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60" windowWidth="14520" windowHeight="12150"/>
  </bookViews>
  <sheets>
    <sheet name="変更履歴" sheetId="97" r:id="rId1"/>
    <sheet name="テーブル構成" sheetId="43" r:id="rId2"/>
    <sheet name="ユーザーテーブル" sheetId="44" r:id="rId3"/>
    <sheet name="ユーザー識別テーブル" sheetId="74" r:id="rId4"/>
    <sheet name="ユーザー設定テーブル" sheetId="98" r:id="rId5"/>
    <sheet name="ユーザーバトルテーブル" sheetId="71" r:id="rId6"/>
    <sheet name="ギルドテーブル" sheetId="72" r:id="rId7"/>
    <sheet name="チャットテーブル" sheetId="73" r:id="rId8"/>
    <sheet name="ユニットマスタ" sheetId="53" r:id="rId9"/>
    <sheet name="ユニットテーブル" sheetId="79" r:id="rId10"/>
    <sheet name="スキルマスタ" sheetId="78" r:id="rId11"/>
    <sheet name="デッキテーブル" sheetId="77" r:id="rId12"/>
    <sheet name="デッキユニットテーブル" sheetId="76" r:id="rId13"/>
    <sheet name="デッキスキルテーブル" sheetId="80" r:id="rId14"/>
    <sheet name="お知らせマスタ" sheetId="54" r:id="rId15"/>
    <sheet name="お知らせテーブル" sheetId="89" r:id="rId16"/>
    <sheet name="イベントマスタ" sheetId="84" r:id="rId17"/>
    <sheet name="イベント画像マスタ" sheetId="96" r:id="rId18"/>
    <sheet name="プレゼントマスタ" sheetId="85" r:id="rId19"/>
    <sheet name="プレゼントテーブル" sheetId="88" r:id="rId20"/>
    <sheet name="プレミアムマスタ" sheetId="86" r:id="rId21"/>
    <sheet name="交換履歴テーブル" sheetId="87" r:id="rId22"/>
    <sheet name="アイテムマスタ" sheetId="58" r:id="rId23"/>
    <sheet name="アイテムテーブル" sheetId="90" r:id="rId24"/>
    <sheet name="施設マスタ" sheetId="57" r:id="rId25"/>
    <sheet name="施設テーブル" sheetId="91" r:id="rId26"/>
    <sheet name="ダンジョンマスタ" sheetId="56" r:id="rId27"/>
    <sheet name="ダンジョンテーブル" sheetId="92" r:id="rId28"/>
    <sheet name="バトルテーブル" sheetId="59" r:id="rId29"/>
    <sheet name="バトル履歴テーブル" sheetId="70" r:id="rId30"/>
    <sheet name="画像マスタ" sheetId="55" r:id="rId31"/>
    <sheet name="画像テーブル" sheetId="95" r:id="rId32"/>
    <sheet name="経験値マスタ" sheetId="94" r:id="rId33"/>
    <sheet name="購入履歴テーブル" sheetId="93" r:id="rId34"/>
    <sheet name="更新マスタ" sheetId="81" r:id="rId35"/>
  </sheets>
  <calcPr calcId="145621" concurrentCalc="0"/>
</workbook>
</file>

<file path=xl/calcChain.xml><?xml version="1.0" encoding="utf-8"?>
<calcChain xmlns="http://schemas.openxmlformats.org/spreadsheetml/2006/main">
  <c r="K6" i="70" l="1"/>
  <c r="J6" i="70"/>
  <c r="I6" i="70"/>
  <c r="H6" i="70"/>
  <c r="G6" i="70"/>
  <c r="F6" i="70"/>
  <c r="F8" i="85"/>
  <c r="F9" i="85"/>
  <c r="G10" i="98"/>
  <c r="K8" i="98"/>
  <c r="J8" i="98"/>
  <c r="I8" i="98"/>
  <c r="H8" i="98"/>
  <c r="G8" i="98"/>
  <c r="K7" i="98"/>
  <c r="J7" i="98"/>
  <c r="I7" i="98"/>
  <c r="H7" i="98"/>
  <c r="G7" i="98"/>
  <c r="K6" i="98"/>
  <c r="J6" i="98"/>
  <c r="I6" i="98"/>
  <c r="H6" i="98"/>
  <c r="G6" i="98"/>
  <c r="G5" i="98"/>
  <c r="F11" i="74"/>
  <c r="F22" i="71"/>
  <c r="F13" i="72"/>
  <c r="F11" i="73"/>
  <c r="F39" i="53"/>
  <c r="F33" i="79"/>
  <c r="F28" i="78"/>
  <c r="F10" i="77"/>
  <c r="F10" i="76"/>
  <c r="F9" i="80"/>
  <c r="F11" i="54"/>
  <c r="F11" i="89"/>
  <c r="F10" i="84"/>
  <c r="F11" i="96"/>
  <c r="F17" i="85"/>
  <c r="F11" i="88"/>
  <c r="F16" i="86"/>
  <c r="F9" i="87"/>
  <c r="F15" i="58"/>
  <c r="F13" i="90"/>
  <c r="F23" i="57"/>
  <c r="F10" i="91"/>
  <c r="F23" i="56"/>
  <c r="F19" i="92"/>
  <c r="F28" i="59"/>
  <c r="F21" i="70"/>
  <c r="F14" i="55"/>
  <c r="F10" i="95"/>
  <c r="F10" i="94"/>
  <c r="F14" i="93"/>
  <c r="F10" i="81"/>
  <c r="F38" i="44"/>
  <c r="F17" i="71"/>
  <c r="F18" i="71"/>
  <c r="F19" i="71"/>
  <c r="F20" i="71"/>
  <c r="F13" i="78"/>
  <c r="G13" i="78"/>
  <c r="H13" i="78"/>
  <c r="I13" i="78"/>
  <c r="J13" i="78"/>
  <c r="K13" i="78"/>
  <c r="I10" i="74"/>
  <c r="I9" i="74"/>
  <c r="I8" i="74"/>
  <c r="I7" i="74"/>
  <c r="I7" i="71"/>
  <c r="I8" i="71"/>
  <c r="I9" i="71"/>
  <c r="I10" i="71"/>
  <c r="I11" i="71"/>
  <c r="I12" i="71"/>
  <c r="I13" i="71"/>
  <c r="I14" i="71"/>
  <c r="I15" i="71"/>
  <c r="I16" i="71"/>
  <c r="I21" i="71"/>
  <c r="I7" i="72"/>
  <c r="I8" i="72"/>
  <c r="I9" i="72"/>
  <c r="I10" i="72"/>
  <c r="I11" i="72"/>
  <c r="I12" i="72"/>
  <c r="I7" i="73"/>
  <c r="I8" i="73"/>
  <c r="I9" i="73"/>
  <c r="I10" i="73"/>
  <c r="I7" i="53"/>
  <c r="I8" i="53"/>
  <c r="I9" i="53"/>
  <c r="I10" i="53"/>
  <c r="I11" i="53"/>
  <c r="I12" i="53"/>
  <c r="I13" i="53"/>
  <c r="I14" i="53"/>
  <c r="I15" i="53"/>
  <c r="I16" i="53"/>
  <c r="I17" i="53"/>
  <c r="I18" i="53"/>
  <c r="I19" i="53"/>
  <c r="I20" i="53"/>
  <c r="I21" i="53"/>
  <c r="I22" i="53"/>
  <c r="I23" i="53"/>
  <c r="I24" i="53"/>
  <c r="I25" i="53"/>
  <c r="I26" i="53"/>
  <c r="I27" i="53"/>
  <c r="I28" i="53"/>
  <c r="I29" i="53"/>
  <c r="I30" i="53"/>
  <c r="I31" i="53"/>
  <c r="I32" i="53"/>
  <c r="I33" i="53"/>
  <c r="I34" i="53"/>
  <c r="I35" i="53"/>
  <c r="I36" i="53"/>
  <c r="I37" i="53"/>
  <c r="I38" i="53"/>
  <c r="I7" i="79"/>
  <c r="I8" i="79"/>
  <c r="I9" i="79"/>
  <c r="I10" i="79"/>
  <c r="I11" i="79"/>
  <c r="I12" i="79"/>
  <c r="I13" i="79"/>
  <c r="I14" i="79"/>
  <c r="I15" i="79"/>
  <c r="I16" i="79"/>
  <c r="I17" i="79"/>
  <c r="I18" i="79"/>
  <c r="I19" i="79"/>
  <c r="I20" i="79"/>
  <c r="I21" i="79"/>
  <c r="I22" i="79"/>
  <c r="I23" i="79"/>
  <c r="I24" i="79"/>
  <c r="I25" i="79"/>
  <c r="I26" i="79"/>
  <c r="I27" i="79"/>
  <c r="I28" i="79"/>
  <c r="I29" i="79"/>
  <c r="I30" i="79"/>
  <c r="I31" i="79"/>
  <c r="I32" i="79"/>
  <c r="I7" i="78"/>
  <c r="I8" i="78"/>
  <c r="I9" i="78"/>
  <c r="I10" i="78"/>
  <c r="I11" i="78"/>
  <c r="I12" i="78"/>
  <c r="I14" i="78"/>
  <c r="I15" i="78"/>
  <c r="I16" i="78"/>
  <c r="I17" i="78"/>
  <c r="I18" i="78"/>
  <c r="I19" i="78"/>
  <c r="I20" i="78"/>
  <c r="I21" i="78"/>
  <c r="I22" i="78"/>
  <c r="I23" i="78"/>
  <c r="I24" i="78"/>
  <c r="I25" i="78"/>
  <c r="I26" i="78"/>
  <c r="I27" i="78"/>
  <c r="I7" i="77"/>
  <c r="I8" i="77"/>
  <c r="I9" i="77"/>
  <c r="I6" i="76"/>
  <c r="I7" i="76"/>
  <c r="I8" i="76"/>
  <c r="I9" i="76"/>
  <c r="I6" i="80"/>
  <c r="I7" i="80"/>
  <c r="I8" i="80"/>
  <c r="I7" i="54"/>
  <c r="I8" i="54"/>
  <c r="I9" i="54"/>
  <c r="I10" i="54"/>
  <c r="I7" i="89"/>
  <c r="I8" i="89"/>
  <c r="I9" i="89"/>
  <c r="I10" i="89"/>
  <c r="I7" i="84"/>
  <c r="I8" i="84"/>
  <c r="I9" i="84"/>
  <c r="I7" i="96"/>
  <c r="I8" i="96"/>
  <c r="I9" i="96"/>
  <c r="I10" i="96"/>
  <c r="I7" i="85"/>
  <c r="I10" i="85"/>
  <c r="I11" i="85"/>
  <c r="I12" i="85"/>
  <c r="I13" i="85"/>
  <c r="I14" i="85"/>
  <c r="I15" i="85"/>
  <c r="I16" i="85"/>
  <c r="I7" i="88"/>
  <c r="I8" i="88"/>
  <c r="I9" i="88"/>
  <c r="I10" i="88"/>
  <c r="I7" i="86"/>
  <c r="I8" i="86"/>
  <c r="I9" i="86"/>
  <c r="I10" i="86"/>
  <c r="I11" i="86"/>
  <c r="I12" i="86"/>
  <c r="I13" i="86"/>
  <c r="I14" i="86"/>
  <c r="I15" i="86"/>
  <c r="I7" i="87"/>
  <c r="I8" i="87"/>
  <c r="I7" i="58"/>
  <c r="I8" i="58"/>
  <c r="I9" i="58"/>
  <c r="I10" i="58"/>
  <c r="I11" i="58"/>
  <c r="I12" i="58"/>
  <c r="I13" i="58"/>
  <c r="I14" i="58"/>
  <c r="I7" i="90"/>
  <c r="I8" i="90"/>
  <c r="I9" i="90"/>
  <c r="I10" i="90"/>
  <c r="I11" i="90"/>
  <c r="I12" i="90"/>
  <c r="I7" i="57"/>
  <c r="I8" i="57"/>
  <c r="I9" i="57"/>
  <c r="I10" i="57"/>
  <c r="I11" i="57"/>
  <c r="I12" i="57"/>
  <c r="I13" i="57"/>
  <c r="I14" i="57"/>
  <c r="I15" i="57"/>
  <c r="I16" i="57"/>
  <c r="I17" i="57"/>
  <c r="I18" i="57"/>
  <c r="I19" i="57"/>
  <c r="I20" i="57"/>
  <c r="I21" i="57"/>
  <c r="I22" i="57"/>
  <c r="I7" i="91"/>
  <c r="I8" i="91"/>
  <c r="I9" i="91"/>
  <c r="I7" i="56"/>
  <c r="I8" i="56"/>
  <c r="I9" i="56"/>
  <c r="I10" i="56"/>
  <c r="I11" i="56"/>
  <c r="I12" i="56"/>
  <c r="I13" i="56"/>
  <c r="I14" i="56"/>
  <c r="I15" i="56"/>
  <c r="I16" i="56"/>
  <c r="I17" i="56"/>
  <c r="I18" i="56"/>
  <c r="I19" i="56"/>
  <c r="I20" i="56"/>
  <c r="I21" i="56"/>
  <c r="I22" i="56"/>
  <c r="I7" i="92"/>
  <c r="I8" i="92"/>
  <c r="I9" i="92"/>
  <c r="I10" i="92"/>
  <c r="I11" i="92"/>
  <c r="I12" i="92"/>
  <c r="I13" i="92"/>
  <c r="I14" i="92"/>
  <c r="I15" i="92"/>
  <c r="I16" i="92"/>
  <c r="I17" i="92"/>
  <c r="I18" i="92"/>
  <c r="I7" i="59"/>
  <c r="I8" i="59"/>
  <c r="I9" i="59"/>
  <c r="I10" i="59"/>
  <c r="I11" i="59"/>
  <c r="I12" i="59"/>
  <c r="I13" i="59"/>
  <c r="I14" i="59"/>
  <c r="I15" i="59"/>
  <c r="I16" i="59"/>
  <c r="I17" i="59"/>
  <c r="I18" i="59"/>
  <c r="I19" i="59"/>
  <c r="I20" i="59"/>
  <c r="I21" i="59"/>
  <c r="I22" i="59"/>
  <c r="I23" i="59"/>
  <c r="I24" i="59"/>
  <c r="I25" i="59"/>
  <c r="I26" i="59"/>
  <c r="I27" i="59"/>
  <c r="I8" i="70"/>
  <c r="I9" i="70"/>
  <c r="I10" i="70"/>
  <c r="I11" i="70"/>
  <c r="I12" i="70"/>
  <c r="I13" i="70"/>
  <c r="I14" i="70"/>
  <c r="I15" i="70"/>
  <c r="I16" i="70"/>
  <c r="I17" i="70"/>
  <c r="I18" i="70"/>
  <c r="I19" i="70"/>
  <c r="I20" i="70"/>
  <c r="I7" i="55"/>
  <c r="I8" i="55"/>
  <c r="I9" i="55"/>
  <c r="I10" i="55"/>
  <c r="I11" i="55"/>
  <c r="I12" i="55"/>
  <c r="I13" i="55"/>
  <c r="I7" i="95"/>
  <c r="I8" i="95"/>
  <c r="I9" i="95"/>
  <c r="I7" i="94"/>
  <c r="I8" i="94"/>
  <c r="I9" i="94"/>
  <c r="I7" i="93"/>
  <c r="I8" i="93"/>
  <c r="I9" i="93"/>
  <c r="I10" i="93"/>
  <c r="I11" i="93"/>
  <c r="I12" i="93"/>
  <c r="I13" i="93"/>
  <c r="I7" i="81"/>
  <c r="I8" i="81"/>
  <c r="I9" i="81"/>
  <c r="I6" i="81"/>
  <c r="I6" i="93"/>
  <c r="I6" i="94"/>
  <c r="I6" i="95"/>
  <c r="I6" i="55"/>
  <c r="I7" i="70"/>
  <c r="I6" i="59"/>
  <c r="I6" i="92"/>
  <c r="I6" i="56"/>
  <c r="I6" i="91"/>
  <c r="I6" i="57"/>
  <c r="I6" i="90"/>
  <c r="I6" i="58"/>
  <c r="I6" i="87"/>
  <c r="I6" i="86"/>
  <c r="I6" i="88"/>
  <c r="I6" i="85"/>
  <c r="I6" i="96"/>
  <c r="I6" i="84"/>
  <c r="I6" i="89"/>
  <c r="I6" i="54"/>
  <c r="I6" i="77"/>
  <c r="I6" i="78"/>
  <c r="I6" i="79"/>
  <c r="I6" i="73"/>
  <c r="I6" i="72"/>
  <c r="I6" i="71"/>
  <c r="I6" i="74"/>
  <c r="I7" i="44"/>
  <c r="I8" i="44"/>
  <c r="I9" i="44"/>
  <c r="I10" i="44"/>
  <c r="I11" i="44"/>
  <c r="I12" i="44"/>
  <c r="I13" i="44"/>
  <c r="I14" i="44"/>
  <c r="I15" i="44"/>
  <c r="I16" i="44"/>
  <c r="I17" i="44"/>
  <c r="I18" i="44"/>
  <c r="I19" i="44"/>
  <c r="I20" i="44"/>
  <c r="I21" i="44"/>
  <c r="I22" i="44"/>
  <c r="I23" i="44"/>
  <c r="I24" i="44"/>
  <c r="I25" i="44"/>
  <c r="I26" i="44"/>
  <c r="I27" i="44"/>
  <c r="I28" i="44"/>
  <c r="I29" i="44"/>
  <c r="I30" i="44"/>
  <c r="I31" i="44"/>
  <c r="I32" i="44"/>
  <c r="I33" i="44"/>
  <c r="I34" i="44"/>
  <c r="I35" i="44"/>
  <c r="I36" i="44"/>
  <c r="I37" i="44"/>
  <c r="I6" i="44"/>
  <c r="I6" i="53"/>
  <c r="G13" i="72"/>
  <c r="G10" i="81"/>
  <c r="G14" i="93"/>
  <c r="G10" i="94"/>
  <c r="G10" i="95"/>
  <c r="G14" i="55"/>
  <c r="G21" i="70"/>
  <c r="G19" i="92"/>
  <c r="G23" i="56"/>
  <c r="G10" i="91"/>
  <c r="G23" i="57"/>
  <c r="G13" i="90"/>
  <c r="G15" i="58"/>
  <c r="G9" i="87"/>
  <c r="G16" i="86"/>
  <c r="G11" i="88"/>
  <c r="G17" i="85"/>
  <c r="G11" i="96"/>
  <c r="G10" i="84"/>
  <c r="G11" i="89"/>
  <c r="G11" i="54"/>
  <c r="G9" i="80"/>
  <c r="G10" i="76"/>
  <c r="G10" i="77"/>
  <c r="G28" i="78"/>
  <c r="G33" i="79"/>
  <c r="G39" i="53"/>
  <c r="G11" i="73"/>
  <c r="G22" i="71"/>
  <c r="G11" i="74"/>
  <c r="G38" i="44"/>
  <c r="K9" i="81"/>
  <c r="J9" i="81"/>
  <c r="H9" i="81"/>
  <c r="G9" i="81"/>
  <c r="F9" i="81"/>
  <c r="K8" i="81"/>
  <c r="J8" i="81"/>
  <c r="H8" i="81"/>
  <c r="G8" i="81"/>
  <c r="F8" i="81"/>
  <c r="K7" i="81"/>
  <c r="J7" i="81"/>
  <c r="H7" i="81"/>
  <c r="G7" i="81"/>
  <c r="F7" i="81"/>
  <c r="K6" i="81"/>
  <c r="J6" i="81"/>
  <c r="H6" i="81"/>
  <c r="G6" i="81"/>
  <c r="F6" i="81"/>
  <c r="G5" i="81"/>
  <c r="F5" i="81"/>
  <c r="K13" i="93"/>
  <c r="J13" i="93"/>
  <c r="H13" i="93"/>
  <c r="G13" i="93"/>
  <c r="F13" i="93"/>
  <c r="K12" i="93"/>
  <c r="J12" i="93"/>
  <c r="H12" i="93"/>
  <c r="G12" i="93"/>
  <c r="F12" i="93"/>
  <c r="K11" i="93"/>
  <c r="J11" i="93"/>
  <c r="H11" i="93"/>
  <c r="G11" i="93"/>
  <c r="F11" i="93"/>
  <c r="K10" i="93"/>
  <c r="J10" i="93"/>
  <c r="H10" i="93"/>
  <c r="G10" i="93"/>
  <c r="F10" i="93"/>
  <c r="K9" i="93"/>
  <c r="J9" i="93"/>
  <c r="H9" i="93"/>
  <c r="G9" i="93"/>
  <c r="F9" i="93"/>
  <c r="K8" i="93"/>
  <c r="J8" i="93"/>
  <c r="H8" i="93"/>
  <c r="G8" i="93"/>
  <c r="F8" i="93"/>
  <c r="K7" i="93"/>
  <c r="J7" i="93"/>
  <c r="H7" i="93"/>
  <c r="G7" i="93"/>
  <c r="F7" i="93"/>
  <c r="K6" i="93"/>
  <c r="J6" i="93"/>
  <c r="H6" i="93"/>
  <c r="G6" i="93"/>
  <c r="F6" i="93"/>
  <c r="G5" i="93"/>
  <c r="F5" i="93"/>
  <c r="K9" i="94"/>
  <c r="J9" i="94"/>
  <c r="H9" i="94"/>
  <c r="G9" i="94"/>
  <c r="F9" i="94"/>
  <c r="K8" i="94"/>
  <c r="J8" i="94"/>
  <c r="H8" i="94"/>
  <c r="G8" i="94"/>
  <c r="F8" i="94"/>
  <c r="K7" i="94"/>
  <c r="J7" i="94"/>
  <c r="H7" i="94"/>
  <c r="G7" i="94"/>
  <c r="F7" i="94"/>
  <c r="K6" i="94"/>
  <c r="J6" i="94"/>
  <c r="H6" i="94"/>
  <c r="G6" i="94"/>
  <c r="F6" i="94"/>
  <c r="G5" i="94"/>
  <c r="F5" i="94"/>
  <c r="K9" i="95"/>
  <c r="J9" i="95"/>
  <c r="H9" i="95"/>
  <c r="G9" i="95"/>
  <c r="F9" i="95"/>
  <c r="K8" i="95"/>
  <c r="J8" i="95"/>
  <c r="H8" i="95"/>
  <c r="G8" i="95"/>
  <c r="F8" i="95"/>
  <c r="K7" i="95"/>
  <c r="J7" i="95"/>
  <c r="H7" i="95"/>
  <c r="G7" i="95"/>
  <c r="F7" i="95"/>
  <c r="K6" i="95"/>
  <c r="J6" i="95"/>
  <c r="H6" i="95"/>
  <c r="G6" i="95"/>
  <c r="F6" i="95"/>
  <c r="G5" i="95"/>
  <c r="F5" i="95"/>
  <c r="K13" i="55"/>
  <c r="J13" i="55"/>
  <c r="H13" i="55"/>
  <c r="G13" i="55"/>
  <c r="F13" i="55"/>
  <c r="K12" i="55"/>
  <c r="J12" i="55"/>
  <c r="H12" i="55"/>
  <c r="G12" i="55"/>
  <c r="F12" i="55"/>
  <c r="K11" i="55"/>
  <c r="J11" i="55"/>
  <c r="H11" i="55"/>
  <c r="G11" i="55"/>
  <c r="F11" i="55"/>
  <c r="K10" i="55"/>
  <c r="J10" i="55"/>
  <c r="H10" i="55"/>
  <c r="G10" i="55"/>
  <c r="F10" i="55"/>
  <c r="K9" i="55"/>
  <c r="J9" i="55"/>
  <c r="H9" i="55"/>
  <c r="G9" i="55"/>
  <c r="F9" i="55"/>
  <c r="K8" i="55"/>
  <c r="J8" i="55"/>
  <c r="H8" i="55"/>
  <c r="G8" i="55"/>
  <c r="F8" i="55"/>
  <c r="K7" i="55"/>
  <c r="J7" i="55"/>
  <c r="H7" i="55"/>
  <c r="G7" i="55"/>
  <c r="F7" i="55"/>
  <c r="K6" i="55"/>
  <c r="J6" i="55"/>
  <c r="H6" i="55"/>
  <c r="G6" i="55"/>
  <c r="F6" i="55"/>
  <c r="G5" i="55"/>
  <c r="F5" i="55"/>
  <c r="K18" i="92"/>
  <c r="J18" i="92"/>
  <c r="H18" i="92"/>
  <c r="G18" i="92"/>
  <c r="F18" i="92"/>
  <c r="K17" i="92"/>
  <c r="J17" i="92"/>
  <c r="H17" i="92"/>
  <c r="G17" i="92"/>
  <c r="F17" i="92"/>
  <c r="K16" i="92"/>
  <c r="J16" i="92"/>
  <c r="H16" i="92"/>
  <c r="G16" i="92"/>
  <c r="F16" i="92"/>
  <c r="K15" i="92"/>
  <c r="J15" i="92"/>
  <c r="H15" i="92"/>
  <c r="G15" i="92"/>
  <c r="F15" i="92"/>
  <c r="K14" i="92"/>
  <c r="J14" i="92"/>
  <c r="H14" i="92"/>
  <c r="G14" i="92"/>
  <c r="F14" i="92"/>
  <c r="K13" i="92"/>
  <c r="J13" i="92"/>
  <c r="H13" i="92"/>
  <c r="G13" i="92"/>
  <c r="F13" i="92"/>
  <c r="K12" i="92"/>
  <c r="J12" i="92"/>
  <c r="H12" i="92"/>
  <c r="G12" i="92"/>
  <c r="F12" i="92"/>
  <c r="K11" i="92"/>
  <c r="J11" i="92"/>
  <c r="H11" i="92"/>
  <c r="G11" i="92"/>
  <c r="F11" i="92"/>
  <c r="K10" i="92"/>
  <c r="J10" i="92"/>
  <c r="H10" i="92"/>
  <c r="G10" i="92"/>
  <c r="F10" i="92"/>
  <c r="K9" i="92"/>
  <c r="J9" i="92"/>
  <c r="H9" i="92"/>
  <c r="G9" i="92"/>
  <c r="F9" i="92"/>
  <c r="K8" i="92"/>
  <c r="J8" i="92"/>
  <c r="H8" i="92"/>
  <c r="G8" i="92"/>
  <c r="F8" i="92"/>
  <c r="K7" i="92"/>
  <c r="J7" i="92"/>
  <c r="H7" i="92"/>
  <c r="G7" i="92"/>
  <c r="F7" i="92"/>
  <c r="K6" i="92"/>
  <c r="J6" i="92"/>
  <c r="H6" i="92"/>
  <c r="G6" i="92"/>
  <c r="F6" i="92"/>
  <c r="G5" i="92"/>
  <c r="F5" i="92"/>
  <c r="K22" i="56"/>
  <c r="J22" i="56"/>
  <c r="H22" i="56"/>
  <c r="G22" i="56"/>
  <c r="F22" i="56"/>
  <c r="K21" i="56"/>
  <c r="J21" i="56"/>
  <c r="H21" i="56"/>
  <c r="G21" i="56"/>
  <c r="F21" i="56"/>
  <c r="K20" i="56"/>
  <c r="J20" i="56"/>
  <c r="H20" i="56"/>
  <c r="G20" i="56"/>
  <c r="F20" i="56"/>
  <c r="K19" i="56"/>
  <c r="J19" i="56"/>
  <c r="H19" i="56"/>
  <c r="G19" i="56"/>
  <c r="F19" i="56"/>
  <c r="K18" i="56"/>
  <c r="J18" i="56"/>
  <c r="H18" i="56"/>
  <c r="G18" i="56"/>
  <c r="F18" i="56"/>
  <c r="K17" i="56"/>
  <c r="J17" i="56"/>
  <c r="H17" i="56"/>
  <c r="G17" i="56"/>
  <c r="F17" i="56"/>
  <c r="K16" i="56"/>
  <c r="J16" i="56"/>
  <c r="H16" i="56"/>
  <c r="G16" i="56"/>
  <c r="F16" i="56"/>
  <c r="K15" i="56"/>
  <c r="J15" i="56"/>
  <c r="H15" i="56"/>
  <c r="G15" i="56"/>
  <c r="F15" i="56"/>
  <c r="K14" i="56"/>
  <c r="J14" i="56"/>
  <c r="H14" i="56"/>
  <c r="G14" i="56"/>
  <c r="F14" i="56"/>
  <c r="K13" i="56"/>
  <c r="J13" i="56"/>
  <c r="H13" i="56"/>
  <c r="G13" i="56"/>
  <c r="F13" i="56"/>
  <c r="K12" i="56"/>
  <c r="J12" i="56"/>
  <c r="H12" i="56"/>
  <c r="G12" i="56"/>
  <c r="F12" i="56"/>
  <c r="K11" i="56"/>
  <c r="J11" i="56"/>
  <c r="H11" i="56"/>
  <c r="G11" i="56"/>
  <c r="F11" i="56"/>
  <c r="K10" i="56"/>
  <c r="J10" i="56"/>
  <c r="H10" i="56"/>
  <c r="G10" i="56"/>
  <c r="F10" i="56"/>
  <c r="K9" i="56"/>
  <c r="J9" i="56"/>
  <c r="H9" i="56"/>
  <c r="G9" i="56"/>
  <c r="F9" i="56"/>
  <c r="K8" i="56"/>
  <c r="J8" i="56"/>
  <c r="H8" i="56"/>
  <c r="G8" i="56"/>
  <c r="F8" i="56"/>
  <c r="K7" i="56"/>
  <c r="J7" i="56"/>
  <c r="H7" i="56"/>
  <c r="G7" i="56"/>
  <c r="F7" i="56"/>
  <c r="K6" i="56"/>
  <c r="J6" i="56"/>
  <c r="H6" i="56"/>
  <c r="G6" i="56"/>
  <c r="F6" i="56"/>
  <c r="G5" i="56"/>
  <c r="F5" i="56"/>
  <c r="K9" i="91"/>
  <c r="J9" i="91"/>
  <c r="H9" i="91"/>
  <c r="G9" i="91"/>
  <c r="F9" i="91"/>
  <c r="K8" i="91"/>
  <c r="J8" i="91"/>
  <c r="H8" i="91"/>
  <c r="G8" i="91"/>
  <c r="F8" i="91"/>
  <c r="K7" i="91"/>
  <c r="J7" i="91"/>
  <c r="H7" i="91"/>
  <c r="G7" i="91"/>
  <c r="F7" i="91"/>
  <c r="K6" i="91"/>
  <c r="J6" i="91"/>
  <c r="H6" i="91"/>
  <c r="G6" i="91"/>
  <c r="F6" i="91"/>
  <c r="G5" i="91"/>
  <c r="F5" i="91"/>
  <c r="K22" i="57"/>
  <c r="J22" i="57"/>
  <c r="H22" i="57"/>
  <c r="G22" i="57"/>
  <c r="F22" i="57"/>
  <c r="K21" i="57"/>
  <c r="J21" i="57"/>
  <c r="H21" i="57"/>
  <c r="G21" i="57"/>
  <c r="F21" i="57"/>
  <c r="K20" i="57"/>
  <c r="J20" i="57"/>
  <c r="H20" i="57"/>
  <c r="G20" i="57"/>
  <c r="F20" i="57"/>
  <c r="K19" i="57"/>
  <c r="J19" i="57"/>
  <c r="H19" i="57"/>
  <c r="G19" i="57"/>
  <c r="F19" i="57"/>
  <c r="K18" i="57"/>
  <c r="J18" i="57"/>
  <c r="H18" i="57"/>
  <c r="G18" i="57"/>
  <c r="F18" i="57"/>
  <c r="K17" i="57"/>
  <c r="J17" i="57"/>
  <c r="H17" i="57"/>
  <c r="G17" i="57"/>
  <c r="F17" i="57"/>
  <c r="K16" i="57"/>
  <c r="J16" i="57"/>
  <c r="H16" i="57"/>
  <c r="G16" i="57"/>
  <c r="F16" i="57"/>
  <c r="K15" i="57"/>
  <c r="J15" i="57"/>
  <c r="H15" i="57"/>
  <c r="G15" i="57"/>
  <c r="F15" i="57"/>
  <c r="K14" i="57"/>
  <c r="J14" i="57"/>
  <c r="H14" i="57"/>
  <c r="G14" i="57"/>
  <c r="F14" i="57"/>
  <c r="K13" i="57"/>
  <c r="J13" i="57"/>
  <c r="H13" i="57"/>
  <c r="G13" i="57"/>
  <c r="F13" i="57"/>
  <c r="K12" i="57"/>
  <c r="J12" i="57"/>
  <c r="H12" i="57"/>
  <c r="G12" i="57"/>
  <c r="F12" i="57"/>
  <c r="K11" i="57"/>
  <c r="J11" i="57"/>
  <c r="H11" i="57"/>
  <c r="G11" i="57"/>
  <c r="F11" i="57"/>
  <c r="K10" i="57"/>
  <c r="J10" i="57"/>
  <c r="H10" i="57"/>
  <c r="G10" i="57"/>
  <c r="F10" i="57"/>
  <c r="K9" i="57"/>
  <c r="J9" i="57"/>
  <c r="H9" i="57"/>
  <c r="G9" i="57"/>
  <c r="F9" i="57"/>
  <c r="K8" i="57"/>
  <c r="J8" i="57"/>
  <c r="H8" i="57"/>
  <c r="G8" i="57"/>
  <c r="F8" i="57"/>
  <c r="K7" i="57"/>
  <c r="J7" i="57"/>
  <c r="H7" i="57"/>
  <c r="G7" i="57"/>
  <c r="F7" i="57"/>
  <c r="K6" i="57"/>
  <c r="J6" i="57"/>
  <c r="H6" i="57"/>
  <c r="G6" i="57"/>
  <c r="F6" i="57"/>
  <c r="G5" i="57"/>
  <c r="F5" i="57"/>
  <c r="K12" i="90"/>
  <c r="J12" i="90"/>
  <c r="H12" i="90"/>
  <c r="G12" i="90"/>
  <c r="F12" i="90"/>
  <c r="K11" i="90"/>
  <c r="J11" i="90"/>
  <c r="H11" i="90"/>
  <c r="G11" i="90"/>
  <c r="F11" i="90"/>
  <c r="K10" i="90"/>
  <c r="J10" i="90"/>
  <c r="H10" i="90"/>
  <c r="G10" i="90"/>
  <c r="F10" i="90"/>
  <c r="K9" i="90"/>
  <c r="J9" i="90"/>
  <c r="H9" i="90"/>
  <c r="G9" i="90"/>
  <c r="F9" i="90"/>
  <c r="K8" i="90"/>
  <c r="J8" i="90"/>
  <c r="H8" i="90"/>
  <c r="G8" i="90"/>
  <c r="F8" i="90"/>
  <c r="K7" i="90"/>
  <c r="J7" i="90"/>
  <c r="H7" i="90"/>
  <c r="G7" i="90"/>
  <c r="F7" i="90"/>
  <c r="K6" i="90"/>
  <c r="J6" i="90"/>
  <c r="H6" i="90"/>
  <c r="G6" i="90"/>
  <c r="F6" i="90"/>
  <c r="G5" i="90"/>
  <c r="F5" i="90"/>
  <c r="K14" i="58"/>
  <c r="J14" i="58"/>
  <c r="H14" i="58"/>
  <c r="G14" i="58"/>
  <c r="F14" i="58"/>
  <c r="K13" i="58"/>
  <c r="J13" i="58"/>
  <c r="H13" i="58"/>
  <c r="G13" i="58"/>
  <c r="F13" i="58"/>
  <c r="K12" i="58"/>
  <c r="J12" i="58"/>
  <c r="H12" i="58"/>
  <c r="G12" i="58"/>
  <c r="F12" i="58"/>
  <c r="K11" i="58"/>
  <c r="J11" i="58"/>
  <c r="H11" i="58"/>
  <c r="G11" i="58"/>
  <c r="F11" i="58"/>
  <c r="K10" i="58"/>
  <c r="J10" i="58"/>
  <c r="H10" i="58"/>
  <c r="G10" i="58"/>
  <c r="F10" i="58"/>
  <c r="K9" i="58"/>
  <c r="J9" i="58"/>
  <c r="H9" i="58"/>
  <c r="G9" i="58"/>
  <c r="F9" i="58"/>
  <c r="K8" i="58"/>
  <c r="J8" i="58"/>
  <c r="H8" i="58"/>
  <c r="G8" i="58"/>
  <c r="F8" i="58"/>
  <c r="K7" i="58"/>
  <c r="J7" i="58"/>
  <c r="H7" i="58"/>
  <c r="G7" i="58"/>
  <c r="F7" i="58"/>
  <c r="K6" i="58"/>
  <c r="J6" i="58"/>
  <c r="H6" i="58"/>
  <c r="G6" i="58"/>
  <c r="F6" i="58"/>
  <c r="G5" i="58"/>
  <c r="F5" i="58"/>
  <c r="K8" i="87"/>
  <c r="J8" i="87"/>
  <c r="H8" i="87"/>
  <c r="G8" i="87"/>
  <c r="F8" i="87"/>
  <c r="K7" i="87"/>
  <c r="J7" i="87"/>
  <c r="H7" i="87"/>
  <c r="G7" i="87"/>
  <c r="F7" i="87"/>
  <c r="K6" i="87"/>
  <c r="J6" i="87"/>
  <c r="H6" i="87"/>
  <c r="G6" i="87"/>
  <c r="F6" i="87"/>
  <c r="G5" i="87"/>
  <c r="F5" i="87"/>
  <c r="K15" i="86"/>
  <c r="J15" i="86"/>
  <c r="H15" i="86"/>
  <c r="G15" i="86"/>
  <c r="F15" i="86"/>
  <c r="K14" i="86"/>
  <c r="J14" i="86"/>
  <c r="H14" i="86"/>
  <c r="G14" i="86"/>
  <c r="F14" i="86"/>
  <c r="K13" i="86"/>
  <c r="J13" i="86"/>
  <c r="H13" i="86"/>
  <c r="G13" i="86"/>
  <c r="F13" i="86"/>
  <c r="K12" i="86"/>
  <c r="J12" i="86"/>
  <c r="H12" i="86"/>
  <c r="G12" i="86"/>
  <c r="F12" i="86"/>
  <c r="K11" i="86"/>
  <c r="J11" i="86"/>
  <c r="H11" i="86"/>
  <c r="G11" i="86"/>
  <c r="F11" i="86"/>
  <c r="K10" i="86"/>
  <c r="J10" i="86"/>
  <c r="H10" i="86"/>
  <c r="G10" i="86"/>
  <c r="F10" i="86"/>
  <c r="K9" i="86"/>
  <c r="J9" i="86"/>
  <c r="H9" i="86"/>
  <c r="G9" i="86"/>
  <c r="F9" i="86"/>
  <c r="K8" i="86"/>
  <c r="J8" i="86"/>
  <c r="H8" i="86"/>
  <c r="G8" i="86"/>
  <c r="F8" i="86"/>
  <c r="K7" i="86"/>
  <c r="J7" i="86"/>
  <c r="H7" i="86"/>
  <c r="G7" i="86"/>
  <c r="F7" i="86"/>
  <c r="K6" i="86"/>
  <c r="J6" i="86"/>
  <c r="H6" i="86"/>
  <c r="G6" i="86"/>
  <c r="F6" i="86"/>
  <c r="G5" i="86"/>
  <c r="F5" i="86"/>
  <c r="K10" i="88"/>
  <c r="J10" i="88"/>
  <c r="H10" i="88"/>
  <c r="G10" i="88"/>
  <c r="F10" i="88"/>
  <c r="K9" i="88"/>
  <c r="J9" i="88"/>
  <c r="H9" i="88"/>
  <c r="G9" i="88"/>
  <c r="F9" i="88"/>
  <c r="K8" i="88"/>
  <c r="J8" i="88"/>
  <c r="H8" i="88"/>
  <c r="G8" i="88"/>
  <c r="F8" i="88"/>
  <c r="K7" i="88"/>
  <c r="J7" i="88"/>
  <c r="H7" i="88"/>
  <c r="G7" i="88"/>
  <c r="F7" i="88"/>
  <c r="K6" i="88"/>
  <c r="J6" i="88"/>
  <c r="H6" i="88"/>
  <c r="G6" i="88"/>
  <c r="F6" i="88"/>
  <c r="G5" i="88"/>
  <c r="F5" i="88"/>
  <c r="K16" i="85"/>
  <c r="J16" i="85"/>
  <c r="H16" i="85"/>
  <c r="G16" i="85"/>
  <c r="F16" i="85"/>
  <c r="K15" i="85"/>
  <c r="J15" i="85"/>
  <c r="H15" i="85"/>
  <c r="G15" i="85"/>
  <c r="F15" i="85"/>
  <c r="K14" i="85"/>
  <c r="J14" i="85"/>
  <c r="H14" i="85"/>
  <c r="G14" i="85"/>
  <c r="F14" i="85"/>
  <c r="K13" i="85"/>
  <c r="J13" i="85"/>
  <c r="H13" i="85"/>
  <c r="G13" i="85"/>
  <c r="F13" i="85"/>
  <c r="K12" i="85"/>
  <c r="J12" i="85"/>
  <c r="H12" i="85"/>
  <c r="G12" i="85"/>
  <c r="F12" i="85"/>
  <c r="K11" i="85"/>
  <c r="J11" i="85"/>
  <c r="H11" i="85"/>
  <c r="G11" i="85"/>
  <c r="F11" i="85"/>
  <c r="K10" i="85"/>
  <c r="J10" i="85"/>
  <c r="H10" i="85"/>
  <c r="G10" i="85"/>
  <c r="F10" i="85"/>
  <c r="K7" i="85"/>
  <c r="J7" i="85"/>
  <c r="H7" i="85"/>
  <c r="G7" i="85"/>
  <c r="F7" i="85"/>
  <c r="K6" i="85"/>
  <c r="J6" i="85"/>
  <c r="H6" i="85"/>
  <c r="G6" i="85"/>
  <c r="F6" i="85"/>
  <c r="G5" i="85"/>
  <c r="F5" i="85"/>
  <c r="K10" i="96"/>
  <c r="J10" i="96"/>
  <c r="H10" i="96"/>
  <c r="G10" i="96"/>
  <c r="F10" i="96"/>
  <c r="K9" i="96"/>
  <c r="J9" i="96"/>
  <c r="H9" i="96"/>
  <c r="G9" i="96"/>
  <c r="F9" i="96"/>
  <c r="K8" i="96"/>
  <c r="J8" i="96"/>
  <c r="H8" i="96"/>
  <c r="G8" i="96"/>
  <c r="F8" i="96"/>
  <c r="K7" i="96"/>
  <c r="J7" i="96"/>
  <c r="H7" i="96"/>
  <c r="G7" i="96"/>
  <c r="F7" i="96"/>
  <c r="K6" i="96"/>
  <c r="J6" i="96"/>
  <c r="H6" i="96"/>
  <c r="G6" i="96"/>
  <c r="F6" i="96"/>
  <c r="G5" i="96"/>
  <c r="F5" i="96"/>
  <c r="K9" i="84"/>
  <c r="J9" i="84"/>
  <c r="H9" i="84"/>
  <c r="G9" i="84"/>
  <c r="F9" i="84"/>
  <c r="K8" i="84"/>
  <c r="J8" i="84"/>
  <c r="H8" i="84"/>
  <c r="G8" i="84"/>
  <c r="F8" i="84"/>
  <c r="K7" i="84"/>
  <c r="J7" i="84"/>
  <c r="H7" i="84"/>
  <c r="G7" i="84"/>
  <c r="F7" i="84"/>
  <c r="K6" i="84"/>
  <c r="J6" i="84"/>
  <c r="H6" i="84"/>
  <c r="G6" i="84"/>
  <c r="F6" i="84"/>
  <c r="G5" i="84"/>
  <c r="F5" i="84"/>
  <c r="K10" i="89"/>
  <c r="J10" i="89"/>
  <c r="H10" i="89"/>
  <c r="G10" i="89"/>
  <c r="F10" i="89"/>
  <c r="K9" i="89"/>
  <c r="J9" i="89"/>
  <c r="H9" i="89"/>
  <c r="G9" i="89"/>
  <c r="F9" i="89"/>
  <c r="K8" i="89"/>
  <c r="J8" i="89"/>
  <c r="H8" i="89"/>
  <c r="G8" i="89"/>
  <c r="F8" i="89"/>
  <c r="K7" i="89"/>
  <c r="J7" i="89"/>
  <c r="H7" i="89"/>
  <c r="G7" i="89"/>
  <c r="F7" i="89"/>
  <c r="K6" i="89"/>
  <c r="J6" i="89"/>
  <c r="H6" i="89"/>
  <c r="G6" i="89"/>
  <c r="F6" i="89"/>
  <c r="G5" i="89"/>
  <c r="F5" i="89"/>
  <c r="K10" i="54"/>
  <c r="J10" i="54"/>
  <c r="H10" i="54"/>
  <c r="G10" i="54"/>
  <c r="F10" i="54"/>
  <c r="K9" i="54"/>
  <c r="J9" i="54"/>
  <c r="H9" i="54"/>
  <c r="G9" i="54"/>
  <c r="F9" i="54"/>
  <c r="K8" i="54"/>
  <c r="J8" i="54"/>
  <c r="H8" i="54"/>
  <c r="G8" i="54"/>
  <c r="F8" i="54"/>
  <c r="K7" i="54"/>
  <c r="J7" i="54"/>
  <c r="H7" i="54"/>
  <c r="G7" i="54"/>
  <c r="F7" i="54"/>
  <c r="K6" i="54"/>
  <c r="J6" i="54"/>
  <c r="H6" i="54"/>
  <c r="G6" i="54"/>
  <c r="F6" i="54"/>
  <c r="G5" i="54"/>
  <c r="F5" i="54"/>
  <c r="K8" i="80"/>
  <c r="J8" i="80"/>
  <c r="H8" i="80"/>
  <c r="G8" i="80"/>
  <c r="F8" i="80"/>
  <c r="K7" i="80"/>
  <c r="J7" i="80"/>
  <c r="H7" i="80"/>
  <c r="G7" i="80"/>
  <c r="F7" i="80"/>
  <c r="K6" i="80"/>
  <c r="J6" i="80"/>
  <c r="H6" i="80"/>
  <c r="G6" i="80"/>
  <c r="F6" i="80"/>
  <c r="G5" i="80"/>
  <c r="F5" i="80"/>
  <c r="K9" i="76"/>
  <c r="J9" i="76"/>
  <c r="H9" i="76"/>
  <c r="G9" i="76"/>
  <c r="F9" i="76"/>
  <c r="K8" i="76"/>
  <c r="J8" i="76"/>
  <c r="H8" i="76"/>
  <c r="G8" i="76"/>
  <c r="F8" i="76"/>
  <c r="K7" i="76"/>
  <c r="J7" i="76"/>
  <c r="H7" i="76"/>
  <c r="G7" i="76"/>
  <c r="F7" i="76"/>
  <c r="K6" i="76"/>
  <c r="J6" i="76"/>
  <c r="H6" i="76"/>
  <c r="G6" i="76"/>
  <c r="F6" i="76"/>
  <c r="G5" i="76"/>
  <c r="F5" i="76"/>
  <c r="K9" i="77"/>
  <c r="J9" i="77"/>
  <c r="H9" i="77"/>
  <c r="G9" i="77"/>
  <c r="F9" i="77"/>
  <c r="K8" i="77"/>
  <c r="J8" i="77"/>
  <c r="H8" i="77"/>
  <c r="G8" i="77"/>
  <c r="F8" i="77"/>
  <c r="K7" i="77"/>
  <c r="J7" i="77"/>
  <c r="H7" i="77"/>
  <c r="G7" i="77"/>
  <c r="F7" i="77"/>
  <c r="K6" i="77"/>
  <c r="J6" i="77"/>
  <c r="H6" i="77"/>
  <c r="G6" i="77"/>
  <c r="F6" i="77"/>
  <c r="G5" i="77"/>
  <c r="F5" i="77"/>
  <c r="K27" i="78"/>
  <c r="J27" i="78"/>
  <c r="H27" i="78"/>
  <c r="G27" i="78"/>
  <c r="F27" i="78"/>
  <c r="K26" i="78"/>
  <c r="J26" i="78"/>
  <c r="H26" i="78"/>
  <c r="G26" i="78"/>
  <c r="F26" i="78"/>
  <c r="K25" i="78"/>
  <c r="J25" i="78"/>
  <c r="H25" i="78"/>
  <c r="G25" i="78"/>
  <c r="F25" i="78"/>
  <c r="K24" i="78"/>
  <c r="J24" i="78"/>
  <c r="H24" i="78"/>
  <c r="G24" i="78"/>
  <c r="F24" i="78"/>
  <c r="K23" i="78"/>
  <c r="J23" i="78"/>
  <c r="H23" i="78"/>
  <c r="G23" i="78"/>
  <c r="F23" i="78"/>
  <c r="K22" i="78"/>
  <c r="J22" i="78"/>
  <c r="H22" i="78"/>
  <c r="G22" i="78"/>
  <c r="F22" i="78"/>
  <c r="K21" i="78"/>
  <c r="J21" i="78"/>
  <c r="H21" i="78"/>
  <c r="G21" i="78"/>
  <c r="F21" i="78"/>
  <c r="K20" i="78"/>
  <c r="J20" i="78"/>
  <c r="H20" i="78"/>
  <c r="G20" i="78"/>
  <c r="F20" i="78"/>
  <c r="K19" i="78"/>
  <c r="J19" i="78"/>
  <c r="H19" i="78"/>
  <c r="G19" i="78"/>
  <c r="F19" i="78"/>
  <c r="K18" i="78"/>
  <c r="J18" i="78"/>
  <c r="H18" i="78"/>
  <c r="G18" i="78"/>
  <c r="F18" i="78"/>
  <c r="K17" i="78"/>
  <c r="J17" i="78"/>
  <c r="H17" i="78"/>
  <c r="G17" i="78"/>
  <c r="F17" i="78"/>
  <c r="K16" i="78"/>
  <c r="J16" i="78"/>
  <c r="H16" i="78"/>
  <c r="G16" i="78"/>
  <c r="F16" i="78"/>
  <c r="K15" i="78"/>
  <c r="J15" i="78"/>
  <c r="H15" i="78"/>
  <c r="G15" i="78"/>
  <c r="F15" i="78"/>
  <c r="K14" i="78"/>
  <c r="J14" i="78"/>
  <c r="H14" i="78"/>
  <c r="G14" i="78"/>
  <c r="F14" i="78"/>
  <c r="K12" i="78"/>
  <c r="J12" i="78"/>
  <c r="H12" i="78"/>
  <c r="G12" i="78"/>
  <c r="F12" i="78"/>
  <c r="K11" i="78"/>
  <c r="J11" i="78"/>
  <c r="H11" i="78"/>
  <c r="G11" i="78"/>
  <c r="F11" i="78"/>
  <c r="K10" i="78"/>
  <c r="J10" i="78"/>
  <c r="H10" i="78"/>
  <c r="G10" i="78"/>
  <c r="F10" i="78"/>
  <c r="K9" i="78"/>
  <c r="J9" i="78"/>
  <c r="H9" i="78"/>
  <c r="G9" i="78"/>
  <c r="F9" i="78"/>
  <c r="K8" i="78"/>
  <c r="J8" i="78"/>
  <c r="H8" i="78"/>
  <c r="G8" i="78"/>
  <c r="F8" i="78"/>
  <c r="K7" i="78"/>
  <c r="J7" i="78"/>
  <c r="H7" i="78"/>
  <c r="G7" i="78"/>
  <c r="F7" i="78"/>
  <c r="K6" i="78"/>
  <c r="J6" i="78"/>
  <c r="H6" i="78"/>
  <c r="G6" i="78"/>
  <c r="F6" i="78"/>
  <c r="G5" i="78"/>
  <c r="F5" i="78"/>
  <c r="K32" i="79"/>
  <c r="J32" i="79"/>
  <c r="H32" i="79"/>
  <c r="G32" i="79"/>
  <c r="F32" i="79"/>
  <c r="K31" i="79"/>
  <c r="J31" i="79"/>
  <c r="H31" i="79"/>
  <c r="G31" i="79"/>
  <c r="F31" i="79"/>
  <c r="K30" i="79"/>
  <c r="J30" i="79"/>
  <c r="H30" i="79"/>
  <c r="G30" i="79"/>
  <c r="F30" i="79"/>
  <c r="K29" i="79"/>
  <c r="J29" i="79"/>
  <c r="H29" i="79"/>
  <c r="G29" i="79"/>
  <c r="F29" i="79"/>
  <c r="K28" i="79"/>
  <c r="J28" i="79"/>
  <c r="H28" i="79"/>
  <c r="G28" i="79"/>
  <c r="F28" i="79"/>
  <c r="K27" i="79"/>
  <c r="J27" i="79"/>
  <c r="H27" i="79"/>
  <c r="G27" i="79"/>
  <c r="F27" i="79"/>
  <c r="K26" i="79"/>
  <c r="J26" i="79"/>
  <c r="H26" i="79"/>
  <c r="G26" i="79"/>
  <c r="F26" i="79"/>
  <c r="K25" i="79"/>
  <c r="J25" i="79"/>
  <c r="H25" i="79"/>
  <c r="G25" i="79"/>
  <c r="F25" i="79"/>
  <c r="K24" i="79"/>
  <c r="J24" i="79"/>
  <c r="H24" i="79"/>
  <c r="G24" i="79"/>
  <c r="F24" i="79"/>
  <c r="K23" i="79"/>
  <c r="J23" i="79"/>
  <c r="H23" i="79"/>
  <c r="G23" i="79"/>
  <c r="F23" i="79"/>
  <c r="K22" i="79"/>
  <c r="J22" i="79"/>
  <c r="H22" i="79"/>
  <c r="G22" i="79"/>
  <c r="F22" i="79"/>
  <c r="K21" i="79"/>
  <c r="J21" i="79"/>
  <c r="H21" i="79"/>
  <c r="G21" i="79"/>
  <c r="F21" i="79"/>
  <c r="K20" i="79"/>
  <c r="J20" i="79"/>
  <c r="H20" i="79"/>
  <c r="G20" i="79"/>
  <c r="F20" i="79"/>
  <c r="K19" i="79"/>
  <c r="J19" i="79"/>
  <c r="H19" i="79"/>
  <c r="G19" i="79"/>
  <c r="F19" i="79"/>
  <c r="K18" i="79"/>
  <c r="J18" i="79"/>
  <c r="H18" i="79"/>
  <c r="G18" i="79"/>
  <c r="F18" i="79"/>
  <c r="K17" i="79"/>
  <c r="J17" i="79"/>
  <c r="H17" i="79"/>
  <c r="G17" i="79"/>
  <c r="F17" i="79"/>
  <c r="K16" i="79"/>
  <c r="J16" i="79"/>
  <c r="H16" i="79"/>
  <c r="G16" i="79"/>
  <c r="F16" i="79"/>
  <c r="K15" i="79"/>
  <c r="J15" i="79"/>
  <c r="H15" i="79"/>
  <c r="G15" i="79"/>
  <c r="F15" i="79"/>
  <c r="K14" i="79"/>
  <c r="J14" i="79"/>
  <c r="H14" i="79"/>
  <c r="G14" i="79"/>
  <c r="F14" i="79"/>
  <c r="K13" i="79"/>
  <c r="J13" i="79"/>
  <c r="H13" i="79"/>
  <c r="G13" i="79"/>
  <c r="F13" i="79"/>
  <c r="K12" i="79"/>
  <c r="J12" i="79"/>
  <c r="H12" i="79"/>
  <c r="G12" i="79"/>
  <c r="F12" i="79"/>
  <c r="K11" i="79"/>
  <c r="J11" i="79"/>
  <c r="H11" i="79"/>
  <c r="G11" i="79"/>
  <c r="F11" i="79"/>
  <c r="K10" i="79"/>
  <c r="J10" i="79"/>
  <c r="H10" i="79"/>
  <c r="G10" i="79"/>
  <c r="F10" i="79"/>
  <c r="K9" i="79"/>
  <c r="J9" i="79"/>
  <c r="H9" i="79"/>
  <c r="G9" i="79"/>
  <c r="F9" i="79"/>
  <c r="K8" i="79"/>
  <c r="J8" i="79"/>
  <c r="H8" i="79"/>
  <c r="G8" i="79"/>
  <c r="F8" i="79"/>
  <c r="K7" i="79"/>
  <c r="J7" i="79"/>
  <c r="H7" i="79"/>
  <c r="G7" i="79"/>
  <c r="F7" i="79"/>
  <c r="K6" i="79"/>
  <c r="J6" i="79"/>
  <c r="H6" i="79"/>
  <c r="G6" i="79"/>
  <c r="F6" i="79"/>
  <c r="G5" i="79"/>
  <c r="F5" i="79"/>
  <c r="K38" i="53"/>
  <c r="J38" i="53"/>
  <c r="H38" i="53"/>
  <c r="G38" i="53"/>
  <c r="F38" i="53"/>
  <c r="K37" i="53"/>
  <c r="J37" i="53"/>
  <c r="H37" i="53"/>
  <c r="G37" i="53"/>
  <c r="F37" i="53"/>
  <c r="K36" i="53"/>
  <c r="J36" i="53"/>
  <c r="H36" i="53"/>
  <c r="G36" i="53"/>
  <c r="F36" i="53"/>
  <c r="K35" i="53"/>
  <c r="J35" i="53"/>
  <c r="H35" i="53"/>
  <c r="G35" i="53"/>
  <c r="F35" i="53"/>
  <c r="K34" i="53"/>
  <c r="J34" i="53"/>
  <c r="H34" i="53"/>
  <c r="G34" i="53"/>
  <c r="F34" i="53"/>
  <c r="K33" i="53"/>
  <c r="J33" i="53"/>
  <c r="H33" i="53"/>
  <c r="G33" i="53"/>
  <c r="F33" i="53"/>
  <c r="K32" i="53"/>
  <c r="J32" i="53"/>
  <c r="H32" i="53"/>
  <c r="G32" i="53"/>
  <c r="F32" i="53"/>
  <c r="K31" i="53"/>
  <c r="J31" i="53"/>
  <c r="H31" i="53"/>
  <c r="G31" i="53"/>
  <c r="F31" i="53"/>
  <c r="K30" i="53"/>
  <c r="J30" i="53"/>
  <c r="H30" i="53"/>
  <c r="G30" i="53"/>
  <c r="F30" i="53"/>
  <c r="K29" i="53"/>
  <c r="J29" i="53"/>
  <c r="H29" i="53"/>
  <c r="G29" i="53"/>
  <c r="F29" i="53"/>
  <c r="K28" i="53"/>
  <c r="J28" i="53"/>
  <c r="H28" i="53"/>
  <c r="G28" i="53"/>
  <c r="F28" i="53"/>
  <c r="K27" i="53"/>
  <c r="J27" i="53"/>
  <c r="H27" i="53"/>
  <c r="G27" i="53"/>
  <c r="F27" i="53"/>
  <c r="K26" i="53"/>
  <c r="J26" i="53"/>
  <c r="H26" i="53"/>
  <c r="G26" i="53"/>
  <c r="F26" i="53"/>
  <c r="K25" i="53"/>
  <c r="J25" i="53"/>
  <c r="H25" i="53"/>
  <c r="G25" i="53"/>
  <c r="F25" i="53"/>
  <c r="K24" i="53"/>
  <c r="J24" i="53"/>
  <c r="H24" i="53"/>
  <c r="G24" i="53"/>
  <c r="F24" i="53"/>
  <c r="K23" i="53"/>
  <c r="J23" i="53"/>
  <c r="H23" i="53"/>
  <c r="G23" i="53"/>
  <c r="F23" i="53"/>
  <c r="K22" i="53"/>
  <c r="J22" i="53"/>
  <c r="H22" i="53"/>
  <c r="G22" i="53"/>
  <c r="F22" i="53"/>
  <c r="K21" i="53"/>
  <c r="J21" i="53"/>
  <c r="H21" i="53"/>
  <c r="G21" i="53"/>
  <c r="F21" i="53"/>
  <c r="K20" i="53"/>
  <c r="J20" i="53"/>
  <c r="H20" i="53"/>
  <c r="G20" i="53"/>
  <c r="F20" i="53"/>
  <c r="K19" i="53"/>
  <c r="J19" i="53"/>
  <c r="H19" i="53"/>
  <c r="G19" i="53"/>
  <c r="F19" i="53"/>
  <c r="K18" i="53"/>
  <c r="J18" i="53"/>
  <c r="H18" i="53"/>
  <c r="G18" i="53"/>
  <c r="F18" i="53"/>
  <c r="K17" i="53"/>
  <c r="J17" i="53"/>
  <c r="H17" i="53"/>
  <c r="G17" i="53"/>
  <c r="F17" i="53"/>
  <c r="K16" i="53"/>
  <c r="J16" i="53"/>
  <c r="H16" i="53"/>
  <c r="G16" i="53"/>
  <c r="F16" i="53"/>
  <c r="K15" i="53"/>
  <c r="J15" i="53"/>
  <c r="H15" i="53"/>
  <c r="G15" i="53"/>
  <c r="F15" i="53"/>
  <c r="K14" i="53"/>
  <c r="J14" i="53"/>
  <c r="H14" i="53"/>
  <c r="G14" i="53"/>
  <c r="F14" i="53"/>
  <c r="K13" i="53"/>
  <c r="J13" i="53"/>
  <c r="H13" i="53"/>
  <c r="G13" i="53"/>
  <c r="F13" i="53"/>
  <c r="K12" i="53"/>
  <c r="J12" i="53"/>
  <c r="H12" i="53"/>
  <c r="G12" i="53"/>
  <c r="F12" i="53"/>
  <c r="K11" i="53"/>
  <c r="J11" i="53"/>
  <c r="H11" i="53"/>
  <c r="G11" i="53"/>
  <c r="F11" i="53"/>
  <c r="K10" i="53"/>
  <c r="J10" i="53"/>
  <c r="H10" i="53"/>
  <c r="G10" i="53"/>
  <c r="F10" i="53"/>
  <c r="K9" i="53"/>
  <c r="J9" i="53"/>
  <c r="H9" i="53"/>
  <c r="G9" i="53"/>
  <c r="F9" i="53"/>
  <c r="K8" i="53"/>
  <c r="J8" i="53"/>
  <c r="H8" i="53"/>
  <c r="G8" i="53"/>
  <c r="F8" i="53"/>
  <c r="K7" i="53"/>
  <c r="J7" i="53"/>
  <c r="H7" i="53"/>
  <c r="G7" i="53"/>
  <c r="F7" i="53"/>
  <c r="K6" i="53"/>
  <c r="J6" i="53"/>
  <c r="H6" i="53"/>
  <c r="G6" i="53"/>
  <c r="F6" i="53"/>
  <c r="G5" i="53"/>
  <c r="F5" i="53"/>
  <c r="K10" i="73"/>
  <c r="J10" i="73"/>
  <c r="H10" i="73"/>
  <c r="G10" i="73"/>
  <c r="F10" i="73"/>
  <c r="K9" i="73"/>
  <c r="J9" i="73"/>
  <c r="H9" i="73"/>
  <c r="G9" i="73"/>
  <c r="F9" i="73"/>
  <c r="K8" i="73"/>
  <c r="J8" i="73"/>
  <c r="H8" i="73"/>
  <c r="G8" i="73"/>
  <c r="F8" i="73"/>
  <c r="K7" i="73"/>
  <c r="J7" i="73"/>
  <c r="H7" i="73"/>
  <c r="G7" i="73"/>
  <c r="F7" i="73"/>
  <c r="K6" i="73"/>
  <c r="J6" i="73"/>
  <c r="H6" i="73"/>
  <c r="G6" i="73"/>
  <c r="F6" i="73"/>
  <c r="G5" i="73"/>
  <c r="F5" i="73"/>
  <c r="K12" i="72"/>
  <c r="J12" i="72"/>
  <c r="H12" i="72"/>
  <c r="G12" i="72"/>
  <c r="F12" i="72"/>
  <c r="K11" i="72"/>
  <c r="J11" i="72"/>
  <c r="H11" i="72"/>
  <c r="G11" i="72"/>
  <c r="F11" i="72"/>
  <c r="K10" i="72"/>
  <c r="J10" i="72"/>
  <c r="H10" i="72"/>
  <c r="G10" i="72"/>
  <c r="F10" i="72"/>
  <c r="K9" i="72"/>
  <c r="J9" i="72"/>
  <c r="H9" i="72"/>
  <c r="G9" i="72"/>
  <c r="F9" i="72"/>
  <c r="K8" i="72"/>
  <c r="J8" i="72"/>
  <c r="H8" i="72"/>
  <c r="G8" i="72"/>
  <c r="F8" i="72"/>
  <c r="K7" i="72"/>
  <c r="J7" i="72"/>
  <c r="H7" i="72"/>
  <c r="G7" i="72"/>
  <c r="F7" i="72"/>
  <c r="K6" i="72"/>
  <c r="J6" i="72"/>
  <c r="H6" i="72"/>
  <c r="G6" i="72"/>
  <c r="F6" i="72"/>
  <c r="G5" i="72"/>
  <c r="F5" i="72"/>
  <c r="K21" i="71"/>
  <c r="J21" i="71"/>
  <c r="H21" i="71"/>
  <c r="G21" i="71"/>
  <c r="F21" i="71"/>
  <c r="K16" i="71"/>
  <c r="J16" i="71"/>
  <c r="H16" i="71"/>
  <c r="G16" i="71"/>
  <c r="F16" i="71"/>
  <c r="K15" i="71"/>
  <c r="J15" i="71"/>
  <c r="H15" i="71"/>
  <c r="G15" i="71"/>
  <c r="F15" i="71"/>
  <c r="K14" i="71"/>
  <c r="J14" i="71"/>
  <c r="H14" i="71"/>
  <c r="G14" i="71"/>
  <c r="F14" i="71"/>
  <c r="K13" i="71"/>
  <c r="J13" i="71"/>
  <c r="H13" i="71"/>
  <c r="G13" i="71"/>
  <c r="F13" i="71"/>
  <c r="K12" i="71"/>
  <c r="J12" i="71"/>
  <c r="H12" i="71"/>
  <c r="G12" i="71"/>
  <c r="F12" i="71"/>
  <c r="K11" i="71"/>
  <c r="J11" i="71"/>
  <c r="H11" i="71"/>
  <c r="G11" i="71"/>
  <c r="F11" i="71"/>
  <c r="K10" i="71"/>
  <c r="J10" i="71"/>
  <c r="H10" i="71"/>
  <c r="G10" i="71"/>
  <c r="F10" i="71"/>
  <c r="K9" i="71"/>
  <c r="J9" i="71"/>
  <c r="H9" i="71"/>
  <c r="G9" i="71"/>
  <c r="F9" i="71"/>
  <c r="K8" i="71"/>
  <c r="J8" i="71"/>
  <c r="H8" i="71"/>
  <c r="G8" i="71"/>
  <c r="F8" i="71"/>
  <c r="K7" i="71"/>
  <c r="J7" i="71"/>
  <c r="H7" i="71"/>
  <c r="G7" i="71"/>
  <c r="F7" i="71"/>
  <c r="K6" i="71"/>
  <c r="J6" i="71"/>
  <c r="H6" i="71"/>
  <c r="G6" i="71"/>
  <c r="F6" i="71"/>
  <c r="G5" i="71"/>
  <c r="F5" i="71"/>
  <c r="K10" i="74"/>
  <c r="J10" i="74"/>
  <c r="H10" i="74"/>
  <c r="G10" i="74"/>
  <c r="F10" i="74"/>
  <c r="K9" i="74"/>
  <c r="J9" i="74"/>
  <c r="H9" i="74"/>
  <c r="G9" i="74"/>
  <c r="F9" i="74"/>
  <c r="K8" i="74"/>
  <c r="J8" i="74"/>
  <c r="H8" i="74"/>
  <c r="G8" i="74"/>
  <c r="F8" i="74"/>
  <c r="K7" i="74"/>
  <c r="J7" i="74"/>
  <c r="H7" i="74"/>
  <c r="G7" i="74"/>
  <c r="F7" i="74"/>
  <c r="K6" i="74"/>
  <c r="J6" i="74"/>
  <c r="H6" i="74"/>
  <c r="G6" i="74"/>
  <c r="F6" i="74"/>
  <c r="G5" i="74"/>
  <c r="F5" i="74"/>
  <c r="F8" i="44"/>
  <c r="G8" i="44"/>
  <c r="H8" i="44"/>
  <c r="J8" i="44"/>
  <c r="K8" i="44"/>
  <c r="F9" i="44"/>
  <c r="G9" i="44"/>
  <c r="H9" i="44"/>
  <c r="J9" i="44"/>
  <c r="K9" i="44"/>
  <c r="F10" i="44"/>
  <c r="G10" i="44"/>
  <c r="H10" i="44"/>
  <c r="J10" i="44"/>
  <c r="K10" i="44"/>
  <c r="F11" i="44"/>
  <c r="G11" i="44"/>
  <c r="H11" i="44"/>
  <c r="J11" i="44"/>
  <c r="K11" i="44"/>
  <c r="F12" i="44"/>
  <c r="G12" i="44"/>
  <c r="H12" i="44"/>
  <c r="J12" i="44"/>
  <c r="K12" i="44"/>
  <c r="F13" i="44"/>
  <c r="G13" i="44"/>
  <c r="H13" i="44"/>
  <c r="J13" i="44"/>
  <c r="K13" i="44"/>
  <c r="F14" i="44"/>
  <c r="G14" i="44"/>
  <c r="H14" i="44"/>
  <c r="J14" i="44"/>
  <c r="K14" i="44"/>
  <c r="F15" i="44"/>
  <c r="G15" i="44"/>
  <c r="H15" i="44"/>
  <c r="J15" i="44"/>
  <c r="K15" i="44"/>
  <c r="F16" i="44"/>
  <c r="G16" i="44"/>
  <c r="H16" i="44"/>
  <c r="J16" i="44"/>
  <c r="K16" i="44"/>
  <c r="F17" i="44"/>
  <c r="G17" i="44"/>
  <c r="H17" i="44"/>
  <c r="J17" i="44"/>
  <c r="K17" i="44"/>
  <c r="F18" i="44"/>
  <c r="G18" i="44"/>
  <c r="H18" i="44"/>
  <c r="J18" i="44"/>
  <c r="K18" i="44"/>
  <c r="F19" i="44"/>
  <c r="G19" i="44"/>
  <c r="H19" i="44"/>
  <c r="J19" i="44"/>
  <c r="K19" i="44"/>
  <c r="F20" i="44"/>
  <c r="G20" i="44"/>
  <c r="H20" i="44"/>
  <c r="J20" i="44"/>
  <c r="K20" i="44"/>
  <c r="F21" i="44"/>
  <c r="G21" i="44"/>
  <c r="H21" i="44"/>
  <c r="J21" i="44"/>
  <c r="K21" i="44"/>
  <c r="F22" i="44"/>
  <c r="G22" i="44"/>
  <c r="H22" i="44"/>
  <c r="J22" i="44"/>
  <c r="K22" i="44"/>
  <c r="F23" i="44"/>
  <c r="G23" i="44"/>
  <c r="H23" i="44"/>
  <c r="J23" i="44"/>
  <c r="K23" i="44"/>
  <c r="F24" i="44"/>
  <c r="G24" i="44"/>
  <c r="H24" i="44"/>
  <c r="J24" i="44"/>
  <c r="K24" i="44"/>
  <c r="F25" i="44"/>
  <c r="G25" i="44"/>
  <c r="H25" i="44"/>
  <c r="J25" i="44"/>
  <c r="K25" i="44"/>
  <c r="F26" i="44"/>
  <c r="G26" i="44"/>
  <c r="H26" i="44"/>
  <c r="J26" i="44"/>
  <c r="K26" i="44"/>
  <c r="F27" i="44"/>
  <c r="G27" i="44"/>
  <c r="H27" i="44"/>
  <c r="J27" i="44"/>
  <c r="K27" i="44"/>
  <c r="F28" i="44"/>
  <c r="G28" i="44"/>
  <c r="H28" i="44"/>
  <c r="J28" i="44"/>
  <c r="K28" i="44"/>
  <c r="F29" i="44"/>
  <c r="G29" i="44"/>
  <c r="H29" i="44"/>
  <c r="J29" i="44"/>
  <c r="K29" i="44"/>
  <c r="F30" i="44"/>
  <c r="G30" i="44"/>
  <c r="H30" i="44"/>
  <c r="J30" i="44"/>
  <c r="K30" i="44"/>
  <c r="F31" i="44"/>
  <c r="G31" i="44"/>
  <c r="H31" i="44"/>
  <c r="J31" i="44"/>
  <c r="K31" i="44"/>
  <c r="F32" i="44"/>
  <c r="G32" i="44"/>
  <c r="H32" i="44"/>
  <c r="J32" i="44"/>
  <c r="K32" i="44"/>
  <c r="F33" i="44"/>
  <c r="G33" i="44"/>
  <c r="H33" i="44"/>
  <c r="J33" i="44"/>
  <c r="K33" i="44"/>
  <c r="F34" i="44"/>
  <c r="G34" i="44"/>
  <c r="H34" i="44"/>
  <c r="J34" i="44"/>
  <c r="K34" i="44"/>
  <c r="F35" i="44"/>
  <c r="G35" i="44"/>
  <c r="H35" i="44"/>
  <c r="J35" i="44"/>
  <c r="K35" i="44"/>
  <c r="F36" i="44"/>
  <c r="G36" i="44"/>
  <c r="H36" i="44"/>
  <c r="J36" i="44"/>
  <c r="K36" i="44"/>
  <c r="F37" i="44"/>
  <c r="G37" i="44"/>
  <c r="H37" i="44"/>
  <c r="J37" i="44"/>
  <c r="K37" i="44"/>
  <c r="K7" i="44"/>
  <c r="J7" i="44"/>
  <c r="H7" i="44"/>
  <c r="G7" i="44"/>
  <c r="F7" i="44"/>
  <c r="K6" i="44"/>
  <c r="J6" i="44"/>
  <c r="H6" i="44"/>
  <c r="G6" i="44"/>
  <c r="F6" i="44"/>
  <c r="G5" i="44"/>
  <c r="F5" i="44"/>
  <c r="K27" i="59"/>
  <c r="J27" i="59"/>
  <c r="K26" i="59"/>
  <c r="J26" i="59"/>
  <c r="K25" i="59"/>
  <c r="J25" i="59"/>
  <c r="K24" i="59"/>
  <c r="J24" i="59"/>
  <c r="K23" i="59"/>
  <c r="J23" i="59"/>
  <c r="K22" i="59"/>
  <c r="J22" i="59"/>
  <c r="K21" i="59"/>
  <c r="J21" i="59"/>
  <c r="K20" i="59"/>
  <c r="J20" i="59"/>
  <c r="K19" i="59"/>
  <c r="J19" i="59"/>
  <c r="K18" i="59"/>
  <c r="J18" i="59"/>
  <c r="K17" i="59"/>
  <c r="J17" i="59"/>
  <c r="K16" i="59"/>
  <c r="J16" i="59"/>
  <c r="K15" i="59"/>
  <c r="J15" i="59"/>
  <c r="K14" i="59"/>
  <c r="J14" i="59"/>
  <c r="K13" i="59"/>
  <c r="J13" i="59"/>
  <c r="K12" i="59"/>
  <c r="J12" i="59"/>
  <c r="K11" i="59"/>
  <c r="J11" i="59"/>
  <c r="K10" i="59"/>
  <c r="J10" i="59"/>
  <c r="K9" i="59"/>
  <c r="J9" i="59"/>
  <c r="K8" i="59"/>
  <c r="J8" i="59"/>
  <c r="J7" i="59"/>
  <c r="K7" i="59"/>
  <c r="H21" i="59"/>
  <c r="G21" i="59"/>
  <c r="F21" i="59"/>
  <c r="H20" i="59"/>
  <c r="G20" i="59"/>
  <c r="F20" i="59"/>
  <c r="H19" i="59"/>
  <c r="G19" i="59"/>
  <c r="F19" i="59"/>
  <c r="H18" i="59"/>
  <c r="G18" i="59"/>
  <c r="F18" i="59"/>
  <c r="H17" i="59"/>
  <c r="G17" i="59"/>
  <c r="F17" i="59"/>
  <c r="H16" i="59"/>
  <c r="G16" i="59"/>
  <c r="F16" i="59"/>
  <c r="H15" i="59"/>
  <c r="G15" i="59"/>
  <c r="F15" i="59"/>
  <c r="H14" i="59"/>
  <c r="G14" i="59"/>
  <c r="F14" i="59"/>
  <c r="H13" i="59"/>
  <c r="G13" i="59"/>
  <c r="F13" i="59"/>
  <c r="H12" i="59"/>
  <c r="G12" i="59"/>
  <c r="F12" i="59"/>
  <c r="H11" i="59"/>
  <c r="G11" i="59"/>
  <c r="F11" i="59"/>
  <c r="H10" i="59"/>
  <c r="G10" i="59"/>
  <c r="F10" i="59"/>
  <c r="H9" i="59"/>
  <c r="G9" i="59"/>
  <c r="F9" i="59"/>
  <c r="H8" i="59"/>
  <c r="G8" i="59"/>
  <c r="F8" i="59"/>
  <c r="H7" i="59"/>
  <c r="G7" i="59"/>
  <c r="F7" i="59"/>
  <c r="J6" i="59"/>
  <c r="H6" i="59"/>
  <c r="G6" i="59"/>
  <c r="F6" i="59"/>
  <c r="H8" i="70"/>
  <c r="H9" i="70"/>
  <c r="H10" i="70"/>
  <c r="H11" i="70"/>
  <c r="H12" i="70"/>
  <c r="H13" i="70"/>
  <c r="H14" i="70"/>
  <c r="H15" i="70"/>
  <c r="H16" i="70"/>
  <c r="H17" i="70"/>
  <c r="H18" i="70"/>
  <c r="H19" i="70"/>
  <c r="H20" i="70"/>
  <c r="H21" i="70"/>
  <c r="H7" i="70"/>
  <c r="G7" i="70"/>
  <c r="G8" i="70"/>
  <c r="G9" i="70"/>
  <c r="G10" i="70"/>
  <c r="G11" i="70"/>
  <c r="G12" i="70"/>
  <c r="G13" i="70"/>
  <c r="G14" i="70"/>
  <c r="G15" i="70"/>
  <c r="G16" i="70"/>
  <c r="G17" i="70"/>
  <c r="G18" i="70"/>
  <c r="G19" i="70"/>
  <c r="G20" i="70"/>
  <c r="F19" i="70"/>
  <c r="J19" i="70"/>
  <c r="K19" i="70"/>
  <c r="F20" i="70"/>
  <c r="J20" i="70"/>
  <c r="K20" i="70"/>
  <c r="K18" i="70"/>
  <c r="J18" i="70"/>
  <c r="F18" i="70"/>
  <c r="K17" i="70"/>
  <c r="J17" i="70"/>
  <c r="F17" i="70"/>
  <c r="K16" i="70"/>
  <c r="J16" i="70"/>
  <c r="F16" i="70"/>
  <c r="K15" i="70"/>
  <c r="J15" i="70"/>
  <c r="F15" i="70"/>
  <c r="K14" i="70"/>
  <c r="J14" i="70"/>
  <c r="F14" i="70"/>
  <c r="K13" i="70"/>
  <c r="J13" i="70"/>
  <c r="F13" i="70"/>
  <c r="K12" i="70"/>
  <c r="J12" i="70"/>
  <c r="F12" i="70"/>
  <c r="K11" i="70"/>
  <c r="J11" i="70"/>
  <c r="F11" i="70"/>
  <c r="K10" i="70"/>
  <c r="J10" i="70"/>
  <c r="F10" i="70"/>
  <c r="K9" i="70"/>
  <c r="J9" i="70"/>
  <c r="F9" i="70"/>
  <c r="K8" i="70"/>
  <c r="J8" i="70"/>
  <c r="F8" i="70"/>
  <c r="K7" i="70"/>
  <c r="J7" i="70"/>
  <c r="F7" i="70"/>
  <c r="G5" i="70"/>
  <c r="F5" i="70"/>
  <c r="K6" i="59"/>
  <c r="G27" i="59"/>
  <c r="G28" i="59"/>
  <c r="G5" i="59"/>
  <c r="G22" i="59"/>
  <c r="G23" i="59"/>
  <c r="G24" i="59"/>
  <c r="G25" i="59"/>
  <c r="G26" i="59"/>
  <c r="H22" i="59"/>
  <c r="H23" i="59"/>
  <c r="H24" i="59"/>
  <c r="H25" i="59"/>
  <c r="H26" i="59"/>
  <c r="H27" i="59"/>
  <c r="F22" i="59"/>
  <c r="F23" i="59"/>
  <c r="F24" i="59"/>
  <c r="F25" i="59"/>
  <c r="F26" i="59"/>
  <c r="F27" i="59"/>
  <c r="F5" i="59"/>
</calcChain>
</file>

<file path=xl/sharedStrings.xml><?xml version="1.0" encoding="utf-8"?>
<sst xmlns="http://schemas.openxmlformats.org/spreadsheetml/2006/main" count="1821" uniqueCount="727">
  <si>
    <t>ID</t>
  </si>
  <si>
    <t>ID</t>
    <phoneticPr fontId="1"/>
  </si>
  <si>
    <t>AP</t>
    <phoneticPr fontId="1"/>
  </si>
  <si>
    <t>レベル</t>
    <phoneticPr fontId="1"/>
  </si>
  <si>
    <t>コイン</t>
    <phoneticPr fontId="1"/>
  </si>
  <si>
    <t>マナP</t>
    <phoneticPr fontId="1"/>
  </si>
  <si>
    <t>ギルドID</t>
    <phoneticPr fontId="1"/>
  </si>
  <si>
    <t>経験値</t>
    <rPh sb="0" eb="3">
      <t>ケイケンチ</t>
    </rPh>
    <phoneticPr fontId="1"/>
  </si>
  <si>
    <t>無料クリスタル</t>
    <rPh sb="0" eb="2">
      <t>ムリョウ</t>
    </rPh>
    <phoneticPr fontId="1"/>
  </si>
  <si>
    <t>課金クリスタル</t>
    <rPh sb="0" eb="2">
      <t>カキン</t>
    </rPh>
    <phoneticPr fontId="1"/>
  </si>
  <si>
    <t>最大AP</t>
    <rPh sb="0" eb="2">
      <t>サイダイ</t>
    </rPh>
    <phoneticPr fontId="1"/>
  </si>
  <si>
    <t>プレミアムP</t>
    <phoneticPr fontId="1"/>
  </si>
  <si>
    <t>キャラ最大数</t>
    <rPh sb="3" eb="5">
      <t>サイダイ</t>
    </rPh>
    <rPh sb="5" eb="6">
      <t>スウ</t>
    </rPh>
    <phoneticPr fontId="1"/>
  </si>
  <si>
    <t>キャラコスト</t>
    <phoneticPr fontId="1"/>
  </si>
  <si>
    <t>振り分けP</t>
    <rPh sb="0" eb="1">
      <t>フ</t>
    </rPh>
    <rPh sb="2" eb="3">
      <t>ワ</t>
    </rPh>
    <phoneticPr fontId="1"/>
  </si>
  <si>
    <t>スキルコスト</t>
    <phoneticPr fontId="1"/>
  </si>
  <si>
    <t>スタミナ</t>
    <phoneticPr fontId="1"/>
  </si>
  <si>
    <t>最大スタミナ</t>
    <rPh sb="0" eb="2">
      <t>サイダイ</t>
    </rPh>
    <phoneticPr fontId="1"/>
  </si>
  <si>
    <t>聖書</t>
    <rPh sb="0" eb="2">
      <t>セイショ</t>
    </rPh>
    <phoneticPr fontId="1"/>
  </si>
  <si>
    <t>後衛希望フラグ</t>
    <rPh sb="0" eb="2">
      <t>コウエイ</t>
    </rPh>
    <rPh sb="2" eb="4">
      <t>キボウ</t>
    </rPh>
    <phoneticPr fontId="1"/>
  </si>
  <si>
    <t>FV粉</t>
    <rPh sb="2" eb="3">
      <t>コナ</t>
    </rPh>
    <phoneticPr fontId="1"/>
  </si>
  <si>
    <t>SE音量</t>
    <rPh sb="2" eb="4">
      <t>オンリョウ</t>
    </rPh>
    <phoneticPr fontId="1"/>
  </si>
  <si>
    <t>BGM音量</t>
    <rPh sb="3" eb="5">
      <t>オンリョウ</t>
    </rPh>
    <phoneticPr fontId="1"/>
  </si>
  <si>
    <t>ユーザー名</t>
    <rPh sb="4" eb="5">
      <t>メイ</t>
    </rPh>
    <phoneticPr fontId="1"/>
  </si>
  <si>
    <t>DBバージョン</t>
    <phoneticPr fontId="1"/>
  </si>
  <si>
    <t>登録日時</t>
    <rPh sb="0" eb="2">
      <t>トウロク</t>
    </rPh>
    <rPh sb="2" eb="4">
      <t>ニチジ</t>
    </rPh>
    <phoneticPr fontId="1"/>
  </si>
  <si>
    <t>更新日時</t>
    <rPh sb="0" eb="2">
      <t>コウシン</t>
    </rPh>
    <rPh sb="2" eb="4">
      <t>ニチジ</t>
    </rPh>
    <phoneticPr fontId="1"/>
  </si>
  <si>
    <t>連続ログイン</t>
    <rPh sb="0" eb="2">
      <t>レンゾク</t>
    </rPh>
    <phoneticPr fontId="1"/>
  </si>
  <si>
    <t>合計ログイン</t>
    <rPh sb="0" eb="2">
      <t>ゴウケイ</t>
    </rPh>
    <phoneticPr fontId="1"/>
  </si>
  <si>
    <t>ユーザー識別ID</t>
    <rPh sb="4" eb="6">
      <t>シキベツ</t>
    </rPh>
    <phoneticPr fontId="1"/>
  </si>
  <si>
    <t>レア度</t>
    <rPh sb="2" eb="3">
      <t>ド</t>
    </rPh>
    <phoneticPr fontId="1"/>
  </si>
  <si>
    <t>番号</t>
    <rPh sb="0" eb="2">
      <t>バンゴウ</t>
    </rPh>
    <phoneticPr fontId="1"/>
  </si>
  <si>
    <t>属性</t>
    <rPh sb="0" eb="2">
      <t>ゾクセイ</t>
    </rPh>
    <phoneticPr fontId="1"/>
  </si>
  <si>
    <t>名前</t>
    <rPh sb="0" eb="2">
      <t>ナマエ</t>
    </rPh>
    <phoneticPr fontId="1"/>
  </si>
  <si>
    <t>説明</t>
    <rPh sb="0" eb="2">
      <t>セツメイ</t>
    </rPh>
    <phoneticPr fontId="1"/>
  </si>
  <si>
    <t>攻撃力</t>
    <rPh sb="0" eb="3">
      <t>コウゲキリョク</t>
    </rPh>
    <phoneticPr fontId="1"/>
  </si>
  <si>
    <t>防御力</t>
    <rPh sb="0" eb="3">
      <t>ボウギョリョク</t>
    </rPh>
    <phoneticPr fontId="1"/>
  </si>
  <si>
    <t>リーダースキル区分</t>
    <rPh sb="7" eb="9">
      <t>クブン</t>
    </rPh>
    <phoneticPr fontId="1"/>
  </si>
  <si>
    <t>削除フラグ</t>
    <rPh sb="0" eb="2">
      <t>サクジョ</t>
    </rPh>
    <phoneticPr fontId="1"/>
  </si>
  <si>
    <t>テーブル名</t>
    <rPh sb="4" eb="5">
      <t>メイ</t>
    </rPh>
    <phoneticPr fontId="1"/>
  </si>
  <si>
    <t>ユーザーテーブル</t>
    <phoneticPr fontId="1"/>
  </si>
  <si>
    <t>課金ガチャ公開開始日時</t>
    <rPh sb="0" eb="2">
      <t>カキン</t>
    </rPh>
    <rPh sb="5" eb="7">
      <t>コウカイ</t>
    </rPh>
    <rPh sb="7" eb="9">
      <t>カイシ</t>
    </rPh>
    <rPh sb="9" eb="11">
      <t>ニチジ</t>
    </rPh>
    <phoneticPr fontId="1"/>
  </si>
  <si>
    <t>無料ガチャ公開開始日時</t>
    <rPh sb="0" eb="2">
      <t>ムリョウ</t>
    </rPh>
    <rPh sb="5" eb="7">
      <t>コウカイ</t>
    </rPh>
    <rPh sb="7" eb="9">
      <t>カイシ</t>
    </rPh>
    <rPh sb="9" eb="11">
      <t>ニチジ</t>
    </rPh>
    <phoneticPr fontId="1"/>
  </si>
  <si>
    <t>無料ガチャ公開終了日時</t>
    <rPh sb="0" eb="2">
      <t>ムリョウ</t>
    </rPh>
    <rPh sb="5" eb="7">
      <t>コウカイ</t>
    </rPh>
    <rPh sb="7" eb="9">
      <t>シュウリョウ</t>
    </rPh>
    <rPh sb="9" eb="11">
      <t>ニチジ</t>
    </rPh>
    <phoneticPr fontId="1"/>
  </si>
  <si>
    <t>課金ガチャ公開終了日時</t>
    <rPh sb="0" eb="2">
      <t>カキン</t>
    </rPh>
    <rPh sb="5" eb="7">
      <t>コウカイ</t>
    </rPh>
    <rPh sb="7" eb="9">
      <t>シュウリョウ</t>
    </rPh>
    <rPh sb="9" eb="11">
      <t>ニチジ</t>
    </rPh>
    <phoneticPr fontId="1"/>
  </si>
  <si>
    <t>星</t>
    <rPh sb="0" eb="1">
      <t>ホシ</t>
    </rPh>
    <phoneticPr fontId="1"/>
  </si>
  <si>
    <t>最大レベル</t>
    <rPh sb="0" eb="2">
      <t>サイダイ</t>
    </rPh>
    <phoneticPr fontId="1"/>
  </si>
  <si>
    <t>種類</t>
    <rPh sb="0" eb="2">
      <t>シュルイ</t>
    </rPh>
    <phoneticPr fontId="1"/>
  </si>
  <si>
    <t>回数</t>
    <rPh sb="0" eb="2">
      <t>カイスウ</t>
    </rPh>
    <phoneticPr fontId="1"/>
  </si>
  <si>
    <t>バトル履歴テーブル</t>
    <rPh sb="3" eb="5">
      <t>リレキ</t>
    </rPh>
    <phoneticPr fontId="1"/>
  </si>
  <si>
    <t>ユーザーID</t>
    <phoneticPr fontId="1"/>
  </si>
  <si>
    <t>区分</t>
    <rPh sb="0" eb="2">
      <t>クブン</t>
    </rPh>
    <phoneticPr fontId="1"/>
  </si>
  <si>
    <t>効果ユーザーID</t>
    <rPh sb="0" eb="2">
      <t>コウカ</t>
    </rPh>
    <phoneticPr fontId="1"/>
  </si>
  <si>
    <t>効果量</t>
    <rPh sb="0" eb="2">
      <t>コウカ</t>
    </rPh>
    <rPh sb="2" eb="3">
      <t>リョウ</t>
    </rPh>
    <phoneticPr fontId="1"/>
  </si>
  <si>
    <t>昇格値</t>
    <rPh sb="0" eb="2">
      <t>ショウカク</t>
    </rPh>
    <rPh sb="2" eb="3">
      <t>アタイ</t>
    </rPh>
    <phoneticPr fontId="1"/>
  </si>
  <si>
    <t>ギルド貢献P</t>
    <rPh sb="3" eb="5">
      <t>コウケン</t>
    </rPh>
    <phoneticPr fontId="1"/>
  </si>
  <si>
    <t>開催バトル数</t>
    <rPh sb="0" eb="2">
      <t>カイサイ</t>
    </rPh>
    <rPh sb="5" eb="6">
      <t>スウ</t>
    </rPh>
    <phoneticPr fontId="1"/>
  </si>
  <si>
    <t>バトル参加数</t>
    <rPh sb="3" eb="5">
      <t>サンカ</t>
    </rPh>
    <rPh sb="5" eb="6">
      <t>スウ</t>
    </rPh>
    <phoneticPr fontId="1"/>
  </si>
  <si>
    <t>コンボ数1</t>
    <rPh sb="3" eb="4">
      <t>スウ</t>
    </rPh>
    <phoneticPr fontId="1"/>
  </si>
  <si>
    <t>コンボ数2</t>
    <rPh sb="3" eb="4">
      <t>スウ</t>
    </rPh>
    <phoneticPr fontId="1"/>
  </si>
  <si>
    <t>スキルID</t>
  </si>
  <si>
    <t>区分</t>
    <rPh sb="0" eb="2">
      <t>クブン</t>
    </rPh>
    <phoneticPr fontId="1"/>
  </si>
  <si>
    <t>内容</t>
    <rPh sb="0" eb="2">
      <t>ナイヨウ</t>
    </rPh>
    <phoneticPr fontId="1"/>
  </si>
  <si>
    <t>画像テーブル</t>
    <rPh sb="0" eb="2">
      <t>ガゾウ</t>
    </rPh>
    <phoneticPr fontId="1"/>
  </si>
  <si>
    <t>番号</t>
    <rPh sb="0" eb="2">
      <t>バンゴウ</t>
    </rPh>
    <phoneticPr fontId="1"/>
  </si>
  <si>
    <t>画像名</t>
    <rPh sb="0" eb="2">
      <t>ガゾウ</t>
    </rPh>
    <rPh sb="2" eb="3">
      <t>メイ</t>
    </rPh>
    <phoneticPr fontId="1"/>
  </si>
  <si>
    <t>取得フラグ</t>
    <rPh sb="0" eb="2">
      <t>シュトク</t>
    </rPh>
    <phoneticPr fontId="1"/>
  </si>
  <si>
    <t>イベント名</t>
    <rPh sb="4" eb="5">
      <t>メイ</t>
    </rPh>
    <phoneticPr fontId="1"/>
  </si>
  <si>
    <t>場所</t>
    <rPh sb="0" eb="2">
      <t>バショ</t>
    </rPh>
    <phoneticPr fontId="1"/>
  </si>
  <si>
    <t>タイプ</t>
  </si>
  <si>
    <t>出現率1</t>
    <rPh sb="0" eb="2">
      <t>シュツゲン</t>
    </rPh>
    <rPh sb="2" eb="3">
      <t>リツ</t>
    </rPh>
    <phoneticPr fontId="1"/>
  </si>
  <si>
    <t>基本HP1</t>
    <rPh sb="0" eb="2">
      <t>キホン</t>
    </rPh>
    <phoneticPr fontId="1"/>
  </si>
  <si>
    <t>出現率2</t>
    <rPh sb="0" eb="2">
      <t>シュツゲン</t>
    </rPh>
    <rPh sb="2" eb="3">
      <t>リツ</t>
    </rPh>
    <phoneticPr fontId="1"/>
  </si>
  <si>
    <t>基本HP2</t>
    <rPh sb="0" eb="2">
      <t>キホン</t>
    </rPh>
    <phoneticPr fontId="1"/>
  </si>
  <si>
    <t>出現率3</t>
    <rPh sb="0" eb="2">
      <t>シュツゲン</t>
    </rPh>
    <rPh sb="2" eb="3">
      <t>リツ</t>
    </rPh>
    <phoneticPr fontId="1"/>
  </si>
  <si>
    <t>基本HP3</t>
    <rPh sb="0" eb="2">
      <t>キホン</t>
    </rPh>
    <phoneticPr fontId="1"/>
  </si>
  <si>
    <t>公開開始日時</t>
    <rPh sb="0" eb="2">
      <t>コウカイ</t>
    </rPh>
    <rPh sb="2" eb="4">
      <t>カイシ</t>
    </rPh>
    <rPh sb="4" eb="6">
      <t>ニチジ</t>
    </rPh>
    <phoneticPr fontId="1"/>
  </si>
  <si>
    <t>公開終了日時</t>
    <rPh sb="0" eb="2">
      <t>コウカイ</t>
    </rPh>
    <rPh sb="2" eb="4">
      <t>シュウリョウ</t>
    </rPh>
    <rPh sb="4" eb="6">
      <t>ニチジ</t>
    </rPh>
    <phoneticPr fontId="1"/>
  </si>
  <si>
    <t>アカウント停止フラグ</t>
    <rPh sb="5" eb="7">
      <t>テイシ</t>
    </rPh>
    <phoneticPr fontId="1"/>
  </si>
  <si>
    <t>ユーザーID</t>
  </si>
  <si>
    <t>所持数</t>
    <rPh sb="0" eb="2">
      <t>ショジ</t>
    </rPh>
    <rPh sb="2" eb="3">
      <t>スウ</t>
    </rPh>
    <phoneticPr fontId="1"/>
  </si>
  <si>
    <t>取得日時</t>
    <rPh sb="0" eb="2">
      <t>シュトク</t>
    </rPh>
    <rPh sb="2" eb="4">
      <t>ニチジ</t>
    </rPh>
    <phoneticPr fontId="1"/>
  </si>
  <si>
    <t>数量</t>
    <rPh sb="0" eb="2">
      <t>スウリョウ</t>
    </rPh>
    <phoneticPr fontId="1"/>
  </si>
  <si>
    <t>招待ID</t>
    <rPh sb="0" eb="2">
      <t>ショウタイ</t>
    </rPh>
    <phoneticPr fontId="1"/>
  </si>
  <si>
    <t>招待数</t>
    <rPh sb="0" eb="2">
      <t>ショウタイ</t>
    </rPh>
    <rPh sb="2" eb="3">
      <t>スウ</t>
    </rPh>
    <phoneticPr fontId="1"/>
  </si>
  <si>
    <t>取得率1</t>
    <rPh sb="0" eb="2">
      <t>シュトク</t>
    </rPh>
    <rPh sb="2" eb="3">
      <t>リツ</t>
    </rPh>
    <phoneticPr fontId="1"/>
  </si>
  <si>
    <t>取得率2</t>
    <rPh sb="0" eb="2">
      <t>シュトク</t>
    </rPh>
    <rPh sb="2" eb="3">
      <t>リツ</t>
    </rPh>
    <phoneticPr fontId="1"/>
  </si>
  <si>
    <t>取得率3</t>
    <rPh sb="0" eb="2">
      <t>シュトク</t>
    </rPh>
    <rPh sb="2" eb="3">
      <t>リツ</t>
    </rPh>
    <phoneticPr fontId="1"/>
  </si>
  <si>
    <t>レベル1</t>
  </si>
  <si>
    <t>レベル2</t>
  </si>
  <si>
    <t>レベル3</t>
  </si>
  <si>
    <t>ユニットID</t>
  </si>
  <si>
    <t>交換制限</t>
    <rPh sb="0" eb="2">
      <t>コウカン</t>
    </rPh>
    <rPh sb="2" eb="4">
      <t>セイゲン</t>
    </rPh>
    <phoneticPr fontId="1"/>
  </si>
  <si>
    <t>AP</t>
  </si>
  <si>
    <t>必要コイン</t>
    <rPh sb="0" eb="2">
      <t>ヒツヨウ</t>
    </rPh>
    <phoneticPr fontId="1"/>
  </si>
  <si>
    <t>必要聖書</t>
    <rPh sb="0" eb="2">
      <t>ヒツヨウ</t>
    </rPh>
    <rPh sb="2" eb="4">
      <t>セイショ</t>
    </rPh>
    <phoneticPr fontId="1"/>
  </si>
  <si>
    <t>コイン回収</t>
    <rPh sb="3" eb="5">
      <t>カイシュウ</t>
    </rPh>
    <phoneticPr fontId="1"/>
  </si>
  <si>
    <t>マナ回収</t>
    <rPh sb="2" eb="4">
      <t>カイシュウ</t>
    </rPh>
    <phoneticPr fontId="1"/>
  </si>
  <si>
    <t>AP回収</t>
    <rPh sb="2" eb="4">
      <t>カイシュウ</t>
    </rPh>
    <phoneticPr fontId="1"/>
  </si>
  <si>
    <t>施設マスタ</t>
    <rPh sb="0" eb="2">
      <t>シセツ</t>
    </rPh>
    <phoneticPr fontId="1"/>
  </si>
  <si>
    <t>施設テーブル</t>
    <rPh sb="0" eb="2">
      <t>シセツ</t>
    </rPh>
    <phoneticPr fontId="1"/>
  </si>
  <si>
    <t>設置場所X</t>
    <rPh sb="0" eb="2">
      <t>セッチ</t>
    </rPh>
    <rPh sb="2" eb="4">
      <t>バショ</t>
    </rPh>
    <phoneticPr fontId="1"/>
  </si>
  <si>
    <t>設置場所Y</t>
    <rPh sb="0" eb="2">
      <t>セッチ</t>
    </rPh>
    <rPh sb="2" eb="4">
      <t>バショ</t>
    </rPh>
    <phoneticPr fontId="1"/>
  </si>
  <si>
    <t>レベル</t>
  </si>
  <si>
    <t>回収時間</t>
    <rPh sb="0" eb="2">
      <t>カイシュウ</t>
    </rPh>
    <rPh sb="2" eb="4">
      <t>ジカン</t>
    </rPh>
    <phoneticPr fontId="1"/>
  </si>
  <si>
    <t>人口</t>
    <rPh sb="0" eb="2">
      <t>ジンコウ</t>
    </rPh>
    <phoneticPr fontId="1"/>
  </si>
  <si>
    <t>【テーブル構成】</t>
    <rPh sb="5" eb="7">
      <t>コウセイ</t>
    </rPh>
    <phoneticPr fontId="1"/>
  </si>
  <si>
    <t>・データ管理者は赤色のマスタを編集します。</t>
    <rPh sb="4" eb="7">
      <t>カンリシャ</t>
    </rPh>
    <rPh sb="8" eb="10">
      <t>アカイロ</t>
    </rPh>
    <rPh sb="15" eb="17">
      <t>ヘンシュウ</t>
    </rPh>
    <phoneticPr fontId="1"/>
  </si>
  <si>
    <t>・ログイン時やバトル時にユーザーに関連するデータを取得します。</t>
    <rPh sb="5" eb="6">
      <t>ジ</t>
    </rPh>
    <rPh sb="10" eb="11">
      <t>ジ</t>
    </rPh>
    <rPh sb="17" eb="19">
      <t>カンレン</t>
    </rPh>
    <rPh sb="25" eb="27">
      <t>シュトク</t>
    </rPh>
    <phoneticPr fontId="1"/>
  </si>
  <si>
    <t>公開開始日</t>
    <rPh sb="0" eb="2">
      <t>コウカイ</t>
    </rPh>
    <rPh sb="2" eb="5">
      <t>カイシビ</t>
    </rPh>
    <phoneticPr fontId="1"/>
  </si>
  <si>
    <t>公開終了日</t>
    <rPh sb="0" eb="2">
      <t>コウカイ</t>
    </rPh>
    <rPh sb="2" eb="5">
      <t>シュウリョウビ</t>
    </rPh>
    <phoneticPr fontId="1"/>
  </si>
  <si>
    <t>画像マスタ</t>
    <rPh sb="0" eb="2">
      <t>ガゾウ</t>
    </rPh>
    <phoneticPr fontId="1"/>
  </si>
  <si>
    <t>経験値マスタ</t>
    <rPh sb="0" eb="3">
      <t>ケイケンチ</t>
    </rPh>
    <phoneticPr fontId="1"/>
  </si>
  <si>
    <t>必要経験値</t>
    <rPh sb="0" eb="2">
      <t>ヒツヨウ</t>
    </rPh>
    <rPh sb="2" eb="5">
      <t>ケイケンチ</t>
    </rPh>
    <phoneticPr fontId="1"/>
  </si>
  <si>
    <t>ユーザー情報</t>
    <rPh sb="4" eb="6">
      <t>ジョウホウ</t>
    </rPh>
    <phoneticPr fontId="1"/>
  </si>
  <si>
    <t>項目名</t>
    <rPh sb="0" eb="2">
      <t>コウモク</t>
    </rPh>
    <rPh sb="2" eb="3">
      <t>メイ</t>
    </rPh>
    <phoneticPr fontId="1"/>
  </si>
  <si>
    <t>ギルドテーブル</t>
    <phoneticPr fontId="1"/>
  </si>
  <si>
    <t>ギルド情報</t>
    <rPh sb="3" eb="5">
      <t>ジョウホウ</t>
    </rPh>
    <phoneticPr fontId="1"/>
  </si>
  <si>
    <t>ギルドID</t>
  </si>
  <si>
    <t>ランク</t>
    <phoneticPr fontId="1"/>
  </si>
  <si>
    <t>勝利数</t>
    <rPh sb="0" eb="2">
      <t>ショウリ</t>
    </rPh>
    <rPh sb="2" eb="3">
      <t>スウ</t>
    </rPh>
    <phoneticPr fontId="1"/>
  </si>
  <si>
    <t>敗北数</t>
    <rPh sb="0" eb="2">
      <t>ハイボク</t>
    </rPh>
    <rPh sb="2" eb="3">
      <t>スウ</t>
    </rPh>
    <phoneticPr fontId="1"/>
  </si>
  <si>
    <t>引き分け数</t>
    <rPh sb="0" eb="1">
      <t>ヒ</t>
    </rPh>
    <rPh sb="2" eb="3">
      <t>ワ</t>
    </rPh>
    <rPh sb="4" eb="5">
      <t>スウ</t>
    </rPh>
    <phoneticPr fontId="1"/>
  </si>
  <si>
    <t>ギルドテーブルのID</t>
    <phoneticPr fontId="1"/>
  </si>
  <si>
    <t>チャットテーブル</t>
    <phoneticPr fontId="1"/>
  </si>
  <si>
    <t>チャット情報</t>
    <rPh sb="4" eb="6">
      <t>ジョウホウ</t>
    </rPh>
    <phoneticPr fontId="1"/>
  </si>
  <si>
    <t>コスト</t>
  </si>
  <si>
    <t>リーダースキルID</t>
  </si>
  <si>
    <t>リーダースキルレベル</t>
  </si>
  <si>
    <t>初期最大レベル</t>
    <rPh sb="0" eb="2">
      <t>ショキ</t>
    </rPh>
    <rPh sb="2" eb="4">
      <t>サイダイ</t>
    </rPh>
    <phoneticPr fontId="1"/>
  </si>
  <si>
    <t>メインフラグ</t>
  </si>
  <si>
    <t>デッキID</t>
  </si>
  <si>
    <t>リーダーフラグ</t>
  </si>
  <si>
    <t>デッキを複数選択するために必要</t>
    <rPh sb="4" eb="6">
      <t>フクスウ</t>
    </rPh>
    <rPh sb="6" eb="8">
      <t>センタク</t>
    </rPh>
    <rPh sb="13" eb="15">
      <t>ヒツヨウ</t>
    </rPh>
    <phoneticPr fontId="1"/>
  </si>
  <si>
    <t>デッキ情報とユニット情報を関連付け</t>
    <rPh sb="3" eb="5">
      <t>ジョウホウ</t>
    </rPh>
    <rPh sb="10" eb="12">
      <t>ジョウホウ</t>
    </rPh>
    <rPh sb="13" eb="16">
      <t>カンレンヅ</t>
    </rPh>
    <phoneticPr fontId="1"/>
  </si>
  <si>
    <t>デッキ情報とスキル情報を関連付け</t>
    <rPh sb="3" eb="5">
      <t>ジョウホウ</t>
    </rPh>
    <rPh sb="9" eb="11">
      <t>ジョウホウ</t>
    </rPh>
    <rPh sb="12" eb="15">
      <t>カンレンヅ</t>
    </rPh>
    <phoneticPr fontId="1"/>
  </si>
  <si>
    <t>ユニット情報</t>
    <rPh sb="4" eb="6">
      <t>ジョウホウ</t>
    </rPh>
    <phoneticPr fontId="1"/>
  </si>
  <si>
    <t>ユーザー毎のユニット情報</t>
    <rPh sb="4" eb="5">
      <t>ゴト</t>
    </rPh>
    <rPh sb="10" eb="12">
      <t>ジョウホウ</t>
    </rPh>
    <phoneticPr fontId="1"/>
  </si>
  <si>
    <t>スキル情報</t>
    <rPh sb="3" eb="5">
      <t>ジョウホウ</t>
    </rPh>
    <phoneticPr fontId="1"/>
  </si>
  <si>
    <t>※区分</t>
    <rPh sb="1" eb="3">
      <t>クブン</t>
    </rPh>
    <phoneticPr fontId="1"/>
  </si>
  <si>
    <t>バトルテーブル</t>
  </si>
  <si>
    <t>ギルドID1</t>
  </si>
  <si>
    <t>BP1</t>
  </si>
  <si>
    <t>ギルドID2</t>
  </si>
  <si>
    <t>BP2</t>
  </si>
  <si>
    <t>バトルID</t>
  </si>
  <si>
    <t>グループID</t>
  </si>
  <si>
    <t>※種類</t>
    <rPh sb="1" eb="3">
      <t>シュルイ</t>
    </rPh>
    <phoneticPr fontId="1"/>
  </si>
  <si>
    <t>物理名</t>
    <rPh sb="0" eb="2">
      <t>ブツリ</t>
    </rPh>
    <rPh sb="2" eb="3">
      <t>メイ</t>
    </rPh>
    <phoneticPr fontId="1"/>
  </si>
  <si>
    <t>USER</t>
    <phoneticPr fontId="1"/>
  </si>
  <si>
    <t>GUILD</t>
    <phoneticPr fontId="1"/>
  </si>
  <si>
    <t>CHAT</t>
    <phoneticPr fontId="1"/>
  </si>
  <si>
    <t>UNIT_MASTER</t>
    <phoneticPr fontId="1"/>
  </si>
  <si>
    <t>SKILL_MASTER</t>
    <phoneticPr fontId="1"/>
  </si>
  <si>
    <t>DEKKI</t>
    <phoneticPr fontId="1"/>
  </si>
  <si>
    <t>DEKKI_UNIT</t>
    <phoneticPr fontId="1"/>
  </si>
  <si>
    <t>PRESENT_MASTER</t>
    <phoneticPr fontId="1"/>
  </si>
  <si>
    <t>PREMIUM_MASTER</t>
    <phoneticPr fontId="1"/>
  </si>
  <si>
    <t>PRESENT</t>
    <phoneticPr fontId="1"/>
  </si>
  <si>
    <t>ITEM_MASTER</t>
    <phoneticPr fontId="1"/>
  </si>
  <si>
    <t>ITEM</t>
    <phoneticPr fontId="1"/>
  </si>
  <si>
    <t>SHISETSU</t>
    <phoneticPr fontId="1"/>
  </si>
  <si>
    <t>SHISETSU_MASTER</t>
    <phoneticPr fontId="1"/>
  </si>
  <si>
    <t>EVENT_MASTER</t>
    <phoneticPr fontId="1"/>
  </si>
  <si>
    <t>DANJON_MASTER</t>
    <phoneticPr fontId="1"/>
  </si>
  <si>
    <t>DANJON</t>
    <phoneticPr fontId="1"/>
  </si>
  <si>
    <t>BATTLE</t>
    <phoneticPr fontId="1"/>
  </si>
  <si>
    <t>BATTLE_RIREKI</t>
    <phoneticPr fontId="1"/>
  </si>
  <si>
    <t>IMAGE_MASTER</t>
    <phoneticPr fontId="1"/>
  </si>
  <si>
    <t>IMAGE</t>
    <phoneticPr fontId="1"/>
  </si>
  <si>
    <t>EXP_MASTER</t>
    <phoneticPr fontId="1"/>
  </si>
  <si>
    <t>イベント情報</t>
    <rPh sb="4" eb="6">
      <t>ジョウホウ</t>
    </rPh>
    <phoneticPr fontId="1"/>
  </si>
  <si>
    <t>プレゼント情報</t>
    <rPh sb="5" eb="7">
      <t>ジョウホウ</t>
    </rPh>
    <phoneticPr fontId="1"/>
  </si>
  <si>
    <t>プレミアムP交換リスト</t>
    <rPh sb="6" eb="8">
      <t>コウカン</t>
    </rPh>
    <phoneticPr fontId="1"/>
  </si>
  <si>
    <t>ユーザー毎のプレゼント情報</t>
    <rPh sb="4" eb="5">
      <t>ゴト</t>
    </rPh>
    <rPh sb="11" eb="13">
      <t>ジョウホウ</t>
    </rPh>
    <phoneticPr fontId="1"/>
  </si>
  <si>
    <t>アイテム情報</t>
    <rPh sb="4" eb="6">
      <t>ジョウホウ</t>
    </rPh>
    <phoneticPr fontId="1"/>
  </si>
  <si>
    <t>ユーザー毎のアイテム所持情報</t>
    <rPh sb="4" eb="5">
      <t>ゴト</t>
    </rPh>
    <rPh sb="10" eb="12">
      <t>ショジ</t>
    </rPh>
    <rPh sb="12" eb="14">
      <t>ジョウホウ</t>
    </rPh>
    <phoneticPr fontId="1"/>
  </si>
  <si>
    <t>施設情報</t>
    <rPh sb="0" eb="2">
      <t>シセツ</t>
    </rPh>
    <rPh sb="2" eb="4">
      <t>ジョウホウ</t>
    </rPh>
    <phoneticPr fontId="1"/>
  </si>
  <si>
    <t>ユーザー毎の施設設置情報</t>
    <rPh sb="4" eb="5">
      <t>ゴト</t>
    </rPh>
    <rPh sb="6" eb="8">
      <t>シセツ</t>
    </rPh>
    <rPh sb="8" eb="10">
      <t>セッチ</t>
    </rPh>
    <rPh sb="10" eb="12">
      <t>ジョウホウ</t>
    </rPh>
    <phoneticPr fontId="1"/>
  </si>
  <si>
    <t>※各レベルごとのコイン回収や必要コインなどの数値は</t>
    <rPh sb="1" eb="2">
      <t>カク</t>
    </rPh>
    <rPh sb="11" eb="13">
      <t>カイシュウ</t>
    </rPh>
    <rPh sb="14" eb="16">
      <t>ヒツヨウ</t>
    </rPh>
    <rPh sb="22" eb="24">
      <t>スウチ</t>
    </rPh>
    <phoneticPr fontId="1"/>
  </si>
  <si>
    <t>　初期値から計算します。</t>
    <rPh sb="1" eb="4">
      <t>ショキチ</t>
    </rPh>
    <rPh sb="6" eb="8">
      <t>ケイサン</t>
    </rPh>
    <phoneticPr fontId="1"/>
  </si>
  <si>
    <t>ダンジョン情報</t>
    <rPh sb="5" eb="7">
      <t>ジョウホウ</t>
    </rPh>
    <phoneticPr fontId="1"/>
  </si>
  <si>
    <t>ユーザー毎のダンジョン進行情報</t>
    <rPh sb="4" eb="5">
      <t>ゴト</t>
    </rPh>
    <rPh sb="11" eb="13">
      <t>シンコウ</t>
    </rPh>
    <rPh sb="13" eb="15">
      <t>ジョウホウ</t>
    </rPh>
    <phoneticPr fontId="1"/>
  </si>
  <si>
    <t>バトル情報</t>
    <rPh sb="3" eb="5">
      <t>ジョウホウ</t>
    </rPh>
    <phoneticPr fontId="1"/>
  </si>
  <si>
    <t>バトル履歴情報</t>
    <rPh sb="3" eb="5">
      <t>リレキ</t>
    </rPh>
    <rPh sb="5" eb="7">
      <t>ジョウホウ</t>
    </rPh>
    <phoneticPr fontId="1"/>
  </si>
  <si>
    <t>画像情報</t>
    <rPh sb="0" eb="2">
      <t>ガゾウ</t>
    </rPh>
    <rPh sb="2" eb="4">
      <t>ジョウホウ</t>
    </rPh>
    <phoneticPr fontId="1"/>
  </si>
  <si>
    <t>ユーザー毎の画像取得情報</t>
    <rPh sb="4" eb="5">
      <t>ゴト</t>
    </rPh>
    <rPh sb="6" eb="8">
      <t>ガゾウ</t>
    </rPh>
    <rPh sb="8" eb="10">
      <t>シュトク</t>
    </rPh>
    <rPh sb="10" eb="12">
      <t>ジョウホウ</t>
    </rPh>
    <phoneticPr fontId="1"/>
  </si>
  <si>
    <t>レベルアップに必要な経験値情報</t>
    <rPh sb="7" eb="9">
      <t>ヒツヨウ</t>
    </rPh>
    <rPh sb="10" eb="13">
      <t>ケイケンチ</t>
    </rPh>
    <rPh sb="13" eb="15">
      <t>ジョウホウ</t>
    </rPh>
    <phoneticPr fontId="1"/>
  </si>
  <si>
    <t>購入履歴テーブル</t>
    <rPh sb="0" eb="2">
      <t>コウニュウ</t>
    </rPh>
    <rPh sb="2" eb="4">
      <t>リレキ</t>
    </rPh>
    <phoneticPr fontId="1"/>
  </si>
  <si>
    <t>BUY_RIREKI</t>
    <phoneticPr fontId="1"/>
  </si>
  <si>
    <t>有料クリスタルの購入と使用の履歴</t>
    <rPh sb="0" eb="2">
      <t>ユウリョウ</t>
    </rPh>
    <rPh sb="8" eb="10">
      <t>コウニュウ</t>
    </rPh>
    <rPh sb="11" eb="13">
      <t>シヨウ</t>
    </rPh>
    <rPh sb="14" eb="16">
      <t>リレキ</t>
    </rPh>
    <phoneticPr fontId="1"/>
  </si>
  <si>
    <t>金額</t>
    <rPh sb="0" eb="2">
      <t>キンガク</t>
    </rPh>
    <phoneticPr fontId="1"/>
  </si>
  <si>
    <t>クリスタル</t>
    <phoneticPr fontId="1"/>
  </si>
  <si>
    <t>※トラブルが起きた時などに必要です。</t>
    <rPh sb="6" eb="7">
      <t>オ</t>
    </rPh>
    <rPh sb="9" eb="10">
      <t>トキ</t>
    </rPh>
    <rPh sb="13" eb="15">
      <t>ヒツヨウ</t>
    </rPh>
    <phoneticPr fontId="1"/>
  </si>
  <si>
    <t>※スキル区分</t>
    <rPh sb="4" eb="6">
      <t>クブン</t>
    </rPh>
    <phoneticPr fontId="1"/>
  </si>
  <si>
    <t>・基本的にこのデータ構造で制作しますが、制作を続けて行くにあたり、追加や変更などが発生します。</t>
    <rPh sb="1" eb="4">
      <t>キホンテキ</t>
    </rPh>
    <rPh sb="10" eb="12">
      <t>コウゾウ</t>
    </rPh>
    <rPh sb="13" eb="15">
      <t>セイサク</t>
    </rPh>
    <rPh sb="20" eb="22">
      <t>セイサク</t>
    </rPh>
    <rPh sb="23" eb="24">
      <t>ツヅ</t>
    </rPh>
    <rPh sb="26" eb="27">
      <t>イ</t>
    </rPh>
    <rPh sb="33" eb="35">
      <t>ツイカ</t>
    </rPh>
    <rPh sb="36" eb="38">
      <t>ヘンコウ</t>
    </rPh>
    <rPh sb="41" eb="43">
      <t>ハッセイ</t>
    </rPh>
    <phoneticPr fontId="1"/>
  </si>
  <si>
    <t>倍率</t>
    <rPh sb="0" eb="2">
      <t>バイリツ</t>
    </rPh>
    <phoneticPr fontId="1"/>
  </si>
  <si>
    <t>※倍率</t>
    <rPh sb="1" eb="3">
      <t>バイリツ</t>
    </rPh>
    <phoneticPr fontId="1"/>
  </si>
  <si>
    <t>攻撃の場合、通常攻撃の1.2倍など</t>
    <rPh sb="0" eb="2">
      <t>コウゲキ</t>
    </rPh>
    <rPh sb="3" eb="5">
      <t>バアイ</t>
    </rPh>
    <rPh sb="6" eb="8">
      <t>ツウジョウ</t>
    </rPh>
    <rPh sb="8" eb="10">
      <t>コウゲキ</t>
    </rPh>
    <rPh sb="14" eb="15">
      <t>バイ</t>
    </rPh>
    <phoneticPr fontId="1"/>
  </si>
  <si>
    <t>対象</t>
    <rPh sb="0" eb="2">
      <t>タイショウ</t>
    </rPh>
    <phoneticPr fontId="1"/>
  </si>
  <si>
    <t>ステータス変化のスキルに利用</t>
    <rPh sb="5" eb="7">
      <t>ヘンカ</t>
    </rPh>
    <rPh sb="12" eb="14">
      <t>リヨウ</t>
    </rPh>
    <phoneticPr fontId="1"/>
  </si>
  <si>
    <t>回復の場合、通常回復の1.5倍など</t>
    <rPh sb="0" eb="2">
      <t>カイフク</t>
    </rPh>
    <rPh sb="3" eb="5">
      <t>バアイ</t>
    </rPh>
    <rPh sb="6" eb="8">
      <t>ツウジョウ</t>
    </rPh>
    <rPh sb="8" eb="10">
      <t>カイフク</t>
    </rPh>
    <rPh sb="14" eb="15">
      <t>バイ</t>
    </rPh>
    <phoneticPr fontId="1"/>
  </si>
  <si>
    <t>複数キャラに効果のある行動を</t>
    <rPh sb="0" eb="2">
      <t>フクスウ</t>
    </rPh>
    <rPh sb="6" eb="8">
      <t>コウカ</t>
    </rPh>
    <rPh sb="11" eb="13">
      <t>コウドウ</t>
    </rPh>
    <phoneticPr fontId="1"/>
  </si>
  <si>
    <t>※グループID</t>
  </si>
  <si>
    <t>行った場合に履歴を一つにまとめる</t>
    <rPh sb="0" eb="1">
      <t>オコナ</t>
    </rPh>
    <rPh sb="3" eb="5">
      <t>バアイ</t>
    </rPh>
    <rPh sb="6" eb="8">
      <t>リレキ</t>
    </rPh>
    <rPh sb="9" eb="10">
      <t>ヒト</t>
    </rPh>
    <phoneticPr fontId="1"/>
  </si>
  <si>
    <t>ために利用</t>
    <rPh sb="3" eb="5">
      <t>リヨウ</t>
    </rPh>
    <phoneticPr fontId="1"/>
  </si>
  <si>
    <t>使用ユーザーID</t>
    <rPh sb="0" eb="2">
      <t>シヨウ</t>
    </rPh>
    <phoneticPr fontId="1"/>
  </si>
  <si>
    <t>前衛ユーザーID1</t>
    <rPh sb="0" eb="2">
      <t>ゼンエイ</t>
    </rPh>
    <phoneticPr fontId="1"/>
  </si>
  <si>
    <t>前衛ユーザーID2</t>
    <rPh sb="0" eb="2">
      <t>ゼンエイ</t>
    </rPh>
    <phoneticPr fontId="1"/>
  </si>
  <si>
    <t>前衛ユーザーID3</t>
    <rPh sb="0" eb="2">
      <t>ゼンエイ</t>
    </rPh>
    <phoneticPr fontId="1"/>
  </si>
  <si>
    <t>前衛ユーザーID4</t>
    <rPh sb="0" eb="2">
      <t>ゼンエイ</t>
    </rPh>
    <phoneticPr fontId="1"/>
  </si>
  <si>
    <t>前衛ユーザーID5</t>
    <rPh sb="0" eb="2">
      <t>ゼンエイ</t>
    </rPh>
    <phoneticPr fontId="1"/>
  </si>
  <si>
    <t>ユーザーバトルテーブル</t>
    <phoneticPr fontId="1"/>
  </si>
  <si>
    <t>USER_BATTLE</t>
    <phoneticPr fontId="1"/>
  </si>
  <si>
    <t>各ユーザーのバトル情報</t>
    <rPh sb="0" eb="1">
      <t>カク</t>
    </rPh>
    <rPh sb="9" eb="11">
      <t>ジョウホウ</t>
    </rPh>
    <phoneticPr fontId="1"/>
  </si>
  <si>
    <t>HP</t>
    <phoneticPr fontId="1"/>
  </si>
  <si>
    <t>最大HP</t>
    <rPh sb="0" eb="2">
      <t>サイダイ</t>
    </rPh>
    <phoneticPr fontId="1"/>
  </si>
  <si>
    <t>総戦力</t>
    <rPh sb="0" eb="1">
      <t>ソウ</t>
    </rPh>
    <rPh sb="1" eb="3">
      <t>センリョク</t>
    </rPh>
    <phoneticPr fontId="1"/>
  </si>
  <si>
    <t>前衛ユーザーID6</t>
    <rPh sb="0" eb="2">
      <t>ゼンエイ</t>
    </rPh>
    <phoneticPr fontId="1"/>
  </si>
  <si>
    <t>前衛ユーザーID7</t>
    <rPh sb="0" eb="2">
      <t>ゼンエイ</t>
    </rPh>
    <phoneticPr fontId="1"/>
  </si>
  <si>
    <t>前衛ユーザーID8</t>
    <rPh sb="0" eb="2">
      <t>ゼンエイ</t>
    </rPh>
    <phoneticPr fontId="1"/>
  </si>
  <si>
    <t>前衛ユーザーID9</t>
    <rPh sb="0" eb="2">
      <t>ゼンエイ</t>
    </rPh>
    <phoneticPr fontId="1"/>
  </si>
  <si>
    <t>前衛ユーザーID10</t>
    <rPh sb="0" eb="2">
      <t>ゼンエイ</t>
    </rPh>
    <phoneticPr fontId="1"/>
  </si>
  <si>
    <t>※バトルテーブルのギルドID、前衛ユーザーIDは</t>
    <rPh sb="15" eb="17">
      <t>ゼンエイ</t>
    </rPh>
    <phoneticPr fontId="1"/>
  </si>
  <si>
    <t>　バトル開始前にサーバー側のバッチ処理にて登録します。</t>
    <rPh sb="4" eb="7">
      <t>カイシマエ</t>
    </rPh>
    <rPh sb="12" eb="13">
      <t>ガワ</t>
    </rPh>
    <rPh sb="17" eb="19">
      <t>ショリ</t>
    </rPh>
    <rPh sb="21" eb="23">
      <t>トウロク</t>
    </rPh>
    <phoneticPr fontId="1"/>
  </si>
  <si>
    <t>※ギルドバトルはユーザーバトルテーブル、バトルテーブル、</t>
    <phoneticPr fontId="1"/>
  </si>
  <si>
    <t>　バトル履歴テーブルのデータを端末とサーバーでやり取り</t>
    <rPh sb="25" eb="26">
      <t>ト</t>
    </rPh>
    <phoneticPr fontId="1"/>
  </si>
  <si>
    <t>　することで実現させます。</t>
    <rPh sb="6" eb="8">
      <t>ジツゲン</t>
    </rPh>
    <phoneticPr fontId="1"/>
  </si>
  <si>
    <t>勝利ギルドID</t>
    <rPh sb="0" eb="2">
      <t>ショウリ</t>
    </rPh>
    <phoneticPr fontId="1"/>
  </si>
  <si>
    <t>ギルドバトル終了後に登録</t>
    <rPh sb="6" eb="9">
      <t>シュウリョウゴ</t>
    </rPh>
    <rPh sb="10" eb="12">
      <t>トウロク</t>
    </rPh>
    <phoneticPr fontId="1"/>
  </si>
  <si>
    <t>最大対象数</t>
    <rPh sb="0" eb="2">
      <t>サイダイ</t>
    </rPh>
    <rPh sb="2" eb="4">
      <t>タイショウ</t>
    </rPh>
    <rPh sb="4" eb="5">
      <t>スウ</t>
    </rPh>
    <phoneticPr fontId="1"/>
  </si>
  <si>
    <t>最小対象数</t>
    <rPh sb="0" eb="2">
      <t>サイショウ</t>
    </rPh>
    <rPh sb="2" eb="4">
      <t>タイショウ</t>
    </rPh>
    <rPh sb="4" eb="5">
      <t>スウ</t>
    </rPh>
    <phoneticPr fontId="1"/>
  </si>
  <si>
    <t>敵を２～４体攻撃などのために必要</t>
    <rPh sb="0" eb="1">
      <t>テキ</t>
    </rPh>
    <rPh sb="5" eb="6">
      <t>タイ</t>
    </rPh>
    <rPh sb="6" eb="8">
      <t>コウゲキ</t>
    </rPh>
    <rPh sb="14" eb="16">
      <t>ヒツヨウ</t>
    </rPh>
    <phoneticPr fontId="1"/>
  </si>
  <si>
    <t>※対象数</t>
    <rPh sb="1" eb="3">
      <t>タイショウ</t>
    </rPh>
    <rPh sb="3" eb="4">
      <t>スウ</t>
    </rPh>
    <phoneticPr fontId="1"/>
  </si>
  <si>
    <t>敵１体に効果の場合は最小対象と</t>
    <rPh sb="0" eb="1">
      <t>テキ</t>
    </rPh>
    <rPh sb="2" eb="3">
      <t>タイ</t>
    </rPh>
    <rPh sb="4" eb="6">
      <t>コウカ</t>
    </rPh>
    <rPh sb="7" eb="9">
      <t>バアイ</t>
    </rPh>
    <rPh sb="10" eb="12">
      <t>サイショウ</t>
    </rPh>
    <rPh sb="12" eb="14">
      <t>タイショウ</t>
    </rPh>
    <phoneticPr fontId="1"/>
  </si>
  <si>
    <t>最大対象は１になります。</t>
    <rPh sb="0" eb="2">
      <t>サイダイ</t>
    </rPh>
    <rPh sb="2" eb="4">
      <t>タイショウ</t>
    </rPh>
    <phoneticPr fontId="1"/>
  </si>
  <si>
    <t>タイプ</t>
    <phoneticPr fontId="1"/>
  </si>
  <si>
    <t>1.ユニット</t>
  </si>
  <si>
    <t>1.攻撃</t>
    <rPh sb="2" eb="4">
      <t>コウゲキ</t>
    </rPh>
    <phoneticPr fontId="1"/>
  </si>
  <si>
    <t>1.スタミナ回復</t>
    <rPh sb="6" eb="8">
      <t>カイフク</t>
    </rPh>
    <phoneticPr fontId="1"/>
  </si>
  <si>
    <t>1.初回特典</t>
    <rPh sb="2" eb="4">
      <t>ショカイ</t>
    </rPh>
    <rPh sb="4" eb="6">
      <t>トクテン</t>
    </rPh>
    <phoneticPr fontId="1"/>
  </si>
  <si>
    <t>1.コイン</t>
  </si>
  <si>
    <t>2.スキル</t>
  </si>
  <si>
    <t>2.回復</t>
    <rPh sb="2" eb="4">
      <t>カイフク</t>
    </rPh>
    <phoneticPr fontId="1"/>
  </si>
  <si>
    <t>2.スキルレベルアップ</t>
  </si>
  <si>
    <t>2.ログイン</t>
  </si>
  <si>
    <t>2.アイテム</t>
  </si>
  <si>
    <t>2.マナ</t>
  </si>
  <si>
    <t>3.アイテム</t>
  </si>
  <si>
    <t>3.応援</t>
    <rPh sb="2" eb="4">
      <t>オウエン</t>
    </rPh>
    <phoneticPr fontId="1"/>
  </si>
  <si>
    <t>3.経験値取得</t>
    <rPh sb="2" eb="5">
      <t>ケイケンチ</t>
    </rPh>
    <rPh sb="5" eb="7">
      <t>シュトク</t>
    </rPh>
    <phoneticPr fontId="1"/>
  </si>
  <si>
    <t>3.イベント</t>
  </si>
  <si>
    <t>3.無料クリスタル</t>
    <rPh sb="2" eb="4">
      <t>ムリョウ</t>
    </rPh>
    <phoneticPr fontId="1"/>
  </si>
  <si>
    <t>1.前衛　2.後衛　3.リーダースキル</t>
    <rPh sb="2" eb="4">
      <t>ゼンエイ</t>
    </rPh>
    <rPh sb="7" eb="9">
      <t>コウエイ</t>
    </rPh>
    <phoneticPr fontId="1"/>
  </si>
  <si>
    <t>1.味方　2.敵　3.敵（気絶者含む）</t>
    <rPh sb="2" eb="4">
      <t>ミカタ</t>
    </rPh>
    <rPh sb="7" eb="8">
      <t>テキ</t>
    </rPh>
    <rPh sb="11" eb="12">
      <t>テキ</t>
    </rPh>
    <rPh sb="13" eb="15">
      <t>キゼツ</t>
    </rPh>
    <rPh sb="15" eb="16">
      <t>シャ</t>
    </rPh>
    <rPh sb="16" eb="17">
      <t>フク</t>
    </rPh>
    <phoneticPr fontId="1"/>
  </si>
  <si>
    <t>4.施設</t>
    <rPh sb="2" eb="4">
      <t>シセツ</t>
    </rPh>
    <phoneticPr fontId="1"/>
  </si>
  <si>
    <t>4.AP回復</t>
    <rPh sb="4" eb="6">
      <t>カイフク</t>
    </rPh>
    <phoneticPr fontId="1"/>
  </si>
  <si>
    <t>4.ダンジョン</t>
  </si>
  <si>
    <t>4.聖書</t>
    <rPh sb="2" eb="4">
      <t>セイショ</t>
    </rPh>
    <phoneticPr fontId="1"/>
  </si>
  <si>
    <t>5.招待</t>
    <rPh sb="2" eb="4">
      <t>ショウタイ</t>
    </rPh>
    <phoneticPr fontId="1"/>
  </si>
  <si>
    <t>5.アイテム</t>
  </si>
  <si>
    <t>5.イベント</t>
  </si>
  <si>
    <t>6.お詫び</t>
    <rPh sb="3" eb="4">
      <t>ワ</t>
    </rPh>
    <phoneticPr fontId="1"/>
  </si>
  <si>
    <t>0.使用可</t>
    <rPh sb="2" eb="5">
      <t>シヨウカ</t>
    </rPh>
    <phoneticPr fontId="1"/>
  </si>
  <si>
    <t>1.攻撃　2.魔法　3.回復　4.特性</t>
    <rPh sb="2" eb="4">
      <t>コウゲキ</t>
    </rPh>
    <rPh sb="7" eb="9">
      <t>マホウ</t>
    </rPh>
    <rPh sb="12" eb="14">
      <t>カイフク</t>
    </rPh>
    <rPh sb="17" eb="19">
      <t>トクセイ</t>
    </rPh>
    <phoneticPr fontId="1"/>
  </si>
  <si>
    <t>1.ユーザー　2.ユニット　3.ギルド</t>
    <phoneticPr fontId="1"/>
  </si>
  <si>
    <t>1.購入　2.クリスタル使用</t>
    <rPh sb="2" eb="4">
      <t>コウニュウ</t>
    </rPh>
    <rPh sb="12" eb="14">
      <t>シヨウ</t>
    </rPh>
    <phoneticPr fontId="1"/>
  </si>
  <si>
    <t>ユーザーテーブルのID</t>
    <phoneticPr fontId="1"/>
  </si>
  <si>
    <t>使用ユニットID</t>
    <rPh sb="0" eb="2">
      <t>シヨウ</t>
    </rPh>
    <phoneticPr fontId="1"/>
  </si>
  <si>
    <t>画像マスタの番号</t>
    <rPh sb="0" eb="2">
      <t>ガゾウ</t>
    </rPh>
    <rPh sb="6" eb="8">
      <t>バンゴウ</t>
    </rPh>
    <phoneticPr fontId="1"/>
  </si>
  <si>
    <t>画像番号</t>
    <rPh sb="0" eb="2">
      <t>ガゾウ</t>
    </rPh>
    <rPh sb="2" eb="4">
      <t>バンゴウ</t>
    </rPh>
    <phoneticPr fontId="1"/>
  </si>
  <si>
    <t>画像番号</t>
    <rPh sb="0" eb="2">
      <t>ガゾウ</t>
    </rPh>
    <rPh sb="2" eb="4">
      <t>バンゴウ</t>
    </rPh>
    <phoneticPr fontId="1"/>
  </si>
  <si>
    <t>アイコン画像の番号</t>
    <rPh sb="4" eb="6">
      <t>ガゾウ</t>
    </rPh>
    <rPh sb="7" eb="9">
      <t>バンゴウ</t>
    </rPh>
    <phoneticPr fontId="1"/>
  </si>
  <si>
    <t>ダンジョン敵紹介画像</t>
    <rPh sb="5" eb="6">
      <t>テキ</t>
    </rPh>
    <rPh sb="6" eb="8">
      <t>ショウカイ</t>
    </rPh>
    <rPh sb="8" eb="10">
      <t>ガゾウ</t>
    </rPh>
    <phoneticPr fontId="1"/>
  </si>
  <si>
    <t>お知らせマスタ</t>
    <rPh sb="1" eb="2">
      <t>シ</t>
    </rPh>
    <phoneticPr fontId="1"/>
  </si>
  <si>
    <t>INFO_MASTER</t>
    <phoneticPr fontId="1"/>
  </si>
  <si>
    <t>INFO</t>
    <phoneticPr fontId="1"/>
  </si>
  <si>
    <t>ユーザー毎のお知らせ情報</t>
    <rPh sb="4" eb="5">
      <t>ゴト</t>
    </rPh>
    <rPh sb="7" eb="8">
      <t>シ</t>
    </rPh>
    <rPh sb="10" eb="12">
      <t>ジョウホウ</t>
    </rPh>
    <phoneticPr fontId="1"/>
  </si>
  <si>
    <t>お知らせテーブル</t>
    <rPh sb="1" eb="2">
      <t>シ</t>
    </rPh>
    <phoneticPr fontId="1"/>
  </si>
  <si>
    <t>1.お知らせ　2.お詫び</t>
    <rPh sb="3" eb="4">
      <t>シ</t>
    </rPh>
    <rPh sb="10" eb="11">
      <t>ワ</t>
    </rPh>
    <phoneticPr fontId="1"/>
  </si>
  <si>
    <t>配信開始日時</t>
    <rPh sb="0" eb="2">
      <t>ハイシン</t>
    </rPh>
    <rPh sb="2" eb="5">
      <t>カイシビ</t>
    </rPh>
    <rPh sb="5" eb="6">
      <t>ジ</t>
    </rPh>
    <phoneticPr fontId="1"/>
  </si>
  <si>
    <t>配信終了日時</t>
    <rPh sb="0" eb="2">
      <t>ハイシン</t>
    </rPh>
    <rPh sb="2" eb="5">
      <t>シュウリョウビ</t>
    </rPh>
    <rPh sb="5" eb="6">
      <t>ジ</t>
    </rPh>
    <phoneticPr fontId="1"/>
  </si>
  <si>
    <t>既読フラグ</t>
    <rPh sb="0" eb="2">
      <t>キドク</t>
    </rPh>
    <phoneticPr fontId="1"/>
  </si>
  <si>
    <t>区分が5の場合のみ</t>
    <rPh sb="0" eb="2">
      <t>クブン</t>
    </rPh>
    <rPh sb="5" eb="7">
      <t>バアイ</t>
    </rPh>
    <phoneticPr fontId="1"/>
  </si>
  <si>
    <t>前衛スキルID1</t>
    <rPh sb="0" eb="2">
      <t>ゼンエイ</t>
    </rPh>
    <phoneticPr fontId="1"/>
  </si>
  <si>
    <t>前衛スキルレベル2</t>
    <rPh sb="0" eb="2">
      <t>ゼンエイ</t>
    </rPh>
    <phoneticPr fontId="1"/>
  </si>
  <si>
    <t>前衛スキルレベル1</t>
    <rPh sb="0" eb="2">
      <t>ゼンエイ</t>
    </rPh>
    <phoneticPr fontId="1"/>
  </si>
  <si>
    <t>前衛スキル区分1</t>
    <rPh sb="0" eb="2">
      <t>ゼンエイ</t>
    </rPh>
    <rPh sb="5" eb="7">
      <t>クブン</t>
    </rPh>
    <phoneticPr fontId="1"/>
  </si>
  <si>
    <t>前衛スキルID2</t>
    <rPh sb="0" eb="2">
      <t>ゼンエイ</t>
    </rPh>
    <phoneticPr fontId="1"/>
  </si>
  <si>
    <t>前衛スキル区分2</t>
    <rPh sb="0" eb="2">
      <t>ゼンエイ</t>
    </rPh>
    <rPh sb="5" eb="7">
      <t>クブン</t>
    </rPh>
    <phoneticPr fontId="1"/>
  </si>
  <si>
    <t>後衛スキルID2</t>
    <rPh sb="0" eb="2">
      <t>コウエイ</t>
    </rPh>
    <phoneticPr fontId="1"/>
  </si>
  <si>
    <t>後衛スキルレベル2</t>
    <rPh sb="0" eb="2">
      <t>コウエイ</t>
    </rPh>
    <phoneticPr fontId="1"/>
  </si>
  <si>
    <t>後衛スキル区分2</t>
    <rPh sb="0" eb="2">
      <t>コウエイ</t>
    </rPh>
    <rPh sb="5" eb="7">
      <t>クブン</t>
    </rPh>
    <phoneticPr fontId="1"/>
  </si>
  <si>
    <t>後衛スキルID1</t>
    <rPh sb="0" eb="2">
      <t>コウエイ</t>
    </rPh>
    <phoneticPr fontId="1"/>
  </si>
  <si>
    <t>後衛スキルレベル1</t>
    <rPh sb="0" eb="2">
      <t>コウエイ</t>
    </rPh>
    <phoneticPr fontId="1"/>
  </si>
  <si>
    <t>後衛スキル区分1</t>
    <rPh sb="0" eb="2">
      <t>コウエイ</t>
    </rPh>
    <rPh sb="5" eb="7">
      <t>クブン</t>
    </rPh>
    <phoneticPr fontId="1"/>
  </si>
  <si>
    <t>1.進化1回で解放</t>
    <rPh sb="2" eb="4">
      <t>シンカ</t>
    </rPh>
    <rPh sb="5" eb="6">
      <t>カイ</t>
    </rPh>
    <rPh sb="7" eb="9">
      <t>カイホウ</t>
    </rPh>
    <phoneticPr fontId="1"/>
  </si>
  <si>
    <t>2.最終進化で解放</t>
    <rPh sb="2" eb="4">
      <t>サイシュウ</t>
    </rPh>
    <rPh sb="4" eb="6">
      <t>シンカ</t>
    </rPh>
    <rPh sb="7" eb="9">
      <t>カイホウ</t>
    </rPh>
    <phoneticPr fontId="1"/>
  </si>
  <si>
    <t>総物攻</t>
    <rPh sb="0" eb="1">
      <t>ソウ</t>
    </rPh>
    <rPh sb="1" eb="2">
      <t>ブツ</t>
    </rPh>
    <rPh sb="2" eb="3">
      <t>オサム</t>
    </rPh>
    <phoneticPr fontId="1"/>
  </si>
  <si>
    <t>総物防</t>
    <rPh sb="0" eb="1">
      <t>ソウ</t>
    </rPh>
    <rPh sb="1" eb="2">
      <t>ブツ</t>
    </rPh>
    <rPh sb="2" eb="3">
      <t>ボウ</t>
    </rPh>
    <phoneticPr fontId="1"/>
  </si>
  <si>
    <t>総魔攻</t>
    <rPh sb="0" eb="1">
      <t>ソウ</t>
    </rPh>
    <rPh sb="1" eb="2">
      <t>マ</t>
    </rPh>
    <rPh sb="2" eb="3">
      <t>コウ</t>
    </rPh>
    <phoneticPr fontId="1"/>
  </si>
  <si>
    <t>総魔防</t>
    <rPh sb="0" eb="1">
      <t>ソウ</t>
    </rPh>
    <rPh sb="1" eb="2">
      <t>マ</t>
    </rPh>
    <rPh sb="2" eb="3">
      <t>ボウ</t>
    </rPh>
    <phoneticPr fontId="1"/>
  </si>
  <si>
    <t>※属性</t>
    <rPh sb="1" eb="3">
      <t>ゾクセイ</t>
    </rPh>
    <phoneticPr fontId="1"/>
  </si>
  <si>
    <t>1.火</t>
    <rPh sb="2" eb="3">
      <t>ヒ</t>
    </rPh>
    <phoneticPr fontId="1"/>
  </si>
  <si>
    <t>4.光</t>
    <rPh sb="2" eb="3">
      <t>ヒカリ</t>
    </rPh>
    <phoneticPr fontId="1"/>
  </si>
  <si>
    <t>5.闇</t>
    <rPh sb="2" eb="3">
      <t>ヤミ</t>
    </rPh>
    <phoneticPr fontId="1"/>
  </si>
  <si>
    <t>2.水（氷）</t>
    <rPh sb="2" eb="3">
      <t>ミズ</t>
    </rPh>
    <rPh sb="4" eb="5">
      <t>コオリ</t>
    </rPh>
    <phoneticPr fontId="1"/>
  </si>
  <si>
    <t>3.風（雷）</t>
    <rPh sb="2" eb="3">
      <t>カゼ</t>
    </rPh>
    <rPh sb="4" eb="5">
      <t>カミナリ</t>
    </rPh>
    <phoneticPr fontId="1"/>
  </si>
  <si>
    <t>リーダーユニットの画像番号</t>
    <rPh sb="9" eb="11">
      <t>ガゾウ</t>
    </rPh>
    <rPh sb="11" eb="13">
      <t>バンゴウ</t>
    </rPh>
    <phoneticPr fontId="1"/>
  </si>
  <si>
    <t>リーダーユニットの属性</t>
    <rPh sb="9" eb="11">
      <t>ゾクセイ</t>
    </rPh>
    <phoneticPr fontId="1"/>
  </si>
  <si>
    <t>更新日時</t>
  </si>
  <si>
    <t>5.ステータス変化</t>
  </si>
  <si>
    <t>表示フラグ</t>
    <rPh sb="0" eb="2">
      <t>ヒョウジ</t>
    </rPh>
    <phoneticPr fontId="1"/>
  </si>
  <si>
    <t>延長時間</t>
    <rPh sb="0" eb="2">
      <t>エンチョウ</t>
    </rPh>
    <rPh sb="2" eb="4">
      <t>ジカン</t>
    </rPh>
    <phoneticPr fontId="1"/>
  </si>
  <si>
    <t>10秒～60秒のランダム</t>
    <rPh sb="2" eb="3">
      <t>ビョウ</t>
    </rPh>
    <rPh sb="6" eb="7">
      <t>ビョウ</t>
    </rPh>
    <phoneticPr fontId="1"/>
  </si>
  <si>
    <t>物理名</t>
    <rPh sb="0" eb="2">
      <t>ブツリ</t>
    </rPh>
    <rPh sb="2" eb="3">
      <t>メイ</t>
    </rPh>
    <phoneticPr fontId="1"/>
  </si>
  <si>
    <t>型</t>
    <rPh sb="0" eb="1">
      <t>カタ</t>
    </rPh>
    <phoneticPr fontId="1"/>
  </si>
  <si>
    <t>ID</t>
    <phoneticPr fontId="1"/>
  </si>
  <si>
    <t>NO</t>
    <phoneticPr fontId="1"/>
  </si>
  <si>
    <t>GIRUDO_ID1</t>
    <phoneticPr fontId="1"/>
  </si>
  <si>
    <t>BP1</t>
    <phoneticPr fontId="1"/>
  </si>
  <si>
    <t>COMBO1</t>
    <phoneticPr fontId="1"/>
  </si>
  <si>
    <t>USER1</t>
    <phoneticPr fontId="1"/>
  </si>
  <si>
    <t>USER2</t>
    <phoneticPr fontId="1"/>
  </si>
  <si>
    <t>USER3</t>
    <phoneticPr fontId="1"/>
  </si>
  <si>
    <t>USER4</t>
    <phoneticPr fontId="1"/>
  </si>
  <si>
    <t>USER5</t>
    <phoneticPr fontId="1"/>
  </si>
  <si>
    <t>USER6</t>
    <phoneticPr fontId="1"/>
  </si>
  <si>
    <t>USER7</t>
    <phoneticPr fontId="1"/>
  </si>
  <si>
    <t>USER8</t>
    <phoneticPr fontId="1"/>
  </si>
  <si>
    <t>USER9</t>
    <phoneticPr fontId="1"/>
  </si>
  <si>
    <t>USER10</t>
    <phoneticPr fontId="1"/>
  </si>
  <si>
    <t>GIRUDO_ID2</t>
    <phoneticPr fontId="1"/>
  </si>
  <si>
    <t>BP2</t>
    <phoneticPr fontId="1"/>
  </si>
  <si>
    <t>COMBO2</t>
    <phoneticPr fontId="1"/>
  </si>
  <si>
    <t>WIN_GIRUDO_ID</t>
    <phoneticPr fontId="1"/>
  </si>
  <si>
    <t>REGIST_TIME</t>
    <phoneticPr fontId="1"/>
  </si>
  <si>
    <t>UPDATE_TIME</t>
    <phoneticPr fontId="1"/>
  </si>
  <si>
    <t>EXTRA_TIME</t>
    <phoneticPr fontId="1"/>
  </si>
  <si>
    <t>BIGINT</t>
  </si>
  <si>
    <t>BIGINT</t>
    <phoneticPr fontId="1"/>
  </si>
  <si>
    <t>INT</t>
    <phoneticPr fontId="1"/>
  </si>
  <si>
    <t>BIGINT</t>
    <phoneticPr fontId="1"/>
  </si>
  <si>
    <t>INT</t>
    <phoneticPr fontId="1"/>
  </si>
  <si>
    <t>第X回バトル</t>
    <rPh sb="0" eb="1">
      <t>ダイ</t>
    </rPh>
    <rPh sb="2" eb="3">
      <t>カイ</t>
    </rPh>
    <phoneticPr fontId="1"/>
  </si>
  <si>
    <t>TIMESTAMP</t>
  </si>
  <si>
    <t>TIMESTAMP</t>
    <phoneticPr fontId="1"/>
  </si>
  <si>
    <t>NOT NULL</t>
  </si>
  <si>
    <t>制約</t>
    <rPh sb="0" eb="2">
      <t>セイヤク</t>
    </rPh>
    <phoneticPr fontId="1"/>
  </si>
  <si>
    <t>NOT NULL AUTO_INCREMENT</t>
    <phoneticPr fontId="1"/>
  </si>
  <si>
    <t>BATTLE_ID</t>
    <phoneticPr fontId="1"/>
  </si>
  <si>
    <t>GROUP_ID</t>
    <phoneticPr fontId="1"/>
  </si>
  <si>
    <t>INT</t>
    <phoneticPr fontId="1"/>
  </si>
  <si>
    <t>KBN</t>
    <phoneticPr fontId="1"/>
  </si>
  <si>
    <t>SHIYO_USER_ID</t>
    <phoneticPr fontId="1"/>
  </si>
  <si>
    <t>SHIYO_UNIT_ID</t>
    <phoneticPr fontId="1"/>
  </si>
  <si>
    <t>KOUKA_USER_ID</t>
    <phoneticPr fontId="1"/>
  </si>
  <si>
    <t>BIGINT</t>
    <phoneticPr fontId="1"/>
  </si>
  <si>
    <t>NOT NULL</t>
    <phoneticPr fontId="1"/>
  </si>
  <si>
    <t>KOUKA_RYO</t>
    <phoneticPr fontId="1"/>
  </si>
  <si>
    <t>SKILL_ID</t>
    <phoneticPr fontId="1"/>
  </si>
  <si>
    <t>前衛全員の場合は5</t>
    <rPh sb="0" eb="2">
      <t>ゼンエイ</t>
    </rPh>
    <rPh sb="2" eb="4">
      <t>ゼンイン</t>
    </rPh>
    <rPh sb="5" eb="7">
      <t>バアイ</t>
    </rPh>
    <phoneticPr fontId="1"/>
  </si>
  <si>
    <t>物攻増減</t>
    <rPh sb="0" eb="1">
      <t>ブツ</t>
    </rPh>
    <rPh sb="1" eb="2">
      <t>コウ</t>
    </rPh>
    <rPh sb="2" eb="4">
      <t>ゾウゲン</t>
    </rPh>
    <phoneticPr fontId="1"/>
  </si>
  <si>
    <t>物防増減</t>
    <rPh sb="0" eb="1">
      <t>ブツ</t>
    </rPh>
    <rPh sb="1" eb="2">
      <t>ボウ</t>
    </rPh>
    <rPh sb="2" eb="4">
      <t>ゾウゲン</t>
    </rPh>
    <phoneticPr fontId="1"/>
  </si>
  <si>
    <t>魔攻増減</t>
    <rPh sb="0" eb="1">
      <t>マ</t>
    </rPh>
    <rPh sb="1" eb="2">
      <t>コウ</t>
    </rPh>
    <rPh sb="2" eb="4">
      <t>ゾウゲン</t>
    </rPh>
    <phoneticPr fontId="1"/>
  </si>
  <si>
    <t>魔防増減</t>
    <rPh sb="0" eb="1">
      <t>マ</t>
    </rPh>
    <rPh sb="1" eb="2">
      <t>ボウ</t>
    </rPh>
    <rPh sb="2" eb="4">
      <t>ゾウゲン</t>
    </rPh>
    <phoneticPr fontId="1"/>
  </si>
  <si>
    <t>KOU_ZOUGEN</t>
    <phoneticPr fontId="1"/>
  </si>
  <si>
    <t>BOU_ZOUGEN</t>
    <phoneticPr fontId="1"/>
  </si>
  <si>
    <t>MAKOU_ZOUGEN</t>
    <phoneticPr fontId="1"/>
  </si>
  <si>
    <t>MABOU_ZOUGEN</t>
    <phoneticPr fontId="1"/>
  </si>
  <si>
    <t>FLOAT</t>
    <phoneticPr fontId="1"/>
  </si>
  <si>
    <t>INT</t>
    <phoneticPr fontId="1"/>
  </si>
  <si>
    <t>BIGINT</t>
    <phoneticPr fontId="1"/>
  </si>
  <si>
    <t>HYOJI_FLG</t>
    <phoneticPr fontId="1"/>
  </si>
  <si>
    <t>REGIST_TIME</t>
    <phoneticPr fontId="1"/>
  </si>
  <si>
    <t>ユーザー識別テーブル</t>
    <rPh sb="4" eb="6">
      <t>シキベツ</t>
    </rPh>
    <phoneticPr fontId="1"/>
  </si>
  <si>
    <t>USER_SHIKIBETSU</t>
    <phoneticPr fontId="1"/>
  </si>
  <si>
    <t>ユーザー識別情報</t>
    <rPh sb="4" eb="6">
      <t>シキベツ</t>
    </rPh>
    <rPh sb="6" eb="8">
      <t>ジョウホウ</t>
    </rPh>
    <phoneticPr fontId="1"/>
  </si>
  <si>
    <t>ユーザーID</t>
    <phoneticPr fontId="1"/>
  </si>
  <si>
    <t>機種情報</t>
    <rPh sb="0" eb="2">
      <t>キシュ</t>
    </rPh>
    <rPh sb="2" eb="4">
      <t>ジョウホウ</t>
    </rPh>
    <phoneticPr fontId="1"/>
  </si>
  <si>
    <t>更新マスタ</t>
    <rPh sb="0" eb="2">
      <t>コウシン</t>
    </rPh>
    <phoneticPr fontId="1"/>
  </si>
  <si>
    <t>UPDATE_MASTER</t>
    <phoneticPr fontId="1"/>
  </si>
  <si>
    <t>更新情報</t>
    <rPh sb="0" eb="2">
      <t>コウシン</t>
    </rPh>
    <rPh sb="2" eb="4">
      <t>ジョウホウ</t>
    </rPh>
    <phoneticPr fontId="1"/>
  </si>
  <si>
    <t>開始日時</t>
    <rPh sb="0" eb="2">
      <t>カイシ</t>
    </rPh>
    <rPh sb="2" eb="4">
      <t>ニチジ</t>
    </rPh>
    <phoneticPr fontId="1"/>
  </si>
  <si>
    <t>※サーバー側のみ</t>
    <rPh sb="5" eb="6">
      <t>ガワ</t>
    </rPh>
    <phoneticPr fontId="1"/>
  </si>
  <si>
    <t>バージョン</t>
    <phoneticPr fontId="1"/>
  </si>
  <si>
    <t>更新バージョン</t>
    <rPh sb="0" eb="2">
      <t>コウシン</t>
    </rPh>
    <phoneticPr fontId="1"/>
  </si>
  <si>
    <t>更新バージョン</t>
    <rPh sb="0" eb="2">
      <t>コウシン</t>
    </rPh>
    <phoneticPr fontId="1"/>
  </si>
  <si>
    <t>更新マスタと合わせる</t>
    <rPh sb="0" eb="2">
      <t>コウシン</t>
    </rPh>
    <rPh sb="6" eb="7">
      <t>ア</t>
    </rPh>
    <phoneticPr fontId="1"/>
  </si>
  <si>
    <t>※更新バージョンが更新マスタのバージョンより低い場合</t>
    <rPh sb="1" eb="3">
      <t>コウシン</t>
    </rPh>
    <rPh sb="9" eb="11">
      <t>コウシン</t>
    </rPh>
    <rPh sb="22" eb="23">
      <t>ヒク</t>
    </rPh>
    <rPh sb="24" eb="26">
      <t>バアイ</t>
    </rPh>
    <phoneticPr fontId="1"/>
  </si>
  <si>
    <t>　ダウンロード画面を表示して差分画像をダウンロードする。</t>
    <rPh sb="7" eb="9">
      <t>ガメン</t>
    </rPh>
    <rPh sb="10" eb="12">
      <t>ヒョウジ</t>
    </rPh>
    <rPh sb="14" eb="16">
      <t>サブン</t>
    </rPh>
    <rPh sb="16" eb="18">
      <t>ガゾウ</t>
    </rPh>
    <phoneticPr fontId="1"/>
  </si>
  <si>
    <t>ユニットマスタ</t>
    <phoneticPr fontId="1"/>
  </si>
  <si>
    <t>ユニットテーブル</t>
    <phoneticPr fontId="1"/>
  </si>
  <si>
    <t>スキルマスタ</t>
    <phoneticPr fontId="1"/>
  </si>
  <si>
    <t>デッキテーブル</t>
    <phoneticPr fontId="1"/>
  </si>
  <si>
    <t>デッキユニットテーブル</t>
    <phoneticPr fontId="1"/>
  </si>
  <si>
    <t>デッキスキルテーブル</t>
    <phoneticPr fontId="1"/>
  </si>
  <si>
    <t>イベントマスタ</t>
    <phoneticPr fontId="1"/>
  </si>
  <si>
    <t>プレゼントマスタ</t>
    <phoneticPr fontId="1"/>
  </si>
  <si>
    <t>プレミアムマスタ</t>
    <phoneticPr fontId="1"/>
  </si>
  <si>
    <t>プレゼントテーブル</t>
    <phoneticPr fontId="1"/>
  </si>
  <si>
    <t>アイテムマスタ</t>
    <phoneticPr fontId="1"/>
  </si>
  <si>
    <t>アイテムテーブル</t>
    <phoneticPr fontId="1"/>
  </si>
  <si>
    <t>ダンジョンマスタ</t>
    <phoneticPr fontId="1"/>
  </si>
  <si>
    <t>ダンジョンテーブル</t>
    <phoneticPr fontId="1"/>
  </si>
  <si>
    <t>購入でプラス、クリスタル使用でマイナス</t>
    <rPh sb="0" eb="2">
      <t>コウニュウ</t>
    </rPh>
    <rPh sb="12" eb="14">
      <t>シヨウ</t>
    </rPh>
    <phoneticPr fontId="1"/>
  </si>
  <si>
    <t>更新内容</t>
    <rPh sb="0" eb="2">
      <t>コウシン</t>
    </rPh>
    <rPh sb="2" eb="4">
      <t>ナイヨウ</t>
    </rPh>
    <phoneticPr fontId="1"/>
  </si>
  <si>
    <t>※フラグ関連はTINYINT型です。</t>
    <rPh sb="4" eb="6">
      <t>カンレン</t>
    </rPh>
    <rPh sb="14" eb="15">
      <t>カタ</t>
    </rPh>
    <phoneticPr fontId="1"/>
  </si>
  <si>
    <t>　sqliteにはboolean型がないため、合わせています。</t>
    <rPh sb="16" eb="17">
      <t>カタ</t>
    </rPh>
    <rPh sb="23" eb="24">
      <t>ア</t>
    </rPh>
    <phoneticPr fontId="1"/>
  </si>
  <si>
    <t>　0がfalseで1がtrueです。</t>
    <phoneticPr fontId="1"/>
  </si>
  <si>
    <t>REGIST_TIME</t>
  </si>
  <si>
    <t>UPDATE_TIME</t>
  </si>
  <si>
    <t>参加中フラグ</t>
    <rPh sb="0" eb="3">
      <t>サンカチュウ</t>
    </rPh>
    <phoneticPr fontId="1"/>
  </si>
  <si>
    <t>ギルドバトル画面を表示しているか</t>
    <rPh sb="6" eb="8">
      <t>ガメン</t>
    </rPh>
    <rPh sb="9" eb="11">
      <t>ヒョウジ</t>
    </rPh>
    <phoneticPr fontId="1"/>
  </si>
  <si>
    <t>KOUKAN</t>
    <phoneticPr fontId="1"/>
  </si>
  <si>
    <t>1.プレミアム</t>
    <phoneticPr fontId="1"/>
  </si>
  <si>
    <t>USER_ID</t>
    <phoneticPr fontId="1"/>
  </si>
  <si>
    <t>GIRUDO_ID</t>
    <phoneticPr fontId="1"/>
  </si>
  <si>
    <t>SHOTAI_ID</t>
    <phoneticPr fontId="1"/>
  </si>
  <si>
    <t>SHOTAI_SU</t>
    <phoneticPr fontId="1"/>
  </si>
  <si>
    <t>LEVEL</t>
    <phoneticPr fontId="1"/>
  </si>
  <si>
    <t>EXP</t>
    <phoneticPr fontId="1"/>
  </si>
  <si>
    <t>COIN</t>
    <phoneticPr fontId="1"/>
  </si>
  <si>
    <t>MANA_P</t>
    <phoneticPr fontId="1"/>
  </si>
  <si>
    <t>CRYSTAL_KAKIN</t>
    <phoneticPr fontId="1"/>
  </si>
  <si>
    <t>CRYSTAL_MURYO</t>
    <phoneticPr fontId="1"/>
  </si>
  <si>
    <t>PREMIUM_P</t>
    <phoneticPr fontId="1"/>
  </si>
  <si>
    <t>SEISYO</t>
    <phoneticPr fontId="1"/>
  </si>
  <si>
    <t>FVKO</t>
    <phoneticPr fontId="1"/>
  </si>
  <si>
    <t>UNIT_MAX</t>
    <phoneticPr fontId="1"/>
  </si>
  <si>
    <t>HURIWAIKE_P</t>
    <phoneticPr fontId="1"/>
  </si>
  <si>
    <t>UNIT_COST</t>
    <phoneticPr fontId="1"/>
  </si>
  <si>
    <t>SKILL_COST</t>
    <phoneticPr fontId="1"/>
  </si>
  <si>
    <t>STAMINA</t>
    <phoneticPr fontId="1"/>
  </si>
  <si>
    <t>STAMINA_MAX</t>
    <phoneticPr fontId="1"/>
  </si>
  <si>
    <t>AP_MAX</t>
    <phoneticPr fontId="1"/>
  </si>
  <si>
    <t>KOEI_FLG</t>
    <phoneticPr fontId="1"/>
  </si>
  <si>
    <t>最終ログイン日時</t>
    <rPh sb="0" eb="2">
      <t>サイシュウ</t>
    </rPh>
    <rPh sb="6" eb="7">
      <t>ヒ</t>
    </rPh>
    <rPh sb="7" eb="8">
      <t>ジ</t>
    </rPh>
    <phoneticPr fontId="1"/>
  </si>
  <si>
    <t>RENZOKU_LOGIN</t>
    <phoneticPr fontId="1"/>
  </si>
  <si>
    <t>TOTAL_LOGIN</t>
    <phoneticPr fontId="1"/>
  </si>
  <si>
    <t>KOUKEN_P</t>
    <phoneticPr fontId="1"/>
  </si>
  <si>
    <t>BATTLE_SU</t>
    <phoneticPr fontId="1"/>
  </si>
  <si>
    <t>BATTLE_SANKA_SU</t>
    <phoneticPr fontId="1"/>
  </si>
  <si>
    <t>SE_ONRYO</t>
    <phoneticPr fontId="1"/>
  </si>
  <si>
    <t>BGM_ONRYO</t>
    <phoneticPr fontId="1"/>
  </si>
  <si>
    <t>DB_VERSION</t>
    <phoneticPr fontId="1"/>
  </si>
  <si>
    <t>ACCOUNT_STOP_FLG</t>
    <phoneticPr fontId="1"/>
  </si>
  <si>
    <t>BIGINT</t>
    <phoneticPr fontId="1"/>
  </si>
  <si>
    <t>INT</t>
    <phoneticPr fontId="1"/>
  </si>
  <si>
    <t>INT</t>
    <phoneticPr fontId="1"/>
  </si>
  <si>
    <t>TINYINT</t>
    <phoneticPr fontId="1"/>
  </si>
  <si>
    <t>TINYINT</t>
    <phoneticPr fontId="1"/>
  </si>
  <si>
    <t>USER_ID</t>
    <phoneticPr fontId="1"/>
  </si>
  <si>
    <t>VARCHAR(64)</t>
    <phoneticPr fontId="1"/>
  </si>
  <si>
    <t>USER_SHIKIBETSU_ID</t>
    <phoneticPr fontId="1"/>
  </si>
  <si>
    <t>KISHU_INFO</t>
    <phoneticPr fontId="1"/>
  </si>
  <si>
    <t>UPDATE_VERSION</t>
    <phoneticPr fontId="1"/>
  </si>
  <si>
    <t>INT</t>
    <phoneticPr fontId="1"/>
  </si>
  <si>
    <t>NOT NULL</t>
    <phoneticPr fontId="1"/>
  </si>
  <si>
    <t>USER_ID</t>
    <phoneticPr fontId="1"/>
  </si>
  <si>
    <t>IMAGE_NO</t>
    <phoneticPr fontId="1"/>
  </si>
  <si>
    <t>VARCHAR(8)</t>
    <phoneticPr fontId="1"/>
  </si>
  <si>
    <t>ZOKUSEI</t>
    <phoneticPr fontId="1"/>
  </si>
  <si>
    <t>HP</t>
    <phoneticPr fontId="1"/>
  </si>
  <si>
    <t>HP_MAX</t>
    <phoneticPr fontId="1"/>
  </si>
  <si>
    <t>SOU_SENRYOKU</t>
    <phoneticPr fontId="1"/>
  </si>
  <si>
    <t>SOU_KOU</t>
    <phoneticPr fontId="1"/>
  </si>
  <si>
    <t>SOU_BOU</t>
    <phoneticPr fontId="1"/>
  </si>
  <si>
    <t>SOU_MAKOU</t>
    <phoneticPr fontId="1"/>
  </si>
  <si>
    <t>SOU_MABOU</t>
    <phoneticPr fontId="1"/>
  </si>
  <si>
    <t>SANKA_FLG</t>
    <phoneticPr fontId="1"/>
  </si>
  <si>
    <t>TINYINT</t>
    <phoneticPr fontId="1"/>
  </si>
  <si>
    <t>TINYINT</t>
    <phoneticPr fontId="1"/>
  </si>
  <si>
    <t>0.無</t>
    <rPh sb="2" eb="3">
      <t>ム</t>
    </rPh>
    <phoneticPr fontId="1"/>
  </si>
  <si>
    <t>NAME</t>
    <phoneticPr fontId="1"/>
  </si>
  <si>
    <t>RANK</t>
    <phoneticPr fontId="1"/>
  </si>
  <si>
    <t>EXP</t>
    <phoneticPr fontId="1"/>
  </si>
  <si>
    <t>WIN_SU</t>
    <phoneticPr fontId="1"/>
  </si>
  <si>
    <t>LOSE_SU</t>
    <phoneticPr fontId="1"/>
  </si>
  <si>
    <t>DRAW_SU</t>
    <phoneticPr fontId="1"/>
  </si>
  <si>
    <t>1.C 2.B 3.A 4.S</t>
    <phoneticPr fontId="1"/>
  </si>
  <si>
    <t>KBN</t>
    <phoneticPr fontId="1"/>
  </si>
  <si>
    <t>NAIYO</t>
    <phoneticPr fontId="1"/>
  </si>
  <si>
    <t>DELFLG</t>
    <phoneticPr fontId="1"/>
  </si>
  <si>
    <t>TEXT</t>
    <phoneticPr fontId="1"/>
  </si>
  <si>
    <t>VARCHAR(8)</t>
    <phoneticPr fontId="1"/>
  </si>
  <si>
    <t>RARE</t>
    <phoneticPr fontId="1"/>
  </si>
  <si>
    <t>LEVEL_MAX</t>
    <phoneticPr fontId="1"/>
  </si>
  <si>
    <t>NAME</t>
    <phoneticPr fontId="1"/>
  </si>
  <si>
    <t>INFO</t>
    <phoneticPr fontId="1"/>
  </si>
  <si>
    <t>ZOKUSEI</t>
    <phoneticPr fontId="1"/>
  </si>
  <si>
    <t>TYPE</t>
    <phoneticPr fontId="1"/>
  </si>
  <si>
    <t>COST</t>
    <phoneticPr fontId="1"/>
  </si>
  <si>
    <t>KOU</t>
    <phoneticPr fontId="1"/>
  </si>
  <si>
    <t>BOU</t>
    <phoneticPr fontId="1"/>
  </si>
  <si>
    <t>ZENEI_SKILL_ID1</t>
    <phoneticPr fontId="1"/>
  </si>
  <si>
    <t>ZENEI_SKILL_LEVEL1</t>
    <phoneticPr fontId="1"/>
  </si>
  <si>
    <t>ZENEI_SKILL_KBN1</t>
    <phoneticPr fontId="1"/>
  </si>
  <si>
    <t>ZENEI_SKILL_ID2</t>
    <phoneticPr fontId="1"/>
  </si>
  <si>
    <t>ZENEI_SKILL_LEVEL2</t>
    <phoneticPr fontId="1"/>
  </si>
  <si>
    <t>ZENEI_SKILL_KBN2</t>
    <phoneticPr fontId="1"/>
  </si>
  <si>
    <t>KOEI_SKILL_ID1</t>
    <phoneticPr fontId="1"/>
  </si>
  <si>
    <t>KOEI_SKILL_LEVEL1</t>
    <phoneticPr fontId="1"/>
  </si>
  <si>
    <t>KOEI_SKILL_KBN1</t>
    <phoneticPr fontId="1"/>
  </si>
  <si>
    <t>KOEI_SKILL_ID2</t>
    <phoneticPr fontId="1"/>
  </si>
  <si>
    <t>KOEI_SKILL_LEVEL2</t>
    <phoneticPr fontId="1"/>
  </si>
  <si>
    <t>KOEI_SKILL_KBN2</t>
    <phoneticPr fontId="1"/>
  </si>
  <si>
    <t>公開しない場合9999/12/31</t>
    <rPh sb="0" eb="2">
      <t>コウカイ</t>
    </rPh>
    <rPh sb="5" eb="7">
      <t>バアイ</t>
    </rPh>
    <phoneticPr fontId="1"/>
  </si>
  <si>
    <t>ずっと公開する場合9999/12/31</t>
    <rPh sb="3" eb="5">
      <t>コウカイ</t>
    </rPh>
    <rPh sb="7" eb="9">
      <t>バアイ</t>
    </rPh>
    <phoneticPr fontId="1"/>
  </si>
  <si>
    <t>1.N 2.R 3.SR 4.UR 5.LG</t>
    <phoneticPr fontId="1"/>
  </si>
  <si>
    <t>TINYINT</t>
    <phoneticPr fontId="1"/>
  </si>
  <si>
    <t>VARCHAR(32)</t>
    <phoneticPr fontId="1"/>
  </si>
  <si>
    <t>INT</t>
    <phoneticPr fontId="1"/>
  </si>
  <si>
    <t>STAR</t>
    <phoneticPr fontId="1"/>
  </si>
  <si>
    <t>LEVEL_MAX</t>
    <phoneticPr fontId="1"/>
  </si>
  <si>
    <t>LEVEL</t>
    <phoneticPr fontId="1"/>
  </si>
  <si>
    <t>KOU</t>
    <phoneticPr fontId="1"/>
  </si>
  <si>
    <t>BOU</t>
    <phoneticPr fontId="1"/>
  </si>
  <si>
    <t>USER_ID</t>
    <phoneticPr fontId="1"/>
  </si>
  <si>
    <t>DELFLG</t>
    <phoneticPr fontId="1"/>
  </si>
  <si>
    <t>IMAGE_NO</t>
    <phoneticPr fontId="1"/>
  </si>
  <si>
    <t>TYPE</t>
    <phoneticPr fontId="1"/>
  </si>
  <si>
    <t>INFO</t>
    <phoneticPr fontId="1"/>
  </si>
  <si>
    <t>COST</t>
    <phoneticPr fontId="1"/>
  </si>
  <si>
    <t>KAISU</t>
    <phoneticPr fontId="1"/>
  </si>
  <si>
    <t>TAISYO</t>
    <phoneticPr fontId="1"/>
  </si>
  <si>
    <t>TAISYO_MIN</t>
    <phoneticPr fontId="1"/>
  </si>
  <si>
    <t>TAISYO_MAX</t>
    <phoneticPr fontId="1"/>
  </si>
  <si>
    <t>BAIRITSU</t>
    <phoneticPr fontId="1"/>
  </si>
  <si>
    <t>GATYA_MURYO_START_TIME</t>
    <phoneticPr fontId="1"/>
  </si>
  <si>
    <t>GATYA_MURYO_END_TIME</t>
    <phoneticPr fontId="1"/>
  </si>
  <si>
    <t>GATYA_KAKIN_START_TIME</t>
    <phoneticPr fontId="1"/>
  </si>
  <si>
    <t>GATYA_KAKIN_END_TIME</t>
    <phoneticPr fontId="1"/>
  </si>
  <si>
    <t>FINAL_LOGIN_TIME</t>
    <phoneticPr fontId="1"/>
  </si>
  <si>
    <t>START_TIME</t>
    <phoneticPr fontId="1"/>
  </si>
  <si>
    <t>END_TIME</t>
    <phoneticPr fontId="1"/>
  </si>
  <si>
    <t>TINYINT</t>
    <phoneticPr fontId="1"/>
  </si>
  <si>
    <t>TEXT</t>
    <phoneticPr fontId="1"/>
  </si>
  <si>
    <t>FLOAT</t>
    <phoneticPr fontId="1"/>
  </si>
  <si>
    <t>通常攻撃は1.0</t>
    <rPh sb="0" eb="2">
      <t>ツウジョウ</t>
    </rPh>
    <rPh sb="2" eb="4">
      <t>コウゲキ</t>
    </rPh>
    <phoneticPr fontId="1"/>
  </si>
  <si>
    <t>USER_ID</t>
    <phoneticPr fontId="1"/>
  </si>
  <si>
    <t>MAIN_FLG</t>
    <phoneticPr fontId="1"/>
  </si>
  <si>
    <t>TINYINT</t>
    <phoneticPr fontId="1"/>
  </si>
  <si>
    <t>USER_ID</t>
    <phoneticPr fontId="1"/>
  </si>
  <si>
    <t>DEKKI_ID</t>
    <phoneticPr fontId="1"/>
  </si>
  <si>
    <t>USER_ID</t>
    <phoneticPr fontId="1"/>
  </si>
  <si>
    <t>お知らせ情報</t>
    <rPh sb="1" eb="2">
      <t>シ</t>
    </rPh>
    <rPh sb="4" eb="6">
      <t>ジョウホウ</t>
    </rPh>
    <phoneticPr fontId="1"/>
  </si>
  <si>
    <t>NAIYO</t>
    <phoneticPr fontId="1"/>
  </si>
  <si>
    <t>TEXT</t>
    <phoneticPr fontId="1"/>
  </si>
  <si>
    <t>TINYINT</t>
    <phoneticPr fontId="1"/>
  </si>
  <si>
    <t>NAME</t>
    <phoneticPr fontId="1"/>
  </si>
  <si>
    <t>交換履歴テーブル</t>
    <rPh sb="0" eb="2">
      <t>コウカン</t>
    </rPh>
    <rPh sb="2" eb="4">
      <t>リレキ</t>
    </rPh>
    <phoneticPr fontId="1"/>
  </si>
  <si>
    <t>ユーザー毎のアイテム等の交換履歴情報</t>
    <rPh sb="4" eb="5">
      <t>ゴト</t>
    </rPh>
    <rPh sb="10" eb="11">
      <t>ナド</t>
    </rPh>
    <rPh sb="12" eb="14">
      <t>コウカン</t>
    </rPh>
    <rPh sb="14" eb="16">
      <t>リレキ</t>
    </rPh>
    <rPh sb="16" eb="18">
      <t>ジョウホウ</t>
    </rPh>
    <phoneticPr fontId="1"/>
  </si>
  <si>
    <t>イベント画像マスタ</t>
    <rPh sb="4" eb="6">
      <t>ガゾウ</t>
    </rPh>
    <phoneticPr fontId="1"/>
  </si>
  <si>
    <t>イベント画像情報</t>
    <rPh sb="4" eb="6">
      <t>ガゾウ</t>
    </rPh>
    <rPh sb="6" eb="8">
      <t>ジョウホウ</t>
    </rPh>
    <phoneticPr fontId="1"/>
  </si>
  <si>
    <t>EVENT_IMAGE_MASTER</t>
    <phoneticPr fontId="1"/>
  </si>
  <si>
    <t>NOT NULL</t>
    <phoneticPr fontId="1"/>
  </si>
  <si>
    <t>表示区分</t>
    <rPh sb="0" eb="2">
      <t>ヒョウジ</t>
    </rPh>
    <rPh sb="2" eb="4">
      <t>クブン</t>
    </rPh>
    <phoneticPr fontId="1"/>
  </si>
  <si>
    <t>HYOJI_KBN</t>
    <phoneticPr fontId="1"/>
  </si>
  <si>
    <t>TINYINT</t>
    <phoneticPr fontId="1"/>
  </si>
  <si>
    <t>1.ホーム</t>
    <phoneticPr fontId="1"/>
  </si>
  <si>
    <t>リンク</t>
    <phoneticPr fontId="1"/>
  </si>
  <si>
    <t>2.ガチャ</t>
    <phoneticPr fontId="1"/>
  </si>
  <si>
    <t>3.ダンジョン</t>
    <phoneticPr fontId="1"/>
  </si>
  <si>
    <t>LINK</t>
    <phoneticPr fontId="1"/>
  </si>
  <si>
    <t>※リンク（タップ時の画面移動）</t>
    <rPh sb="8" eb="9">
      <t>ジ</t>
    </rPh>
    <rPh sb="10" eb="12">
      <t>ガメン</t>
    </rPh>
    <rPh sb="12" eb="14">
      <t>イドウ</t>
    </rPh>
    <phoneticPr fontId="1"/>
  </si>
  <si>
    <t>※表示区分（画像を表示する場所）</t>
    <rPh sb="1" eb="3">
      <t>ヒョウジ</t>
    </rPh>
    <rPh sb="3" eb="5">
      <t>クブン</t>
    </rPh>
    <rPh sb="6" eb="8">
      <t>ガゾウ</t>
    </rPh>
    <rPh sb="9" eb="11">
      <t>ヒョウジ</t>
    </rPh>
    <rPh sb="13" eb="15">
      <t>バショ</t>
    </rPh>
    <phoneticPr fontId="1"/>
  </si>
  <si>
    <t>TEXT</t>
    <phoneticPr fontId="1"/>
  </si>
  <si>
    <t>TINYINT</t>
    <phoneticPr fontId="1"/>
  </si>
  <si>
    <t>KIND</t>
    <phoneticPr fontId="1"/>
  </si>
  <si>
    <t>SURYO</t>
    <phoneticPr fontId="1"/>
  </si>
  <si>
    <t>INFO</t>
    <phoneticPr fontId="1"/>
  </si>
  <si>
    <t>TEXT</t>
    <phoneticPr fontId="1"/>
  </si>
  <si>
    <t>USER_ID</t>
    <phoneticPr fontId="1"/>
  </si>
  <si>
    <t>GET_TIME</t>
    <phoneticPr fontId="1"/>
  </si>
  <si>
    <t>GET_FLG</t>
    <phoneticPr fontId="1"/>
  </si>
  <si>
    <t>SEIGEN</t>
    <phoneticPr fontId="1"/>
  </si>
  <si>
    <t>KIDOKU_FLG</t>
    <phoneticPr fontId="1"/>
  </si>
  <si>
    <t>TINYINT</t>
    <phoneticPr fontId="1"/>
  </si>
  <si>
    <t>NAME</t>
    <phoneticPr fontId="1"/>
  </si>
  <si>
    <t>INFO</t>
    <phoneticPr fontId="1"/>
  </si>
  <si>
    <t>KOUKARYO</t>
    <phoneticPr fontId="1"/>
  </si>
  <si>
    <t>VARCHAR(32)</t>
    <phoneticPr fontId="1"/>
  </si>
  <si>
    <t>TEXT</t>
    <phoneticPr fontId="1"/>
  </si>
  <si>
    <t>確率</t>
    <rPh sb="0" eb="2">
      <t>カクリツ</t>
    </rPh>
    <phoneticPr fontId="1"/>
  </si>
  <si>
    <t>KAKURITSU</t>
    <phoneticPr fontId="1"/>
  </si>
  <si>
    <t>USER_ID</t>
    <phoneticPr fontId="1"/>
  </si>
  <si>
    <t>DELFLG</t>
    <phoneticPr fontId="1"/>
  </si>
  <si>
    <t>SHOJISU</t>
    <phoneticPr fontId="1"/>
  </si>
  <si>
    <t>NAME</t>
    <phoneticPr fontId="1"/>
  </si>
  <si>
    <t>TIME</t>
    <phoneticPr fontId="1"/>
  </si>
  <si>
    <t>JINKO</t>
    <phoneticPr fontId="1"/>
  </si>
  <si>
    <t>GET_COIN</t>
    <phoneticPr fontId="1"/>
  </si>
  <si>
    <t>GET_MANA</t>
    <phoneticPr fontId="1"/>
  </si>
  <si>
    <t>GET_AP</t>
    <phoneticPr fontId="1"/>
  </si>
  <si>
    <t>NEED_COIN</t>
    <phoneticPr fontId="1"/>
  </si>
  <si>
    <t>NEED_SEISHO</t>
    <phoneticPr fontId="1"/>
  </si>
  <si>
    <t>POSITION_X</t>
    <phoneticPr fontId="1"/>
  </si>
  <si>
    <t>POSITION_Y</t>
    <phoneticPr fontId="1"/>
  </si>
  <si>
    <t>単位：秒</t>
    <rPh sb="0" eb="2">
      <t>タンイ</t>
    </rPh>
    <rPh sb="3" eb="4">
      <t>ビョウ</t>
    </rPh>
    <phoneticPr fontId="1"/>
  </si>
  <si>
    <t>LEVEL</t>
    <phoneticPr fontId="1"/>
  </si>
  <si>
    <t>START_TIME</t>
    <phoneticPr fontId="1"/>
  </si>
  <si>
    <t>SHUTSUGEN_RITSU1</t>
    <phoneticPr fontId="1"/>
  </si>
  <si>
    <t>GET_RITSU1</t>
    <phoneticPr fontId="1"/>
  </si>
  <si>
    <t>HP1</t>
    <phoneticPr fontId="1"/>
  </si>
  <si>
    <t>SHUTSUGEN_RITSU2</t>
    <phoneticPr fontId="1"/>
  </si>
  <si>
    <t>GET_RITSU2</t>
    <phoneticPr fontId="1"/>
  </si>
  <si>
    <t>HP2</t>
    <phoneticPr fontId="1"/>
  </si>
  <si>
    <t>GET_RITSU3</t>
    <phoneticPr fontId="1"/>
  </si>
  <si>
    <t>HP3</t>
    <phoneticPr fontId="1"/>
  </si>
  <si>
    <t>バトル回数</t>
    <rPh sb="3" eb="5">
      <t>カイスウ</t>
    </rPh>
    <phoneticPr fontId="1"/>
  </si>
  <si>
    <t>LEVEL1</t>
    <phoneticPr fontId="1"/>
  </si>
  <si>
    <t>GET_RITSU1</t>
    <phoneticPr fontId="1"/>
  </si>
  <si>
    <t>LEVEL2</t>
    <phoneticPr fontId="1"/>
  </si>
  <si>
    <t>GET_RITSU2</t>
    <phoneticPr fontId="1"/>
  </si>
  <si>
    <t>LEVEL3</t>
    <phoneticPr fontId="1"/>
  </si>
  <si>
    <t>GET_RITSU3</t>
    <phoneticPr fontId="1"/>
  </si>
  <si>
    <t>HP_MAX</t>
    <phoneticPr fontId="1"/>
  </si>
  <si>
    <t>KAISU</t>
    <phoneticPr fontId="1"/>
  </si>
  <si>
    <t>単位：% スキルレベルアップの確率等</t>
    <rPh sb="0" eb="2">
      <t>タンイ</t>
    </rPh>
    <rPh sb="15" eb="17">
      <t>カクリツ</t>
    </rPh>
    <rPh sb="17" eb="18">
      <t>ナド</t>
    </rPh>
    <phoneticPr fontId="1"/>
  </si>
  <si>
    <t>単位：%</t>
    <rPh sb="0" eb="2">
      <t>タンイ</t>
    </rPh>
    <phoneticPr fontId="1"/>
  </si>
  <si>
    <t>交戦中の敵</t>
    <rPh sb="0" eb="3">
      <t>コウセンチュウ</t>
    </rPh>
    <rPh sb="4" eb="5">
      <t>テキ</t>
    </rPh>
    <phoneticPr fontId="1"/>
  </si>
  <si>
    <t>TINYINT</t>
    <phoneticPr fontId="1"/>
  </si>
  <si>
    <t>DIRECTORY</t>
    <phoneticPr fontId="1"/>
  </si>
  <si>
    <t>NAIYO</t>
    <phoneticPr fontId="1"/>
  </si>
  <si>
    <t>　新規ガチャなどで、画像を追加した場合にデータを追加します。</t>
    <rPh sb="1" eb="3">
      <t>シンキ</t>
    </rPh>
    <rPh sb="10" eb="12">
      <t>ガゾウ</t>
    </rPh>
    <rPh sb="13" eb="15">
      <t>ツイカ</t>
    </rPh>
    <rPh sb="17" eb="19">
      <t>バアイ</t>
    </rPh>
    <rPh sb="24" eb="26">
      <t>ツイカ</t>
    </rPh>
    <phoneticPr fontId="1"/>
  </si>
  <si>
    <t>KINGAKU</t>
    <phoneticPr fontId="1"/>
  </si>
  <si>
    <t>CRYSTAL</t>
    <phoneticPr fontId="1"/>
  </si>
  <si>
    <t>BUY_OK_FLG</t>
    <phoneticPr fontId="1"/>
  </si>
  <si>
    <t>　購入処理前にデータを登録します。</t>
    <rPh sb="1" eb="3">
      <t>コウニュウ</t>
    </rPh>
    <rPh sb="3" eb="5">
      <t>ショリ</t>
    </rPh>
    <rPh sb="5" eb="6">
      <t>マエ</t>
    </rPh>
    <rPh sb="11" eb="13">
      <t>トウロク</t>
    </rPh>
    <phoneticPr fontId="1"/>
  </si>
  <si>
    <t>購入OKフラグ</t>
    <rPh sb="0" eb="2">
      <t>コウニュウ</t>
    </rPh>
    <phoneticPr fontId="1"/>
  </si>
  <si>
    <t>　購入処理後に購入OKフラグの登録を行います。</t>
    <rPh sb="1" eb="3">
      <t>コウニュウ</t>
    </rPh>
    <rPh sb="3" eb="5">
      <t>ショリ</t>
    </rPh>
    <rPh sb="5" eb="6">
      <t>ゴ</t>
    </rPh>
    <rPh sb="7" eb="9">
      <t>コウニュウ</t>
    </rPh>
    <rPh sb="15" eb="17">
      <t>トウロク</t>
    </rPh>
    <rPh sb="18" eb="19">
      <t>オコナ</t>
    </rPh>
    <phoneticPr fontId="1"/>
  </si>
  <si>
    <t>購入のみ</t>
    <rPh sb="0" eb="2">
      <t>コウニュウ</t>
    </rPh>
    <phoneticPr fontId="1"/>
  </si>
  <si>
    <t>初期値はNULL</t>
    <rPh sb="0" eb="3">
      <t>ショキチ</t>
    </rPh>
    <phoneticPr fontId="1"/>
  </si>
  <si>
    <t>　購入OKなら購入OKフラグに１を入れ、ユーザーテーブルの課金クリスタルにプラスします。</t>
    <rPh sb="1" eb="3">
      <t>コウニュウ</t>
    </rPh>
    <rPh sb="7" eb="9">
      <t>コウニュウ</t>
    </rPh>
    <rPh sb="17" eb="18">
      <t>イ</t>
    </rPh>
    <rPh sb="29" eb="31">
      <t>カキン</t>
    </rPh>
    <phoneticPr fontId="1"/>
  </si>
  <si>
    <t>　購入キャンセルなら購入OKフラグに0を入れます。</t>
    <rPh sb="1" eb="3">
      <t>コウニュウ</t>
    </rPh>
    <rPh sb="10" eb="12">
      <t>コウニュウ</t>
    </rPh>
    <rPh sb="20" eb="21">
      <t>イ</t>
    </rPh>
    <phoneticPr fontId="1"/>
  </si>
  <si>
    <t>　購入OKフラグがNULLのままなら購入中にアプリを終了したか別の異常が起きたことになります。</t>
    <rPh sb="1" eb="3">
      <t>コウニュウ</t>
    </rPh>
    <rPh sb="18" eb="21">
      <t>コウニュウチュウ</t>
    </rPh>
    <rPh sb="26" eb="28">
      <t>シュウリョウ</t>
    </rPh>
    <rPh sb="31" eb="32">
      <t>ベツ</t>
    </rPh>
    <rPh sb="33" eb="35">
      <t>イジョウ</t>
    </rPh>
    <rPh sb="36" eb="37">
      <t>オ</t>
    </rPh>
    <phoneticPr fontId="1"/>
  </si>
  <si>
    <t>ZOKUSEI</t>
    <phoneticPr fontId="1"/>
  </si>
  <si>
    <t>・サーバー側で全データを管理し、アプリ側ではマスタ情報と各ユーザーIDに紐づけられたデータを取得して利用します。</t>
    <rPh sb="5" eb="6">
      <t>ガワ</t>
    </rPh>
    <rPh sb="7" eb="8">
      <t>ゼン</t>
    </rPh>
    <rPh sb="12" eb="14">
      <t>カンリ</t>
    </rPh>
    <rPh sb="19" eb="20">
      <t>ガワ</t>
    </rPh>
    <rPh sb="25" eb="27">
      <t>ジョウホウ</t>
    </rPh>
    <rPh sb="28" eb="29">
      <t>カク</t>
    </rPh>
    <rPh sb="36" eb="37">
      <t>ヒモ</t>
    </rPh>
    <rPh sb="46" eb="48">
      <t>シュトク</t>
    </rPh>
    <rPh sb="50" eb="52">
      <t>リヨウ</t>
    </rPh>
    <phoneticPr fontId="1"/>
  </si>
  <si>
    <t>　開始日時過ぎにアプリ側で通信を行うとダウンロード画面が表示されます。</t>
    <rPh sb="1" eb="3">
      <t>カイシ</t>
    </rPh>
    <rPh sb="3" eb="5">
      <t>ニチジ</t>
    </rPh>
    <rPh sb="5" eb="6">
      <t>ス</t>
    </rPh>
    <rPh sb="11" eb="12">
      <t>ガワ</t>
    </rPh>
    <rPh sb="13" eb="15">
      <t>ツウシン</t>
    </rPh>
    <rPh sb="16" eb="17">
      <t>オコナ</t>
    </rPh>
    <rPh sb="25" eb="27">
      <t>ガメン</t>
    </rPh>
    <rPh sb="28" eb="30">
      <t>ヒョウジ</t>
    </rPh>
    <phoneticPr fontId="1"/>
  </si>
  <si>
    <t>アプリ側で履歴の行動を表示したか</t>
    <rPh sb="3" eb="4">
      <t>ガワ</t>
    </rPh>
    <rPh sb="5" eb="7">
      <t>リレキ</t>
    </rPh>
    <rPh sb="8" eb="10">
      <t>コウドウ</t>
    </rPh>
    <rPh sb="11" eb="13">
      <t>ヒョウジ</t>
    </rPh>
    <phoneticPr fontId="1"/>
  </si>
  <si>
    <t>・各マスタのデータはデータ管理.xlsのシートの右端にあるINSERT文をコピーしてサーバーで実行して登録します。</t>
    <rPh sb="1" eb="2">
      <t>カク</t>
    </rPh>
    <rPh sb="13" eb="15">
      <t>カンリ</t>
    </rPh>
    <rPh sb="51" eb="53">
      <t>トウロク</t>
    </rPh>
    <phoneticPr fontId="1"/>
  </si>
  <si>
    <t>・サーバ管理者はシート右端のCREATE文を実行してください。</t>
    <rPh sb="4" eb="7">
      <t>カンリシャ</t>
    </rPh>
    <rPh sb="11" eb="13">
      <t>ミギハシ</t>
    </rPh>
    <rPh sb="20" eb="21">
      <t>ブン</t>
    </rPh>
    <rPh sb="22" eb="24">
      <t>ジッコウ</t>
    </rPh>
    <phoneticPr fontId="1"/>
  </si>
  <si>
    <t>NAME</t>
    <phoneticPr fontId="1"/>
  </si>
  <si>
    <t>VARCHAR(32)</t>
    <phoneticPr fontId="1"/>
  </si>
  <si>
    <t>※配信終了になっているデータはアプリ側では取得しません。</t>
    <rPh sb="1" eb="3">
      <t>ハイシン</t>
    </rPh>
    <rPh sb="3" eb="5">
      <t>シュウリョウ</t>
    </rPh>
    <phoneticPr fontId="1"/>
  </si>
  <si>
    <t>USER_ID</t>
    <phoneticPr fontId="1"/>
  </si>
  <si>
    <t>ファイル名</t>
    <rPh sb="4" eb="5">
      <t>メイ</t>
    </rPh>
    <phoneticPr fontId="1"/>
  </si>
  <si>
    <t>変更内容</t>
    <rPh sb="0" eb="2">
      <t>ヘンコウ</t>
    </rPh>
    <rPh sb="2" eb="4">
      <t>ナイヨウ</t>
    </rPh>
    <phoneticPr fontId="1"/>
  </si>
  <si>
    <t>デッキユニットテーブルとデッキスキルテーブルからIDを削除　※不必要なため</t>
    <rPh sb="27" eb="29">
      <t>サクジョ</t>
    </rPh>
    <rPh sb="31" eb="34">
      <t>フヒツヨウ</t>
    </rPh>
    <phoneticPr fontId="1"/>
  </si>
  <si>
    <t>ダンジョンマスタから更新終了日を削除　※期間の重複を避けるため</t>
    <rPh sb="10" eb="12">
      <t>コウシン</t>
    </rPh>
    <rPh sb="12" eb="15">
      <t>シュウリョウビ</t>
    </rPh>
    <rPh sb="16" eb="18">
      <t>サクジョ</t>
    </rPh>
    <rPh sb="20" eb="22">
      <t>キカン</t>
    </rPh>
    <rPh sb="23" eb="25">
      <t>ジュウフク</t>
    </rPh>
    <rPh sb="26" eb="27">
      <t>サ</t>
    </rPh>
    <phoneticPr fontId="1"/>
  </si>
  <si>
    <t>CREATE文のENGINEをInnoDBに変更　※MySQLを利用のため</t>
    <rPh sb="6" eb="7">
      <t>ブン</t>
    </rPh>
    <rPh sb="22" eb="24">
      <t>ヘンコウ</t>
    </rPh>
    <rPh sb="32" eb="34">
      <t>リヨウ</t>
    </rPh>
    <phoneticPr fontId="1"/>
  </si>
  <si>
    <t>USER_SETTING</t>
    <phoneticPr fontId="1"/>
  </si>
  <si>
    <t>ユーザー設定テーブル</t>
    <rPh sb="4" eb="6">
      <t>セッテイ</t>
    </rPh>
    <phoneticPr fontId="1"/>
  </si>
  <si>
    <t>ユーザー設定情報</t>
    <rPh sb="4" eb="6">
      <t>セッテイ</t>
    </rPh>
    <rPh sb="6" eb="8">
      <t>ジョウホウ</t>
    </rPh>
    <phoneticPr fontId="1"/>
  </si>
  <si>
    <t>・アプリ側ではアプリ終了時にユーザー識別テーブル、ユーザー設定テーブル以外の全データを削除します。</t>
    <rPh sb="4" eb="5">
      <t>ガワ</t>
    </rPh>
    <rPh sb="10" eb="13">
      <t>シュウリョウジ</t>
    </rPh>
    <rPh sb="18" eb="20">
      <t>シキベツ</t>
    </rPh>
    <rPh sb="29" eb="31">
      <t>セッテイ</t>
    </rPh>
    <rPh sb="35" eb="37">
      <t>イガイ</t>
    </rPh>
    <rPh sb="38" eb="39">
      <t>ゼン</t>
    </rPh>
    <rPh sb="43" eb="45">
      <t>サクジョ</t>
    </rPh>
    <phoneticPr fontId="1"/>
  </si>
  <si>
    <t>・アプリ側とサーバー側で基本的に同じテーブルを使用します。　※更新マスタのみサーバー側、ユーザー設定テーブルのみアプリ側</t>
    <rPh sb="4" eb="5">
      <t>ガワ</t>
    </rPh>
    <rPh sb="10" eb="11">
      <t>ガワ</t>
    </rPh>
    <rPh sb="12" eb="15">
      <t>キホンテキ</t>
    </rPh>
    <rPh sb="16" eb="17">
      <t>オナ</t>
    </rPh>
    <rPh sb="23" eb="25">
      <t>シヨウ</t>
    </rPh>
    <rPh sb="31" eb="33">
      <t>コウシン</t>
    </rPh>
    <rPh sb="42" eb="43">
      <t>ガワ</t>
    </rPh>
    <rPh sb="48" eb="50">
      <t>セッテイ</t>
    </rPh>
    <rPh sb="59" eb="60">
      <t>ガワ</t>
    </rPh>
    <phoneticPr fontId="1"/>
  </si>
  <si>
    <t>TINYINT</t>
    <phoneticPr fontId="1"/>
  </si>
  <si>
    <t>ギルドバトル開始10分前通知</t>
    <rPh sb="6" eb="8">
      <t>カイシ</t>
    </rPh>
    <rPh sb="10" eb="12">
      <t>フンマエ</t>
    </rPh>
    <rPh sb="12" eb="14">
      <t>ツウチ</t>
    </rPh>
    <phoneticPr fontId="1"/>
  </si>
  <si>
    <t>ギルドバトル開始通知</t>
    <rPh sb="6" eb="8">
      <t>カイシ</t>
    </rPh>
    <rPh sb="8" eb="10">
      <t>ツウチ</t>
    </rPh>
    <phoneticPr fontId="1"/>
  </si>
  <si>
    <t>ギルドバトル終了10分前通知</t>
    <rPh sb="6" eb="8">
      <t>シュウリョウ</t>
    </rPh>
    <rPh sb="10" eb="12">
      <t>フンマエ</t>
    </rPh>
    <rPh sb="12" eb="14">
      <t>ツウチ</t>
    </rPh>
    <phoneticPr fontId="1"/>
  </si>
  <si>
    <t>ギルドバトル終了通知</t>
    <rPh sb="6" eb="8">
      <t>シュウリョウ</t>
    </rPh>
    <rPh sb="8" eb="10">
      <t>ツウチ</t>
    </rPh>
    <rPh sb="9" eb="10">
      <t>カイツウ</t>
    </rPh>
    <phoneticPr fontId="1"/>
  </si>
  <si>
    <t>ログイン数</t>
    <rPh sb="4" eb="5">
      <t>スウ</t>
    </rPh>
    <phoneticPr fontId="1"/>
  </si>
  <si>
    <t>連続ログイン数</t>
    <rPh sb="0" eb="2">
      <t>レンゾク</t>
    </rPh>
    <rPh sb="6" eb="7">
      <t>スウ</t>
    </rPh>
    <phoneticPr fontId="1"/>
  </si>
  <si>
    <t>LOGIN_SU</t>
    <phoneticPr fontId="1"/>
  </si>
  <si>
    <t>RENZOKU_LOGIN_SU</t>
    <phoneticPr fontId="1"/>
  </si>
  <si>
    <t>INT</t>
    <phoneticPr fontId="1"/>
  </si>
  <si>
    <t>区分が2の場合のみ</t>
    <rPh sb="0" eb="2">
      <t>クブン</t>
    </rPh>
    <rPh sb="5" eb="7">
      <t>バアイ</t>
    </rPh>
    <phoneticPr fontId="1"/>
  </si>
  <si>
    <t>プレゼントマスタにログイン数、連続ログイン数を追加</t>
    <rPh sb="23" eb="25">
      <t>ツイカ</t>
    </rPh>
    <phoneticPr fontId="1"/>
  </si>
  <si>
    <t>ユーザー設定テーブルを追加、ユーザーテーブルからSE音量、BGM音量、DBバージョンを移動</t>
    <rPh sb="4" eb="6">
      <t>セッテイ</t>
    </rPh>
    <rPh sb="11" eb="13">
      <t>ツイカ</t>
    </rPh>
    <rPh sb="43" eb="45">
      <t>イドウ</t>
    </rPh>
    <phoneticPr fontId="1"/>
  </si>
  <si>
    <t>PUSH_START_10_FLG</t>
    <phoneticPr fontId="1"/>
  </si>
  <si>
    <t>PUSH_START_FLG</t>
    <phoneticPr fontId="1"/>
  </si>
  <si>
    <t>PUSH_END_10_FLG</t>
    <phoneticPr fontId="1"/>
  </si>
  <si>
    <t>PUSH_END_FLG</t>
    <phoneticPr fontId="1"/>
  </si>
  <si>
    <t>※設定情報はアプリ側でのみ管理します。</t>
    <rPh sb="1" eb="3">
      <t>セッテイ</t>
    </rPh>
    <rPh sb="3" eb="5">
      <t>ジョウホウ</t>
    </rPh>
    <rPh sb="9" eb="10">
      <t>ガワ</t>
    </rPh>
    <rPh sb="13" eb="15">
      <t>カンリ</t>
    </rPh>
    <phoneticPr fontId="1"/>
  </si>
  <si>
    <t>TINYINT</t>
    <phoneticPr fontId="1"/>
  </si>
  <si>
    <t>バトル履歴テーブルにIDを追加　※入れ忘れです</t>
    <rPh sb="3" eb="5">
      <t>リレキ</t>
    </rPh>
    <rPh sb="13" eb="15">
      <t>ツイカ</t>
    </rPh>
    <rPh sb="17" eb="18">
      <t>イ</t>
    </rPh>
    <rPh sb="19" eb="20">
      <t>ワス</t>
    </rPh>
    <phoneticPr fontId="1"/>
  </si>
  <si>
    <t>物攻増減値</t>
    <rPh sb="0" eb="1">
      <t>ブツ</t>
    </rPh>
    <rPh sb="1" eb="2">
      <t>コウ</t>
    </rPh>
    <rPh sb="2" eb="4">
      <t>ゾウゲン</t>
    </rPh>
    <rPh sb="4" eb="5">
      <t>アタイ</t>
    </rPh>
    <phoneticPr fontId="1"/>
  </si>
  <si>
    <t>物防増減値</t>
    <rPh sb="0" eb="1">
      <t>ブツ</t>
    </rPh>
    <rPh sb="1" eb="2">
      <t>ボウ</t>
    </rPh>
    <rPh sb="2" eb="4">
      <t>ゾウゲン</t>
    </rPh>
    <phoneticPr fontId="1"/>
  </si>
  <si>
    <t>魔攻増減値</t>
    <rPh sb="0" eb="1">
      <t>マ</t>
    </rPh>
    <rPh sb="1" eb="2">
      <t>コウ</t>
    </rPh>
    <rPh sb="2" eb="4">
      <t>ゾウゲン</t>
    </rPh>
    <phoneticPr fontId="1"/>
  </si>
  <si>
    <t>魔防増減値</t>
    <rPh sb="0" eb="1">
      <t>マ</t>
    </rPh>
    <rPh sb="1" eb="2">
      <t>ボウ</t>
    </rPh>
    <rPh sb="2" eb="4">
      <t>ゾウゲン</t>
    </rPh>
    <phoneticPr fontId="1"/>
  </si>
  <si>
    <t>KOU_ZOUGENTI</t>
    <phoneticPr fontId="1"/>
  </si>
  <si>
    <t>BOU_ZOUGENTI</t>
    <phoneticPr fontId="1"/>
  </si>
  <si>
    <t>MAKOU_ZOUGENTI</t>
    <phoneticPr fontId="1"/>
  </si>
  <si>
    <t>MABOU_ZOUGENTI</t>
    <phoneticPr fontId="1"/>
  </si>
  <si>
    <t>ユーザーバトルテーブルに物攻増減値、物防増減値、魔攻増減値、魔防増減値を追加</t>
    <rPh sb="16" eb="17">
      <t>アタイ</t>
    </rPh>
    <rPh sb="36" eb="38">
      <t>ツイカ</t>
    </rPh>
    <phoneticPr fontId="1"/>
  </si>
  <si>
    <t>バトル履歴テーブルの物攻増減値、物防増減値、魔攻増減値、魔防増減値の型をINTに変更</t>
    <rPh sb="3" eb="5">
      <t>リレキ</t>
    </rPh>
    <rPh sb="14" eb="15">
      <t>アタイ</t>
    </rPh>
    <rPh sb="34" eb="35">
      <t>カタ</t>
    </rPh>
    <rPh sb="40" eb="42">
      <t>ヘンコウ</t>
    </rPh>
    <phoneticPr fontId="1"/>
  </si>
  <si>
    <t>UNIT_MASTER_ID</t>
    <phoneticPr fontId="1"/>
  </si>
  <si>
    <t>UNIT</t>
    <phoneticPr fontId="1"/>
  </si>
  <si>
    <t>UNIT_ID</t>
    <phoneticPr fontId="1"/>
  </si>
  <si>
    <t>SKILL_MASTER_ID</t>
    <phoneticPr fontId="1"/>
  </si>
  <si>
    <t>DEKKI_SKILL</t>
    <phoneticPr fontId="1"/>
  </si>
  <si>
    <t>お知らせマスタID</t>
    <rPh sb="1" eb="2">
      <t>シ</t>
    </rPh>
    <phoneticPr fontId="1"/>
  </si>
  <si>
    <t>ユニットマスタID</t>
    <phoneticPr fontId="1"/>
  </si>
  <si>
    <t>スキルマスタID</t>
    <phoneticPr fontId="1"/>
  </si>
  <si>
    <t>INFO_MASTER_ID</t>
    <phoneticPr fontId="1"/>
  </si>
  <si>
    <t>プレゼントマスタID</t>
    <phoneticPr fontId="1"/>
  </si>
  <si>
    <t>PRESENT_MASTER_ID</t>
    <phoneticPr fontId="1"/>
  </si>
  <si>
    <t>プレミアムマスタID</t>
    <phoneticPr fontId="1"/>
  </si>
  <si>
    <t>PREMIUM_MASTER_ID</t>
    <phoneticPr fontId="1"/>
  </si>
  <si>
    <t>アイテムマスタID</t>
    <phoneticPr fontId="1"/>
  </si>
  <si>
    <t>ITEM_MASTER_ID</t>
    <phoneticPr fontId="1"/>
  </si>
  <si>
    <t>施設マスタID</t>
    <rPh sb="0" eb="2">
      <t>シセツ</t>
    </rPh>
    <phoneticPr fontId="1"/>
  </si>
  <si>
    <t>SHISETSU_MASTER_ID</t>
    <phoneticPr fontId="1"/>
  </si>
  <si>
    <t>ユニットマスタID1</t>
    <phoneticPr fontId="1"/>
  </si>
  <si>
    <t>UNIT_MASTER_ID1</t>
    <phoneticPr fontId="1"/>
  </si>
  <si>
    <t>ユニットマスタID2</t>
    <phoneticPr fontId="1"/>
  </si>
  <si>
    <t>UNIT_MASTER_ID2</t>
    <phoneticPr fontId="1"/>
  </si>
  <si>
    <t>SHUTSUGEN_RITSU3</t>
    <phoneticPr fontId="1"/>
  </si>
  <si>
    <t>UNIT_MASTER_ID3</t>
    <phoneticPr fontId="1"/>
  </si>
  <si>
    <t>ユニットマスタID3</t>
    <phoneticPr fontId="1"/>
  </si>
  <si>
    <t>ダンジョンマスタID</t>
    <phoneticPr fontId="1"/>
  </si>
  <si>
    <t>DANJON_MASTER_ID</t>
    <phoneticPr fontId="1"/>
  </si>
  <si>
    <t>敵ユニットマスタID</t>
    <rPh sb="0" eb="1">
      <t>テキ</t>
    </rPh>
    <phoneticPr fontId="1"/>
  </si>
  <si>
    <t>イベントマスタID</t>
    <phoneticPr fontId="1"/>
  </si>
  <si>
    <t>EVENT_MASTER_ID</t>
    <phoneticPr fontId="1"/>
  </si>
  <si>
    <t>ITEM_MASTER_ID</t>
    <phoneticPr fontId="1"/>
  </si>
  <si>
    <t>ユニットマスタID</t>
    <phoneticPr fontId="1"/>
  </si>
  <si>
    <t>画像マスタID</t>
    <rPh sb="0" eb="2">
      <t>ガゾウ</t>
    </rPh>
    <phoneticPr fontId="1"/>
  </si>
  <si>
    <t>IMAGE_MASTER_ID</t>
    <phoneticPr fontId="1"/>
  </si>
  <si>
    <t>ユニットテーブルのUNIT_IDをUNIT_MASTER_IDに変更、このようにマスタのIDを利用している他のテーブルも同様に変更</t>
    <rPh sb="32" eb="34">
      <t>ヘンコウ</t>
    </rPh>
    <rPh sb="47" eb="49">
      <t>リヨウ</t>
    </rPh>
    <rPh sb="53" eb="54">
      <t>ホカ</t>
    </rPh>
    <rPh sb="60" eb="62">
      <t>ドウヨウ</t>
    </rPh>
    <rPh sb="63" eb="65">
      <t>ヘンコウ</t>
    </rPh>
    <phoneticPr fontId="1"/>
  </si>
  <si>
    <t>データ構造0527</t>
    <rPh sb="3" eb="5">
      <t>コウゾウ</t>
    </rPh>
    <phoneticPr fontId="1"/>
  </si>
  <si>
    <t>LEADER_FLG</t>
    <phoneticPr fontId="1"/>
  </si>
  <si>
    <t>LEADER_SKILL_ID</t>
    <phoneticPr fontId="1"/>
  </si>
  <si>
    <t>LEADER_SKILL_LEVEL</t>
    <phoneticPr fontId="1"/>
  </si>
  <si>
    <t>LEADER_SKILL_KBN</t>
    <phoneticPr fontId="1"/>
  </si>
  <si>
    <t>LEADER_SKILL_ID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</si>
</sst>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s>
  <cellStyleXfs count="1">
    <xf numFmtId="0" fontId="0" fillId="0" borderId="0">
      <alignment vertical="center"/>
    </xf>
  </cellStyleXfs>
  <cellXfs count="11">
    <xf numFmtId="0" fontId="0" fillId="0" borderId="0" xfId="0">
      <alignment vertical="center"/>
    </xf>
    <xf numFmtId="0" fontId="0" fillId="0" borderId="0" xfId="0" applyNumberForma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2" borderId="1" xfId="0" applyFill="1"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3" borderId="2" xfId="0" applyFill="1" applyBorder="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twoCellAnchor>
    <xdr:from>
      <xdr:col>6</xdr:col>
      <xdr:colOff>247650</xdr:colOff>
      <xdr:row>14</xdr:row>
      <xdr:rowOff>104780</xdr:rowOff>
    </xdr:from>
    <xdr:to>
      <xdr:col>8</xdr:col>
      <xdr:colOff>470539</xdr:colOff>
      <xdr:row>18</xdr:row>
      <xdr:rowOff>27625</xdr:rowOff>
    </xdr:to>
    <xdr:sp macro="" textlink="">
      <xdr:nvSpPr>
        <xdr:cNvPr id="5" name="角丸四角形 4"/>
        <xdr:cNvSpPr>
          <a:spLocks noChangeAspect="1"/>
        </xdr:cNvSpPr>
      </xdr:nvSpPr>
      <xdr:spPr>
        <a:xfrm>
          <a:off x="4362450" y="2505080"/>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ユニットマスタ</a:t>
          </a:r>
        </a:p>
      </xdr:txBody>
    </xdr:sp>
    <xdr:clientData/>
  </xdr:twoCellAnchor>
  <xdr:twoCellAnchor>
    <xdr:from>
      <xdr:col>0</xdr:col>
      <xdr:colOff>342900</xdr:colOff>
      <xdr:row>14</xdr:row>
      <xdr:rowOff>123830</xdr:rowOff>
    </xdr:from>
    <xdr:to>
      <xdr:col>2</xdr:col>
      <xdr:colOff>565789</xdr:colOff>
      <xdr:row>18</xdr:row>
      <xdr:rowOff>46675</xdr:rowOff>
    </xdr:to>
    <xdr:sp macro="" textlink="">
      <xdr:nvSpPr>
        <xdr:cNvPr id="6" name="角丸四角形 5"/>
        <xdr:cNvSpPr>
          <a:spLocks noChangeAspect="1"/>
        </xdr:cNvSpPr>
      </xdr:nvSpPr>
      <xdr:spPr>
        <a:xfrm>
          <a:off x="342900" y="2352680"/>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ユーザーテーブル</a:t>
          </a:r>
        </a:p>
      </xdr:txBody>
    </xdr:sp>
    <xdr:clientData/>
  </xdr:twoCellAnchor>
  <xdr:twoCellAnchor>
    <xdr:from>
      <xdr:col>6</xdr:col>
      <xdr:colOff>257175</xdr:colOff>
      <xdr:row>24</xdr:row>
      <xdr:rowOff>57155</xdr:rowOff>
    </xdr:from>
    <xdr:to>
      <xdr:col>8</xdr:col>
      <xdr:colOff>480064</xdr:colOff>
      <xdr:row>27</xdr:row>
      <xdr:rowOff>151450</xdr:rowOff>
    </xdr:to>
    <xdr:sp macro="" textlink="">
      <xdr:nvSpPr>
        <xdr:cNvPr id="7" name="角丸四角形 6"/>
        <xdr:cNvSpPr>
          <a:spLocks noChangeAspect="1"/>
        </xdr:cNvSpPr>
      </xdr:nvSpPr>
      <xdr:spPr>
        <a:xfrm>
          <a:off x="4371975" y="4171955"/>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デッキユニット</a:t>
          </a:r>
          <a:endParaRPr kumimoji="1" lang="en-US" altLang="ja-JP" sz="1200" b="1"/>
        </a:p>
        <a:p>
          <a:pPr algn="l"/>
          <a:r>
            <a:rPr kumimoji="1" lang="ja-JP" altLang="en-US" sz="1200" b="1"/>
            <a:t>テーブル</a:t>
          </a:r>
        </a:p>
      </xdr:txBody>
    </xdr:sp>
    <xdr:clientData/>
  </xdr:twoCellAnchor>
  <xdr:twoCellAnchor>
    <xdr:from>
      <xdr:col>9</xdr:col>
      <xdr:colOff>38100</xdr:colOff>
      <xdr:row>19</xdr:row>
      <xdr:rowOff>76205</xdr:rowOff>
    </xdr:from>
    <xdr:to>
      <xdr:col>11</xdr:col>
      <xdr:colOff>260989</xdr:colOff>
      <xdr:row>22</xdr:row>
      <xdr:rowOff>170500</xdr:rowOff>
    </xdr:to>
    <xdr:sp macro="" textlink="">
      <xdr:nvSpPr>
        <xdr:cNvPr id="8" name="角丸四角形 7"/>
        <xdr:cNvSpPr>
          <a:spLocks noChangeAspect="1"/>
        </xdr:cNvSpPr>
      </xdr:nvSpPr>
      <xdr:spPr>
        <a:xfrm>
          <a:off x="6210300" y="3333755"/>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デッキテーブル</a:t>
          </a:r>
        </a:p>
      </xdr:txBody>
    </xdr:sp>
    <xdr:clientData/>
  </xdr:twoCellAnchor>
  <xdr:twoCellAnchor>
    <xdr:from>
      <xdr:col>4</xdr:col>
      <xdr:colOff>352427</xdr:colOff>
      <xdr:row>35</xdr:row>
      <xdr:rowOff>47627</xdr:rowOff>
    </xdr:from>
    <xdr:to>
      <xdr:col>6</xdr:col>
      <xdr:colOff>575310</xdr:colOff>
      <xdr:row>38</xdr:row>
      <xdr:rowOff>141925</xdr:rowOff>
    </xdr:to>
    <xdr:sp macro="" textlink="">
      <xdr:nvSpPr>
        <xdr:cNvPr id="9" name="角丸四角形 8"/>
        <xdr:cNvSpPr>
          <a:spLocks noChangeAspect="1"/>
        </xdr:cNvSpPr>
      </xdr:nvSpPr>
      <xdr:spPr>
        <a:xfrm>
          <a:off x="3095627" y="5876927"/>
          <a:ext cx="1594483" cy="608648"/>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施設マスタ</a:t>
          </a:r>
        </a:p>
      </xdr:txBody>
    </xdr:sp>
    <xdr:clientData/>
  </xdr:twoCellAnchor>
  <xdr:twoCellAnchor>
    <xdr:from>
      <xdr:col>9</xdr:col>
      <xdr:colOff>28575</xdr:colOff>
      <xdr:row>14</xdr:row>
      <xdr:rowOff>104780</xdr:rowOff>
    </xdr:from>
    <xdr:to>
      <xdr:col>11</xdr:col>
      <xdr:colOff>251464</xdr:colOff>
      <xdr:row>18</xdr:row>
      <xdr:rowOff>27625</xdr:rowOff>
    </xdr:to>
    <xdr:sp macro="" textlink="">
      <xdr:nvSpPr>
        <xdr:cNvPr id="10" name="角丸四角形 9"/>
        <xdr:cNvSpPr>
          <a:spLocks noChangeAspect="1"/>
        </xdr:cNvSpPr>
      </xdr:nvSpPr>
      <xdr:spPr>
        <a:xfrm>
          <a:off x="6200775" y="2505080"/>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スキルマスタ</a:t>
          </a:r>
        </a:p>
      </xdr:txBody>
    </xdr:sp>
    <xdr:clientData/>
  </xdr:twoCellAnchor>
  <xdr:twoCellAnchor>
    <xdr:from>
      <xdr:col>0</xdr:col>
      <xdr:colOff>419102</xdr:colOff>
      <xdr:row>35</xdr:row>
      <xdr:rowOff>66677</xdr:rowOff>
    </xdr:from>
    <xdr:to>
      <xdr:col>2</xdr:col>
      <xdr:colOff>641985</xdr:colOff>
      <xdr:row>38</xdr:row>
      <xdr:rowOff>160975</xdr:rowOff>
    </xdr:to>
    <xdr:sp macro="" textlink="">
      <xdr:nvSpPr>
        <xdr:cNvPr id="11" name="角丸四角形 10"/>
        <xdr:cNvSpPr>
          <a:spLocks noChangeAspect="1"/>
        </xdr:cNvSpPr>
      </xdr:nvSpPr>
      <xdr:spPr>
        <a:xfrm>
          <a:off x="419102" y="5895977"/>
          <a:ext cx="1594483" cy="608648"/>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アイテムマスタ</a:t>
          </a:r>
        </a:p>
      </xdr:txBody>
    </xdr:sp>
    <xdr:clientData/>
  </xdr:twoCellAnchor>
  <xdr:twoCellAnchor>
    <xdr:from>
      <xdr:col>6</xdr:col>
      <xdr:colOff>266700</xdr:colOff>
      <xdr:row>19</xdr:row>
      <xdr:rowOff>85730</xdr:rowOff>
    </xdr:from>
    <xdr:to>
      <xdr:col>8</xdr:col>
      <xdr:colOff>489589</xdr:colOff>
      <xdr:row>23</xdr:row>
      <xdr:rowOff>8575</xdr:rowOff>
    </xdr:to>
    <xdr:sp macro="" textlink="">
      <xdr:nvSpPr>
        <xdr:cNvPr id="12" name="角丸四角形 11"/>
        <xdr:cNvSpPr>
          <a:spLocks noChangeAspect="1"/>
        </xdr:cNvSpPr>
      </xdr:nvSpPr>
      <xdr:spPr>
        <a:xfrm>
          <a:off x="4381500" y="3343280"/>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ユニットテーブル</a:t>
          </a:r>
        </a:p>
      </xdr:txBody>
    </xdr:sp>
    <xdr:clientData/>
  </xdr:twoCellAnchor>
  <xdr:twoCellAnchor>
    <xdr:from>
      <xdr:col>0</xdr:col>
      <xdr:colOff>333375</xdr:colOff>
      <xdr:row>19</xdr:row>
      <xdr:rowOff>95255</xdr:rowOff>
    </xdr:from>
    <xdr:to>
      <xdr:col>2</xdr:col>
      <xdr:colOff>556264</xdr:colOff>
      <xdr:row>23</xdr:row>
      <xdr:rowOff>18100</xdr:rowOff>
    </xdr:to>
    <xdr:sp macro="" textlink="">
      <xdr:nvSpPr>
        <xdr:cNvPr id="13" name="角丸四角形 12"/>
        <xdr:cNvSpPr>
          <a:spLocks noChangeAspect="1"/>
        </xdr:cNvSpPr>
      </xdr:nvSpPr>
      <xdr:spPr>
        <a:xfrm>
          <a:off x="333375" y="3181355"/>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ギルドテーブル</a:t>
          </a:r>
        </a:p>
      </xdr:txBody>
    </xdr:sp>
    <xdr:clientData/>
  </xdr:twoCellAnchor>
  <xdr:twoCellAnchor>
    <xdr:from>
      <xdr:col>9</xdr:col>
      <xdr:colOff>66675</xdr:colOff>
      <xdr:row>24</xdr:row>
      <xdr:rowOff>66680</xdr:rowOff>
    </xdr:from>
    <xdr:to>
      <xdr:col>11</xdr:col>
      <xdr:colOff>289564</xdr:colOff>
      <xdr:row>27</xdr:row>
      <xdr:rowOff>160975</xdr:rowOff>
    </xdr:to>
    <xdr:sp macro="" textlink="">
      <xdr:nvSpPr>
        <xdr:cNvPr id="14" name="角丸四角形 13"/>
        <xdr:cNvSpPr>
          <a:spLocks noChangeAspect="1"/>
        </xdr:cNvSpPr>
      </xdr:nvSpPr>
      <xdr:spPr>
        <a:xfrm>
          <a:off x="6238875" y="4181480"/>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デッキスキル</a:t>
          </a:r>
          <a:endParaRPr kumimoji="1" lang="en-US" altLang="ja-JP" sz="1200" b="1"/>
        </a:p>
        <a:p>
          <a:pPr algn="l"/>
          <a:r>
            <a:rPr kumimoji="1" lang="ja-JP" altLang="en-US" sz="1200" b="1"/>
            <a:t>テーブル</a:t>
          </a:r>
        </a:p>
      </xdr:txBody>
    </xdr:sp>
    <xdr:clientData/>
  </xdr:twoCellAnchor>
  <xdr:twoCellAnchor>
    <xdr:from>
      <xdr:col>4</xdr:col>
      <xdr:colOff>352427</xdr:colOff>
      <xdr:row>40</xdr:row>
      <xdr:rowOff>66677</xdr:rowOff>
    </xdr:from>
    <xdr:to>
      <xdr:col>6</xdr:col>
      <xdr:colOff>575310</xdr:colOff>
      <xdr:row>43</xdr:row>
      <xdr:rowOff>160975</xdr:rowOff>
    </xdr:to>
    <xdr:sp macro="" textlink="">
      <xdr:nvSpPr>
        <xdr:cNvPr id="15" name="角丸四角形 14"/>
        <xdr:cNvSpPr>
          <a:spLocks noChangeAspect="1"/>
        </xdr:cNvSpPr>
      </xdr:nvSpPr>
      <xdr:spPr>
        <a:xfrm>
          <a:off x="3095627" y="6753227"/>
          <a:ext cx="1594483" cy="6086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施設テーブル</a:t>
          </a:r>
        </a:p>
      </xdr:txBody>
    </xdr:sp>
    <xdr:clientData/>
  </xdr:twoCellAnchor>
  <xdr:twoCellAnchor>
    <xdr:from>
      <xdr:col>0</xdr:col>
      <xdr:colOff>438152</xdr:colOff>
      <xdr:row>40</xdr:row>
      <xdr:rowOff>57152</xdr:rowOff>
    </xdr:from>
    <xdr:to>
      <xdr:col>2</xdr:col>
      <xdr:colOff>661035</xdr:colOff>
      <xdr:row>43</xdr:row>
      <xdr:rowOff>151450</xdr:rowOff>
    </xdr:to>
    <xdr:sp macro="" textlink="">
      <xdr:nvSpPr>
        <xdr:cNvPr id="16" name="角丸四角形 15"/>
        <xdr:cNvSpPr>
          <a:spLocks noChangeAspect="1"/>
        </xdr:cNvSpPr>
      </xdr:nvSpPr>
      <xdr:spPr>
        <a:xfrm>
          <a:off x="438152" y="6743702"/>
          <a:ext cx="1594483" cy="6086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アイテムテーブル</a:t>
          </a:r>
        </a:p>
      </xdr:txBody>
    </xdr:sp>
    <xdr:clientData/>
  </xdr:twoCellAnchor>
  <xdr:twoCellAnchor>
    <xdr:from>
      <xdr:col>8</xdr:col>
      <xdr:colOff>333377</xdr:colOff>
      <xdr:row>40</xdr:row>
      <xdr:rowOff>47627</xdr:rowOff>
    </xdr:from>
    <xdr:to>
      <xdr:col>10</xdr:col>
      <xdr:colOff>556260</xdr:colOff>
      <xdr:row>43</xdr:row>
      <xdr:rowOff>141925</xdr:rowOff>
    </xdr:to>
    <xdr:sp macro="" textlink="">
      <xdr:nvSpPr>
        <xdr:cNvPr id="17" name="角丸四角形 16"/>
        <xdr:cNvSpPr>
          <a:spLocks noChangeAspect="1"/>
        </xdr:cNvSpPr>
      </xdr:nvSpPr>
      <xdr:spPr>
        <a:xfrm>
          <a:off x="5819777" y="6734177"/>
          <a:ext cx="1594483" cy="6086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ダンジョンテーブル</a:t>
          </a:r>
        </a:p>
      </xdr:txBody>
    </xdr:sp>
    <xdr:clientData/>
  </xdr:twoCellAnchor>
  <xdr:twoCellAnchor>
    <xdr:from>
      <xdr:col>17</xdr:col>
      <xdr:colOff>371475</xdr:colOff>
      <xdr:row>19</xdr:row>
      <xdr:rowOff>85730</xdr:rowOff>
    </xdr:from>
    <xdr:to>
      <xdr:col>19</xdr:col>
      <xdr:colOff>594364</xdr:colOff>
      <xdr:row>23</xdr:row>
      <xdr:rowOff>8575</xdr:rowOff>
    </xdr:to>
    <xdr:sp macro="" textlink="">
      <xdr:nvSpPr>
        <xdr:cNvPr id="19" name="角丸四角形 18"/>
        <xdr:cNvSpPr>
          <a:spLocks noChangeAspect="1"/>
        </xdr:cNvSpPr>
      </xdr:nvSpPr>
      <xdr:spPr>
        <a:xfrm>
          <a:off x="12030075" y="3171830"/>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プレミアムマスタ</a:t>
          </a:r>
        </a:p>
      </xdr:txBody>
    </xdr:sp>
    <xdr:clientData/>
  </xdr:twoCellAnchor>
  <xdr:twoCellAnchor>
    <xdr:from>
      <xdr:col>8</xdr:col>
      <xdr:colOff>314327</xdr:colOff>
      <xdr:row>35</xdr:row>
      <xdr:rowOff>2</xdr:rowOff>
    </xdr:from>
    <xdr:to>
      <xdr:col>10</xdr:col>
      <xdr:colOff>537210</xdr:colOff>
      <xdr:row>38</xdr:row>
      <xdr:rowOff>94300</xdr:rowOff>
    </xdr:to>
    <xdr:sp macro="" textlink="">
      <xdr:nvSpPr>
        <xdr:cNvPr id="20" name="角丸四角形 19"/>
        <xdr:cNvSpPr>
          <a:spLocks noChangeAspect="1"/>
        </xdr:cNvSpPr>
      </xdr:nvSpPr>
      <xdr:spPr>
        <a:xfrm>
          <a:off x="5800727" y="5829302"/>
          <a:ext cx="1594483" cy="608648"/>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ダンジョンマスタ</a:t>
          </a:r>
        </a:p>
      </xdr:txBody>
    </xdr:sp>
    <xdr:clientData/>
  </xdr:twoCellAnchor>
  <xdr:twoCellAnchor>
    <xdr:from>
      <xdr:col>14</xdr:col>
      <xdr:colOff>647700</xdr:colOff>
      <xdr:row>15</xdr:row>
      <xdr:rowOff>5</xdr:rowOff>
    </xdr:from>
    <xdr:to>
      <xdr:col>17</xdr:col>
      <xdr:colOff>184789</xdr:colOff>
      <xdr:row>18</xdr:row>
      <xdr:rowOff>94300</xdr:rowOff>
    </xdr:to>
    <xdr:sp macro="" textlink="">
      <xdr:nvSpPr>
        <xdr:cNvPr id="21" name="角丸四角形 20"/>
        <xdr:cNvSpPr>
          <a:spLocks noChangeAspect="1"/>
        </xdr:cNvSpPr>
      </xdr:nvSpPr>
      <xdr:spPr>
        <a:xfrm>
          <a:off x="10248900" y="2571755"/>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イベントマスタ</a:t>
          </a:r>
        </a:p>
      </xdr:txBody>
    </xdr:sp>
    <xdr:clientData/>
  </xdr:twoCellAnchor>
  <xdr:twoCellAnchor>
    <xdr:from>
      <xdr:col>0</xdr:col>
      <xdr:colOff>361950</xdr:colOff>
      <xdr:row>24</xdr:row>
      <xdr:rowOff>66680</xdr:rowOff>
    </xdr:from>
    <xdr:to>
      <xdr:col>2</xdr:col>
      <xdr:colOff>584839</xdr:colOff>
      <xdr:row>27</xdr:row>
      <xdr:rowOff>160975</xdr:rowOff>
    </xdr:to>
    <xdr:sp macro="" textlink="">
      <xdr:nvSpPr>
        <xdr:cNvPr id="22" name="角丸四角形 21"/>
        <xdr:cNvSpPr>
          <a:spLocks noChangeAspect="1"/>
        </xdr:cNvSpPr>
      </xdr:nvSpPr>
      <xdr:spPr>
        <a:xfrm>
          <a:off x="361950" y="4010030"/>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チャットテーブル</a:t>
          </a:r>
        </a:p>
      </xdr:txBody>
    </xdr:sp>
    <xdr:clientData/>
  </xdr:twoCellAnchor>
  <xdr:twoCellAnchor>
    <xdr:from>
      <xdr:col>12</xdr:col>
      <xdr:colOff>342902</xdr:colOff>
      <xdr:row>35</xdr:row>
      <xdr:rowOff>47627</xdr:rowOff>
    </xdr:from>
    <xdr:to>
      <xdr:col>14</xdr:col>
      <xdr:colOff>565785</xdr:colOff>
      <xdr:row>38</xdr:row>
      <xdr:rowOff>141925</xdr:rowOff>
    </xdr:to>
    <xdr:sp macro="" textlink="">
      <xdr:nvSpPr>
        <xdr:cNvPr id="23" name="角丸四角形 22"/>
        <xdr:cNvSpPr>
          <a:spLocks noChangeAspect="1"/>
        </xdr:cNvSpPr>
      </xdr:nvSpPr>
      <xdr:spPr>
        <a:xfrm>
          <a:off x="8572502" y="5876927"/>
          <a:ext cx="1594483" cy="6086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バトルテーブル</a:t>
          </a:r>
        </a:p>
      </xdr:txBody>
    </xdr:sp>
    <xdr:clientData/>
  </xdr:twoCellAnchor>
  <xdr:twoCellAnchor>
    <xdr:from>
      <xdr:col>14</xdr:col>
      <xdr:colOff>638175</xdr:colOff>
      <xdr:row>24</xdr:row>
      <xdr:rowOff>38105</xdr:rowOff>
    </xdr:from>
    <xdr:to>
      <xdr:col>17</xdr:col>
      <xdr:colOff>175264</xdr:colOff>
      <xdr:row>27</xdr:row>
      <xdr:rowOff>132400</xdr:rowOff>
    </xdr:to>
    <xdr:sp macro="" textlink="">
      <xdr:nvSpPr>
        <xdr:cNvPr id="24" name="角丸四角形 23"/>
        <xdr:cNvSpPr>
          <a:spLocks noChangeAspect="1"/>
        </xdr:cNvSpPr>
      </xdr:nvSpPr>
      <xdr:spPr>
        <a:xfrm>
          <a:off x="10239375" y="4152905"/>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プレゼントテーブル</a:t>
          </a:r>
        </a:p>
      </xdr:txBody>
    </xdr:sp>
    <xdr:clientData/>
  </xdr:twoCellAnchor>
  <xdr:twoCellAnchor>
    <xdr:from>
      <xdr:col>16</xdr:col>
      <xdr:colOff>104775</xdr:colOff>
      <xdr:row>39</xdr:row>
      <xdr:rowOff>152405</xdr:rowOff>
    </xdr:from>
    <xdr:to>
      <xdr:col>18</xdr:col>
      <xdr:colOff>327664</xdr:colOff>
      <xdr:row>43</xdr:row>
      <xdr:rowOff>75250</xdr:rowOff>
    </xdr:to>
    <xdr:sp macro="" textlink="">
      <xdr:nvSpPr>
        <xdr:cNvPr id="25" name="角丸四角形 24"/>
        <xdr:cNvSpPr>
          <a:spLocks noChangeAspect="1"/>
        </xdr:cNvSpPr>
      </xdr:nvSpPr>
      <xdr:spPr>
        <a:xfrm>
          <a:off x="11077575" y="6838955"/>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画像テーブル</a:t>
          </a:r>
        </a:p>
      </xdr:txBody>
    </xdr:sp>
    <xdr:clientData/>
  </xdr:twoCellAnchor>
  <xdr:twoCellAnchor>
    <xdr:from>
      <xdr:col>12</xdr:col>
      <xdr:colOff>342902</xdr:colOff>
      <xdr:row>40</xdr:row>
      <xdr:rowOff>28577</xdr:rowOff>
    </xdr:from>
    <xdr:to>
      <xdr:col>14</xdr:col>
      <xdr:colOff>565785</xdr:colOff>
      <xdr:row>43</xdr:row>
      <xdr:rowOff>122875</xdr:rowOff>
    </xdr:to>
    <xdr:sp macro="" textlink="">
      <xdr:nvSpPr>
        <xdr:cNvPr id="26" name="角丸四角形 25"/>
        <xdr:cNvSpPr>
          <a:spLocks noChangeAspect="1"/>
        </xdr:cNvSpPr>
      </xdr:nvSpPr>
      <xdr:spPr>
        <a:xfrm>
          <a:off x="8572502" y="6715127"/>
          <a:ext cx="1594483" cy="6086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バトル履歴テーブル</a:t>
          </a:r>
        </a:p>
      </xdr:txBody>
    </xdr:sp>
    <xdr:clientData/>
  </xdr:twoCellAnchor>
  <xdr:twoCellAnchor>
    <xdr:from>
      <xdr:col>17</xdr:col>
      <xdr:colOff>381000</xdr:colOff>
      <xdr:row>24</xdr:row>
      <xdr:rowOff>57155</xdr:rowOff>
    </xdr:from>
    <xdr:to>
      <xdr:col>19</xdr:col>
      <xdr:colOff>603889</xdr:colOff>
      <xdr:row>27</xdr:row>
      <xdr:rowOff>151450</xdr:rowOff>
    </xdr:to>
    <xdr:sp macro="" textlink="">
      <xdr:nvSpPr>
        <xdr:cNvPr id="27" name="角丸四角形 26"/>
        <xdr:cNvSpPr>
          <a:spLocks noChangeAspect="1"/>
        </xdr:cNvSpPr>
      </xdr:nvSpPr>
      <xdr:spPr>
        <a:xfrm>
          <a:off x="12039600" y="4000505"/>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交換履歴テーブル</a:t>
          </a:r>
        </a:p>
      </xdr:txBody>
    </xdr:sp>
    <xdr:clientData/>
  </xdr:twoCellAnchor>
  <xdr:twoCellAnchor>
    <xdr:from>
      <xdr:col>0</xdr:col>
      <xdr:colOff>76201</xdr:colOff>
      <xdr:row>12</xdr:row>
      <xdr:rowOff>1</xdr:rowOff>
    </xdr:from>
    <xdr:to>
      <xdr:col>5</xdr:col>
      <xdr:colOff>590550</xdr:colOff>
      <xdr:row>28</xdr:row>
      <xdr:rowOff>137160</xdr:rowOff>
    </xdr:to>
    <xdr:sp macro="" textlink="">
      <xdr:nvSpPr>
        <xdr:cNvPr id="29" name="正方形/長方形 28"/>
        <xdr:cNvSpPr>
          <a:spLocks noChangeAspect="1"/>
        </xdr:cNvSpPr>
      </xdr:nvSpPr>
      <xdr:spPr>
        <a:xfrm>
          <a:off x="76201" y="2057401"/>
          <a:ext cx="3943349" cy="2880359"/>
        </a:xfrm>
        <a:prstGeom prst="rect">
          <a:avLst/>
        </a:prstGeom>
        <a:noFill/>
        <a:ln cap="rnd">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285750</xdr:colOff>
      <xdr:row>10</xdr:row>
      <xdr:rowOff>38105</xdr:rowOff>
    </xdr:from>
    <xdr:to>
      <xdr:col>4</xdr:col>
      <xdr:colOff>242885</xdr:colOff>
      <xdr:row>13</xdr:row>
      <xdr:rowOff>132400</xdr:rowOff>
    </xdr:to>
    <xdr:sp macro="" textlink="">
      <xdr:nvSpPr>
        <xdr:cNvPr id="31" name="角丸四角形 30"/>
        <xdr:cNvSpPr>
          <a:spLocks noChangeAspect="1"/>
        </xdr:cNvSpPr>
      </xdr:nvSpPr>
      <xdr:spPr>
        <a:xfrm>
          <a:off x="971550" y="1752605"/>
          <a:ext cx="2014535" cy="608645"/>
        </a:xfrm>
        <a:prstGeom prst="round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ユーザー・ギルド関連</a:t>
          </a:r>
        </a:p>
      </xdr:txBody>
    </xdr:sp>
    <xdr:clientData/>
  </xdr:twoCellAnchor>
  <xdr:twoCellAnchor>
    <xdr:from>
      <xdr:col>6</xdr:col>
      <xdr:colOff>123824</xdr:colOff>
      <xdr:row>12</xdr:row>
      <xdr:rowOff>28581</xdr:rowOff>
    </xdr:from>
    <xdr:to>
      <xdr:col>11</xdr:col>
      <xdr:colOff>372429</xdr:colOff>
      <xdr:row>28</xdr:row>
      <xdr:rowOff>105735</xdr:rowOff>
    </xdr:to>
    <xdr:sp macro="" textlink="">
      <xdr:nvSpPr>
        <xdr:cNvPr id="32" name="正方形/長方形 31"/>
        <xdr:cNvSpPr>
          <a:spLocks noChangeAspect="1"/>
        </xdr:cNvSpPr>
      </xdr:nvSpPr>
      <xdr:spPr>
        <a:xfrm>
          <a:off x="4238624" y="2085981"/>
          <a:ext cx="3677605" cy="2820354"/>
        </a:xfrm>
        <a:prstGeom prst="rect">
          <a:avLst/>
        </a:prstGeom>
        <a:noFill/>
        <a:ln cap="rnd">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314324</xdr:colOff>
      <xdr:row>10</xdr:row>
      <xdr:rowOff>9530</xdr:rowOff>
    </xdr:from>
    <xdr:to>
      <xdr:col>10</xdr:col>
      <xdr:colOff>271459</xdr:colOff>
      <xdr:row>13</xdr:row>
      <xdr:rowOff>103825</xdr:rowOff>
    </xdr:to>
    <xdr:sp macro="" textlink="">
      <xdr:nvSpPr>
        <xdr:cNvPr id="33" name="角丸四角形 32"/>
        <xdr:cNvSpPr>
          <a:spLocks noChangeAspect="1"/>
        </xdr:cNvSpPr>
      </xdr:nvSpPr>
      <xdr:spPr>
        <a:xfrm>
          <a:off x="5114924" y="1724030"/>
          <a:ext cx="2014535" cy="608645"/>
        </a:xfrm>
        <a:prstGeom prst="round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チーム編成関連</a:t>
          </a:r>
        </a:p>
      </xdr:txBody>
    </xdr:sp>
    <xdr:clientData/>
  </xdr:twoCellAnchor>
  <xdr:twoCellAnchor>
    <xdr:from>
      <xdr:col>12</xdr:col>
      <xdr:colOff>85724</xdr:colOff>
      <xdr:row>12</xdr:row>
      <xdr:rowOff>57150</xdr:rowOff>
    </xdr:from>
    <xdr:to>
      <xdr:col>20</xdr:col>
      <xdr:colOff>161925</xdr:colOff>
      <xdr:row>28</xdr:row>
      <xdr:rowOff>125729</xdr:rowOff>
    </xdr:to>
    <xdr:sp macro="" textlink="">
      <xdr:nvSpPr>
        <xdr:cNvPr id="34" name="正方形/長方形 33"/>
        <xdr:cNvSpPr>
          <a:spLocks noChangeAspect="1"/>
        </xdr:cNvSpPr>
      </xdr:nvSpPr>
      <xdr:spPr>
        <a:xfrm>
          <a:off x="8315324" y="2114550"/>
          <a:ext cx="5562601" cy="2811779"/>
        </a:xfrm>
        <a:prstGeom prst="rect">
          <a:avLst/>
        </a:prstGeom>
        <a:noFill/>
        <a:ln cap="rnd">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314324</xdr:colOff>
      <xdr:row>10</xdr:row>
      <xdr:rowOff>38105</xdr:rowOff>
    </xdr:from>
    <xdr:to>
      <xdr:col>17</xdr:col>
      <xdr:colOff>428625</xdr:colOff>
      <xdr:row>13</xdr:row>
      <xdr:rowOff>132400</xdr:rowOff>
    </xdr:to>
    <xdr:sp macro="" textlink="">
      <xdr:nvSpPr>
        <xdr:cNvPr id="35" name="角丸四角形 34"/>
        <xdr:cNvSpPr>
          <a:spLocks noChangeAspect="1"/>
        </xdr:cNvSpPr>
      </xdr:nvSpPr>
      <xdr:spPr>
        <a:xfrm>
          <a:off x="9915524" y="1752605"/>
          <a:ext cx="2171701" cy="608645"/>
        </a:xfrm>
        <a:prstGeom prst="round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お知らせ・イベント関連</a:t>
          </a:r>
        </a:p>
      </xdr:txBody>
    </xdr:sp>
    <xdr:clientData/>
  </xdr:twoCellAnchor>
  <xdr:twoCellAnchor>
    <xdr:from>
      <xdr:col>4</xdr:col>
      <xdr:colOff>57152</xdr:colOff>
      <xdr:row>32</xdr:row>
      <xdr:rowOff>85728</xdr:rowOff>
    </xdr:from>
    <xdr:to>
      <xdr:col>7</xdr:col>
      <xdr:colOff>237174</xdr:colOff>
      <xdr:row>45</xdr:row>
      <xdr:rowOff>2</xdr:rowOff>
    </xdr:to>
    <xdr:sp macro="" textlink="">
      <xdr:nvSpPr>
        <xdr:cNvPr id="36" name="正方形/長方形 35"/>
        <xdr:cNvSpPr>
          <a:spLocks noChangeAspect="1"/>
        </xdr:cNvSpPr>
      </xdr:nvSpPr>
      <xdr:spPr>
        <a:xfrm>
          <a:off x="2800352" y="5743578"/>
          <a:ext cx="2237422" cy="2143124"/>
        </a:xfrm>
        <a:prstGeom prst="rect">
          <a:avLst/>
        </a:prstGeom>
        <a:noFill/>
        <a:ln cap="rnd">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180975</xdr:colOff>
      <xdr:row>30</xdr:row>
      <xdr:rowOff>66677</xdr:rowOff>
    </xdr:from>
    <xdr:to>
      <xdr:col>7</xdr:col>
      <xdr:colOff>138110</xdr:colOff>
      <xdr:row>33</xdr:row>
      <xdr:rowOff>160975</xdr:rowOff>
    </xdr:to>
    <xdr:sp macro="" textlink="">
      <xdr:nvSpPr>
        <xdr:cNvPr id="37" name="角丸四角形 36"/>
        <xdr:cNvSpPr>
          <a:spLocks noChangeAspect="1"/>
        </xdr:cNvSpPr>
      </xdr:nvSpPr>
      <xdr:spPr>
        <a:xfrm>
          <a:off x="2924175" y="5381627"/>
          <a:ext cx="2014535" cy="608648"/>
        </a:xfrm>
        <a:prstGeom prst="round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牧場関連</a:t>
          </a:r>
        </a:p>
      </xdr:txBody>
    </xdr:sp>
    <xdr:clientData/>
  </xdr:twoCellAnchor>
  <xdr:twoCellAnchor>
    <xdr:from>
      <xdr:col>7</xdr:col>
      <xdr:colOff>676277</xdr:colOff>
      <xdr:row>32</xdr:row>
      <xdr:rowOff>114304</xdr:rowOff>
    </xdr:from>
    <xdr:to>
      <xdr:col>11</xdr:col>
      <xdr:colOff>239079</xdr:colOff>
      <xdr:row>45</xdr:row>
      <xdr:rowOff>11432</xdr:rowOff>
    </xdr:to>
    <xdr:sp macro="" textlink="">
      <xdr:nvSpPr>
        <xdr:cNvPr id="40" name="正方形/長方形 39"/>
        <xdr:cNvSpPr>
          <a:spLocks noChangeAspect="1"/>
        </xdr:cNvSpPr>
      </xdr:nvSpPr>
      <xdr:spPr>
        <a:xfrm>
          <a:off x="5476877" y="5429254"/>
          <a:ext cx="2306002" cy="2125978"/>
        </a:xfrm>
        <a:prstGeom prst="rect">
          <a:avLst/>
        </a:prstGeom>
        <a:noFill/>
        <a:ln cap="rnd">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142875</xdr:colOff>
      <xdr:row>30</xdr:row>
      <xdr:rowOff>47627</xdr:rowOff>
    </xdr:from>
    <xdr:to>
      <xdr:col>11</xdr:col>
      <xdr:colOff>100010</xdr:colOff>
      <xdr:row>33</xdr:row>
      <xdr:rowOff>141925</xdr:rowOff>
    </xdr:to>
    <xdr:sp macro="" textlink="">
      <xdr:nvSpPr>
        <xdr:cNvPr id="41" name="角丸四角形 40"/>
        <xdr:cNvSpPr>
          <a:spLocks noChangeAspect="1"/>
        </xdr:cNvSpPr>
      </xdr:nvSpPr>
      <xdr:spPr>
        <a:xfrm>
          <a:off x="5629275" y="5019677"/>
          <a:ext cx="2014535" cy="608648"/>
        </a:xfrm>
        <a:prstGeom prst="round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ダンジョン関連</a:t>
          </a:r>
        </a:p>
      </xdr:txBody>
    </xdr:sp>
    <xdr:clientData/>
  </xdr:twoCellAnchor>
  <xdr:twoCellAnchor>
    <xdr:from>
      <xdr:col>0</xdr:col>
      <xdr:colOff>66677</xdr:colOff>
      <xdr:row>32</xdr:row>
      <xdr:rowOff>104777</xdr:rowOff>
    </xdr:from>
    <xdr:to>
      <xdr:col>3</xdr:col>
      <xdr:colOff>323851</xdr:colOff>
      <xdr:row>44</xdr:row>
      <xdr:rowOff>161925</xdr:rowOff>
    </xdr:to>
    <xdr:sp macro="" textlink="">
      <xdr:nvSpPr>
        <xdr:cNvPr id="42" name="正方形/長方形 41"/>
        <xdr:cNvSpPr/>
      </xdr:nvSpPr>
      <xdr:spPr>
        <a:xfrm>
          <a:off x="66677" y="5591177"/>
          <a:ext cx="2314574" cy="2114548"/>
        </a:xfrm>
        <a:prstGeom prst="rect">
          <a:avLst/>
        </a:prstGeom>
        <a:noFill/>
        <a:ln cap="rnd">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238125</xdr:colOff>
      <xdr:row>30</xdr:row>
      <xdr:rowOff>57152</xdr:rowOff>
    </xdr:from>
    <xdr:to>
      <xdr:col>3</xdr:col>
      <xdr:colOff>195260</xdr:colOff>
      <xdr:row>33</xdr:row>
      <xdr:rowOff>151450</xdr:rowOff>
    </xdr:to>
    <xdr:sp macro="" textlink="">
      <xdr:nvSpPr>
        <xdr:cNvPr id="43" name="角丸四角形 42"/>
        <xdr:cNvSpPr>
          <a:spLocks noChangeAspect="1"/>
        </xdr:cNvSpPr>
      </xdr:nvSpPr>
      <xdr:spPr>
        <a:xfrm>
          <a:off x="238125" y="5372102"/>
          <a:ext cx="2014535" cy="608648"/>
        </a:xfrm>
        <a:prstGeom prst="round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アイテム関連</a:t>
          </a:r>
        </a:p>
      </xdr:txBody>
    </xdr:sp>
    <xdr:clientData/>
  </xdr:twoCellAnchor>
  <xdr:twoCellAnchor>
    <xdr:from>
      <xdr:col>15</xdr:col>
      <xdr:colOff>609604</xdr:colOff>
      <xdr:row>32</xdr:row>
      <xdr:rowOff>95251</xdr:rowOff>
    </xdr:from>
    <xdr:to>
      <xdr:col>23</xdr:col>
      <xdr:colOff>457199</xdr:colOff>
      <xdr:row>44</xdr:row>
      <xdr:rowOff>133350</xdr:rowOff>
    </xdr:to>
    <xdr:sp macro="" textlink="">
      <xdr:nvSpPr>
        <xdr:cNvPr id="44" name="正方形/長方形 43"/>
        <xdr:cNvSpPr>
          <a:spLocks noChangeAspect="1"/>
        </xdr:cNvSpPr>
      </xdr:nvSpPr>
      <xdr:spPr>
        <a:xfrm>
          <a:off x="10896604" y="5581651"/>
          <a:ext cx="5333995" cy="2095499"/>
        </a:xfrm>
        <a:prstGeom prst="rect">
          <a:avLst/>
        </a:prstGeom>
        <a:noFill/>
        <a:ln cap="rnd">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200025</xdr:colOff>
      <xdr:row>30</xdr:row>
      <xdr:rowOff>76200</xdr:rowOff>
    </xdr:from>
    <xdr:to>
      <xdr:col>20</xdr:col>
      <xdr:colOff>647701</xdr:colOff>
      <xdr:row>33</xdr:row>
      <xdr:rowOff>153355</xdr:rowOff>
    </xdr:to>
    <xdr:sp macro="" textlink="">
      <xdr:nvSpPr>
        <xdr:cNvPr id="45" name="角丸四角形 44"/>
        <xdr:cNvSpPr>
          <a:spLocks noChangeAspect="1"/>
        </xdr:cNvSpPr>
      </xdr:nvSpPr>
      <xdr:spPr>
        <a:xfrm>
          <a:off x="12544425" y="5219700"/>
          <a:ext cx="1819276" cy="591505"/>
        </a:xfrm>
        <a:prstGeom prst="round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その他</a:t>
          </a:r>
        </a:p>
      </xdr:txBody>
    </xdr:sp>
    <xdr:clientData/>
  </xdr:twoCellAnchor>
  <xdr:twoCellAnchor>
    <xdr:from>
      <xdr:col>11</xdr:col>
      <xdr:colOff>676276</xdr:colOff>
      <xdr:row>32</xdr:row>
      <xdr:rowOff>104778</xdr:rowOff>
    </xdr:from>
    <xdr:to>
      <xdr:col>15</xdr:col>
      <xdr:colOff>221933</xdr:colOff>
      <xdr:row>44</xdr:row>
      <xdr:rowOff>156212</xdr:rowOff>
    </xdr:to>
    <xdr:sp macro="" textlink="">
      <xdr:nvSpPr>
        <xdr:cNvPr id="46" name="正方形/長方形 45"/>
        <xdr:cNvSpPr>
          <a:spLocks noChangeAspect="1"/>
        </xdr:cNvSpPr>
      </xdr:nvSpPr>
      <xdr:spPr>
        <a:xfrm>
          <a:off x="8220076" y="5419728"/>
          <a:ext cx="2288857" cy="2108834"/>
        </a:xfrm>
        <a:prstGeom prst="rect">
          <a:avLst/>
        </a:prstGeom>
        <a:noFill/>
        <a:ln cap="rnd">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161925</xdr:colOff>
      <xdr:row>30</xdr:row>
      <xdr:rowOff>66677</xdr:rowOff>
    </xdr:from>
    <xdr:to>
      <xdr:col>15</xdr:col>
      <xdr:colOff>119060</xdr:colOff>
      <xdr:row>33</xdr:row>
      <xdr:rowOff>160975</xdr:rowOff>
    </xdr:to>
    <xdr:sp macro="" textlink="">
      <xdr:nvSpPr>
        <xdr:cNvPr id="39" name="角丸四角形 38"/>
        <xdr:cNvSpPr>
          <a:spLocks noChangeAspect="1"/>
        </xdr:cNvSpPr>
      </xdr:nvSpPr>
      <xdr:spPr>
        <a:xfrm>
          <a:off x="8391525" y="5038727"/>
          <a:ext cx="2014535" cy="608648"/>
        </a:xfrm>
        <a:prstGeom prst="round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バトル関連</a:t>
          </a:r>
        </a:p>
      </xdr:txBody>
    </xdr:sp>
    <xdr:clientData/>
  </xdr:twoCellAnchor>
  <xdr:twoCellAnchor>
    <xdr:from>
      <xdr:col>14</xdr:col>
      <xdr:colOff>647700</xdr:colOff>
      <xdr:row>19</xdr:row>
      <xdr:rowOff>152405</xdr:rowOff>
    </xdr:from>
    <xdr:to>
      <xdr:col>17</xdr:col>
      <xdr:colOff>184789</xdr:colOff>
      <xdr:row>23</xdr:row>
      <xdr:rowOff>75250</xdr:rowOff>
    </xdr:to>
    <xdr:sp macro="" textlink="">
      <xdr:nvSpPr>
        <xdr:cNvPr id="47" name="角丸四角形 46"/>
        <xdr:cNvSpPr>
          <a:spLocks noChangeAspect="1"/>
        </xdr:cNvSpPr>
      </xdr:nvSpPr>
      <xdr:spPr>
        <a:xfrm>
          <a:off x="10248900" y="3409955"/>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プレゼントマスタ</a:t>
          </a:r>
        </a:p>
      </xdr:txBody>
    </xdr:sp>
    <xdr:clientData/>
  </xdr:twoCellAnchor>
  <xdr:twoCellAnchor>
    <xdr:from>
      <xdr:col>16</xdr:col>
      <xdr:colOff>104775</xdr:colOff>
      <xdr:row>35</xdr:row>
      <xdr:rowOff>76205</xdr:rowOff>
    </xdr:from>
    <xdr:to>
      <xdr:col>18</xdr:col>
      <xdr:colOff>327664</xdr:colOff>
      <xdr:row>38</xdr:row>
      <xdr:rowOff>170500</xdr:rowOff>
    </xdr:to>
    <xdr:sp macro="" textlink="">
      <xdr:nvSpPr>
        <xdr:cNvPr id="48" name="角丸四角形 47"/>
        <xdr:cNvSpPr>
          <a:spLocks noChangeAspect="1"/>
        </xdr:cNvSpPr>
      </xdr:nvSpPr>
      <xdr:spPr>
        <a:xfrm>
          <a:off x="11077575" y="6076955"/>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画像マスタ</a:t>
          </a:r>
        </a:p>
      </xdr:txBody>
    </xdr:sp>
    <xdr:clientData/>
  </xdr:twoCellAnchor>
  <xdr:twoCellAnchor>
    <xdr:from>
      <xdr:col>18</xdr:col>
      <xdr:colOff>438150</xdr:colOff>
      <xdr:row>35</xdr:row>
      <xdr:rowOff>66680</xdr:rowOff>
    </xdr:from>
    <xdr:to>
      <xdr:col>20</xdr:col>
      <xdr:colOff>661039</xdr:colOff>
      <xdr:row>38</xdr:row>
      <xdr:rowOff>160975</xdr:rowOff>
    </xdr:to>
    <xdr:sp macro="" textlink="">
      <xdr:nvSpPr>
        <xdr:cNvPr id="49" name="角丸四角形 48"/>
        <xdr:cNvSpPr>
          <a:spLocks noChangeAspect="1"/>
        </xdr:cNvSpPr>
      </xdr:nvSpPr>
      <xdr:spPr>
        <a:xfrm>
          <a:off x="12782550" y="6067430"/>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経験値マスタ</a:t>
          </a:r>
        </a:p>
      </xdr:txBody>
    </xdr:sp>
    <xdr:clientData/>
  </xdr:twoCellAnchor>
  <xdr:twoCellAnchor>
    <xdr:from>
      <xdr:col>18</xdr:col>
      <xdr:colOff>447675</xdr:colOff>
      <xdr:row>39</xdr:row>
      <xdr:rowOff>152400</xdr:rowOff>
    </xdr:from>
    <xdr:to>
      <xdr:col>20</xdr:col>
      <xdr:colOff>670564</xdr:colOff>
      <xdr:row>43</xdr:row>
      <xdr:rowOff>75245</xdr:rowOff>
    </xdr:to>
    <xdr:sp macro="" textlink="">
      <xdr:nvSpPr>
        <xdr:cNvPr id="50" name="角丸四角形 49"/>
        <xdr:cNvSpPr>
          <a:spLocks noChangeAspect="1"/>
        </xdr:cNvSpPr>
      </xdr:nvSpPr>
      <xdr:spPr>
        <a:xfrm>
          <a:off x="12792075" y="6838950"/>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購入履歴テーブル</a:t>
          </a:r>
        </a:p>
      </xdr:txBody>
    </xdr:sp>
    <xdr:clientData/>
  </xdr:twoCellAnchor>
  <xdr:twoCellAnchor>
    <xdr:from>
      <xdr:col>3</xdr:col>
      <xdr:colOff>161925</xdr:colOff>
      <xdr:row>14</xdr:row>
      <xdr:rowOff>142875</xdr:rowOff>
    </xdr:from>
    <xdr:to>
      <xdr:col>5</xdr:col>
      <xdr:colOff>384814</xdr:colOff>
      <xdr:row>18</xdr:row>
      <xdr:rowOff>65720</xdr:rowOff>
    </xdr:to>
    <xdr:sp macro="" textlink="">
      <xdr:nvSpPr>
        <xdr:cNvPr id="51" name="角丸四角形 50"/>
        <xdr:cNvSpPr>
          <a:spLocks noChangeAspect="1"/>
        </xdr:cNvSpPr>
      </xdr:nvSpPr>
      <xdr:spPr>
        <a:xfrm>
          <a:off x="2219325" y="2543175"/>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ユーザーバトル</a:t>
          </a:r>
          <a:endParaRPr kumimoji="1" lang="en-US" altLang="ja-JP" sz="1200" b="1"/>
        </a:p>
        <a:p>
          <a:pPr algn="l"/>
          <a:r>
            <a:rPr kumimoji="1" lang="ja-JP" altLang="en-US" sz="1200" b="1"/>
            <a:t>テーブル</a:t>
          </a:r>
        </a:p>
      </xdr:txBody>
    </xdr:sp>
    <xdr:clientData/>
  </xdr:twoCellAnchor>
  <xdr:twoCellAnchor>
    <xdr:from>
      <xdr:col>12</xdr:col>
      <xdr:colOff>257175</xdr:colOff>
      <xdr:row>19</xdr:row>
      <xdr:rowOff>152400</xdr:rowOff>
    </xdr:from>
    <xdr:to>
      <xdr:col>14</xdr:col>
      <xdr:colOff>480064</xdr:colOff>
      <xdr:row>23</xdr:row>
      <xdr:rowOff>75245</xdr:rowOff>
    </xdr:to>
    <xdr:sp macro="" textlink="">
      <xdr:nvSpPr>
        <xdr:cNvPr id="52" name="角丸四角形 51"/>
        <xdr:cNvSpPr>
          <a:spLocks noChangeAspect="1"/>
        </xdr:cNvSpPr>
      </xdr:nvSpPr>
      <xdr:spPr>
        <a:xfrm>
          <a:off x="8486775" y="3409950"/>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お知らせテーブル</a:t>
          </a:r>
        </a:p>
      </xdr:txBody>
    </xdr:sp>
    <xdr:clientData/>
  </xdr:twoCellAnchor>
  <xdr:twoCellAnchor>
    <xdr:from>
      <xdr:col>12</xdr:col>
      <xdr:colOff>266700</xdr:colOff>
      <xdr:row>15</xdr:row>
      <xdr:rowOff>9525</xdr:rowOff>
    </xdr:from>
    <xdr:to>
      <xdr:col>14</xdr:col>
      <xdr:colOff>489589</xdr:colOff>
      <xdr:row>18</xdr:row>
      <xdr:rowOff>103820</xdr:rowOff>
    </xdr:to>
    <xdr:sp macro="" textlink="">
      <xdr:nvSpPr>
        <xdr:cNvPr id="53" name="角丸四角形 52"/>
        <xdr:cNvSpPr>
          <a:spLocks noChangeAspect="1"/>
        </xdr:cNvSpPr>
      </xdr:nvSpPr>
      <xdr:spPr>
        <a:xfrm>
          <a:off x="8496300" y="2581275"/>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お知らせマスタ</a:t>
          </a:r>
        </a:p>
      </xdr:txBody>
    </xdr:sp>
    <xdr:clientData/>
  </xdr:twoCellAnchor>
  <xdr:twoCellAnchor>
    <xdr:from>
      <xdr:col>3</xdr:col>
      <xdr:colOff>190500</xdr:colOff>
      <xdr:row>19</xdr:row>
      <xdr:rowOff>114300</xdr:rowOff>
    </xdr:from>
    <xdr:to>
      <xdr:col>5</xdr:col>
      <xdr:colOff>413389</xdr:colOff>
      <xdr:row>23</xdr:row>
      <xdr:rowOff>37145</xdr:rowOff>
    </xdr:to>
    <xdr:sp macro="" textlink="">
      <xdr:nvSpPr>
        <xdr:cNvPr id="54" name="角丸四角形 53"/>
        <xdr:cNvSpPr>
          <a:spLocks noChangeAspect="1"/>
        </xdr:cNvSpPr>
      </xdr:nvSpPr>
      <xdr:spPr>
        <a:xfrm>
          <a:off x="2247900" y="3371850"/>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ユーザー識別</a:t>
          </a:r>
          <a:endParaRPr kumimoji="1" lang="en-US" altLang="ja-JP" sz="1200" b="1"/>
        </a:p>
        <a:p>
          <a:pPr algn="l"/>
          <a:r>
            <a:rPr kumimoji="1" lang="ja-JP" altLang="en-US" sz="1200" b="1"/>
            <a:t>テーブル</a:t>
          </a:r>
        </a:p>
      </xdr:txBody>
    </xdr:sp>
    <xdr:clientData/>
  </xdr:twoCellAnchor>
  <xdr:twoCellAnchor>
    <xdr:from>
      <xdr:col>21</xdr:col>
      <xdr:colOff>95250</xdr:colOff>
      <xdr:row>35</xdr:row>
      <xdr:rowOff>47630</xdr:rowOff>
    </xdr:from>
    <xdr:to>
      <xdr:col>23</xdr:col>
      <xdr:colOff>318139</xdr:colOff>
      <xdr:row>38</xdr:row>
      <xdr:rowOff>141925</xdr:rowOff>
    </xdr:to>
    <xdr:sp macro="" textlink="">
      <xdr:nvSpPr>
        <xdr:cNvPr id="59" name="角丸四角形 58"/>
        <xdr:cNvSpPr>
          <a:spLocks noChangeAspect="1"/>
        </xdr:cNvSpPr>
      </xdr:nvSpPr>
      <xdr:spPr>
        <a:xfrm>
          <a:off x="14497050" y="6048380"/>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400" b="1"/>
            <a:t>更新マスタ</a:t>
          </a:r>
        </a:p>
      </xdr:txBody>
    </xdr:sp>
    <xdr:clientData/>
  </xdr:twoCellAnchor>
  <xdr:twoCellAnchor>
    <xdr:from>
      <xdr:col>17</xdr:col>
      <xdr:colOff>381000</xdr:colOff>
      <xdr:row>14</xdr:row>
      <xdr:rowOff>142875</xdr:rowOff>
    </xdr:from>
    <xdr:to>
      <xdr:col>19</xdr:col>
      <xdr:colOff>603889</xdr:colOff>
      <xdr:row>18</xdr:row>
      <xdr:rowOff>65720</xdr:rowOff>
    </xdr:to>
    <xdr:sp macro="" textlink="">
      <xdr:nvSpPr>
        <xdr:cNvPr id="60" name="角丸四角形 59"/>
        <xdr:cNvSpPr>
          <a:spLocks noChangeAspect="1"/>
        </xdr:cNvSpPr>
      </xdr:nvSpPr>
      <xdr:spPr>
        <a:xfrm>
          <a:off x="12039600" y="2371725"/>
          <a:ext cx="1594489" cy="608645"/>
        </a:xfrm>
        <a:prstGeom prst="round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200" b="1"/>
            <a:t>イベント画像マスタ</a:t>
          </a:r>
        </a:p>
      </xdr:txBody>
    </xdr:sp>
    <xdr:clientData/>
  </xdr:twoCellAnchor>
  <xdr:twoCellAnchor>
    <xdr:from>
      <xdr:col>3</xdr:col>
      <xdr:colOff>190500</xdr:colOff>
      <xdr:row>24</xdr:row>
      <xdr:rowOff>66675</xdr:rowOff>
    </xdr:from>
    <xdr:to>
      <xdr:col>5</xdr:col>
      <xdr:colOff>413389</xdr:colOff>
      <xdr:row>27</xdr:row>
      <xdr:rowOff>160970</xdr:rowOff>
    </xdr:to>
    <xdr:sp macro="" textlink="">
      <xdr:nvSpPr>
        <xdr:cNvPr id="55" name="角丸四角形 54"/>
        <xdr:cNvSpPr>
          <a:spLocks noChangeAspect="1"/>
        </xdr:cNvSpPr>
      </xdr:nvSpPr>
      <xdr:spPr>
        <a:xfrm>
          <a:off x="2247900" y="4181475"/>
          <a:ext cx="1594489" cy="608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b="1"/>
            <a:t>ユーザー設定</a:t>
          </a:r>
          <a:endParaRPr kumimoji="1" lang="en-US" altLang="ja-JP" sz="1200" b="1"/>
        </a:p>
        <a:p>
          <a:pPr algn="l"/>
          <a:r>
            <a:rPr kumimoji="1" lang="ja-JP" altLang="en-US" sz="1200" b="1"/>
            <a:t>テーブル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I15" sqref="I15"/>
    </sheetView>
  </sheetViews>
  <sheetFormatPr defaultRowHeight="13.5" x14ac:dyDescent="0.15"/>
  <cols>
    <col min="1" max="1" width="14.625" bestFit="1" customWidth="1"/>
    <col min="2" max="2" width="109.875" customWidth="1"/>
  </cols>
  <sheetData>
    <row r="1" spans="1:2" x14ac:dyDescent="0.15">
      <c r="A1" s="6" t="s">
        <v>647</v>
      </c>
      <c r="B1" s="6" t="s">
        <v>648</v>
      </c>
    </row>
    <row r="2" spans="1:2" x14ac:dyDescent="0.15">
      <c r="A2" t="s">
        <v>721</v>
      </c>
      <c r="B2" t="s">
        <v>685</v>
      </c>
    </row>
    <row r="3" spans="1:2" x14ac:dyDescent="0.15">
      <c r="B3" t="s">
        <v>686</v>
      </c>
    </row>
    <row r="4" spans="1:2" x14ac:dyDescent="0.15">
      <c r="B4" t="s">
        <v>669</v>
      </c>
    </row>
    <row r="5" spans="1:2" x14ac:dyDescent="0.15">
      <c r="B5" t="s">
        <v>720</v>
      </c>
    </row>
    <row r="6" spans="1:2" x14ac:dyDescent="0.15">
      <c r="B6" t="s">
        <v>649</v>
      </c>
    </row>
    <row r="7" spans="1:2" x14ac:dyDescent="0.15">
      <c r="B7" t="s">
        <v>676</v>
      </c>
    </row>
    <row r="8" spans="1:2" x14ac:dyDescent="0.15">
      <c r="B8" t="s">
        <v>650</v>
      </c>
    </row>
    <row r="9" spans="1:2" x14ac:dyDescent="0.15">
      <c r="B9" t="s">
        <v>668</v>
      </c>
    </row>
    <row r="10" spans="1:2" x14ac:dyDescent="0.15">
      <c r="B10" t="s">
        <v>651</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25" sqref="B25"/>
    </sheetView>
  </sheetViews>
  <sheetFormatPr defaultRowHeight="13.5" x14ac:dyDescent="0.15"/>
  <cols>
    <col min="1" max="1" width="19.75" bestFit="1" customWidth="1"/>
    <col min="2" max="2" width="23.5" bestFit="1" customWidth="1"/>
    <col min="3" max="3" width="11.5" bestFit="1" customWidth="1"/>
    <col min="4" max="4" width="28.125" bestFit="1" customWidth="1"/>
    <col min="5" max="5" width="5.25" bestFit="1" customWidth="1"/>
    <col min="7" max="11" width="0" hidden="1" customWidth="1"/>
  </cols>
  <sheetData>
    <row r="1" spans="1:11" x14ac:dyDescent="0.15">
      <c r="A1" s="6" t="s">
        <v>39</v>
      </c>
      <c r="B1" s="2" t="s">
        <v>392</v>
      </c>
    </row>
    <row r="2" spans="1:11" x14ac:dyDescent="0.15">
      <c r="A2" s="6" t="s">
        <v>148</v>
      </c>
      <c r="B2" s="2" t="s">
        <v>688</v>
      </c>
    </row>
    <row r="3" spans="1:11" x14ac:dyDescent="0.15">
      <c r="A3" s="6" t="s">
        <v>34</v>
      </c>
      <c r="B3" s="2" t="s">
        <v>137</v>
      </c>
      <c r="C3" s="1"/>
      <c r="D3" s="1"/>
    </row>
    <row r="4" spans="1:11" x14ac:dyDescent="0.15">
      <c r="C4" s="1"/>
    </row>
    <row r="5" spans="1:11" x14ac:dyDescent="0.15">
      <c r="A5" s="6" t="s">
        <v>115</v>
      </c>
      <c r="B5" s="6" t="s">
        <v>148</v>
      </c>
      <c r="C5" s="6" t="s">
        <v>316</v>
      </c>
      <c r="D5" s="6" t="s">
        <v>348</v>
      </c>
      <c r="E5" s="6" t="s">
        <v>34</v>
      </c>
      <c r="F5" t="str">
        <f>"CREATE TABLE IF NOT EXISTS " &amp; B2 &amp; "("</f>
        <v>CREATE TABLE IF NOT EXISTS UNIT(</v>
      </c>
      <c r="G5" t="str">
        <f>"""CREATE TABLE IF NOT EXISTS " &amp; B2 &amp; "("""</f>
        <v>"CREATE TABLE IF NOT EXISTS UNIT("</v>
      </c>
    </row>
    <row r="6" spans="1:11" x14ac:dyDescent="0.15">
      <c r="A6" s="5" t="s">
        <v>0</v>
      </c>
      <c r="B6" s="5" t="s">
        <v>1</v>
      </c>
      <c r="C6" s="5" t="s">
        <v>340</v>
      </c>
      <c r="D6" s="5" t="s">
        <v>349</v>
      </c>
      <c r="E6" s="5"/>
      <c r="F6" t="str">
        <f t="shared" ref="F6:F32"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UNIT VALUES (null,"</v>
      </c>
      <c r="K6" t="str">
        <f>"std::string sql = """&amp;"UPDATE "&amp;B2&amp;" SET "&amp;""""</f>
        <v>std::string sql = "UPDATE UNIT SET "</v>
      </c>
    </row>
    <row r="7" spans="1:11" x14ac:dyDescent="0.15">
      <c r="A7" s="3" t="s">
        <v>79</v>
      </c>
      <c r="B7" s="3" t="s">
        <v>518</v>
      </c>
      <c r="C7" s="3" t="s">
        <v>447</v>
      </c>
      <c r="D7" s="3" t="s">
        <v>347</v>
      </c>
      <c r="E7" s="3"/>
      <c r="F7" t="str">
        <f t="shared" si="0"/>
        <v xml:space="preserve"> USER_ID BIGINT NOT NULL COMMENT 'ユーザーID',</v>
      </c>
      <c r="G7" t="str">
        <f t="shared" ref="G7:G32" si="1">"+ """&amp;B7&amp;" "&amp;IF(OR(C7="INT",C7="BIGINT",C7="TINYINT"),"INTEGER",IF(C7="TIMESTAMP",C7,"TEXT"))&amp;" "&amp;D7&amp;","""</f>
        <v>+ "USER_ID INTEGER NOT NULL,"</v>
      </c>
      <c r="H7" t="str">
        <f t="shared" ref="H7:H32" si="2">IF(OR(C7="INT",C7="BIGINT",C7="TINYINT"),"int","std::string")&amp;" "&amp;LOWER(B7)&amp;";"</f>
        <v>int user_id;</v>
      </c>
      <c r="I7" t="str">
        <f t="shared" ref="I7:I32"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693</v>
      </c>
      <c r="B8" s="3" t="s">
        <v>687</v>
      </c>
      <c r="C8" s="3" t="s">
        <v>447</v>
      </c>
      <c r="D8" s="3" t="s">
        <v>347</v>
      </c>
      <c r="E8" s="3"/>
      <c r="F8" t="str">
        <f t="shared" si="0"/>
        <v xml:space="preserve"> UNIT_MASTER_ID BIGINT NOT NULL COMMENT 'ユニットマスタID',</v>
      </c>
      <c r="G8" t="str">
        <f t="shared" si="1"/>
        <v>+ "UNIT_MASTER_ID INTEGER NOT NULL,"</v>
      </c>
      <c r="H8" t="str">
        <f t="shared" si="2"/>
        <v>int unit_master_id;</v>
      </c>
      <c r="I8" t="str">
        <f t="shared" si="3"/>
        <v>entity-&gt;unit_master_id = sqlite3_column_int(stmt, 2);</v>
      </c>
      <c r="J8" t="str">
        <f t="shared" ref="J8:J32" si="4">"+ std::to_string(entity-&gt;"&amp;LOWER(B8)&amp;") + """ &amp; ","""</f>
        <v>+ std::to_string(entity-&gt;unit_master_id) + ","</v>
      </c>
      <c r="K8" t="str">
        <f t="shared" ref="K8:K32" si="5">"+ """ &amp; "," &amp; B8 &amp; " = """ &amp; "+ std::to_string(entity-&gt;" &amp; LOWER(B8) &amp; ")"</f>
        <v>+ ",UNIT_MASTER_ID = "+ std::to_string(entity-&gt;unit_master_id)</v>
      </c>
    </row>
    <row r="9" spans="1:11" x14ac:dyDescent="0.15">
      <c r="A9" s="3" t="s">
        <v>45</v>
      </c>
      <c r="B9" s="3" t="s">
        <v>513</v>
      </c>
      <c r="C9" s="3" t="s">
        <v>472</v>
      </c>
      <c r="D9" s="3" t="s">
        <v>347</v>
      </c>
      <c r="E9" s="3"/>
      <c r="F9" t="str">
        <f t="shared" si="0"/>
        <v xml:space="preserve"> STAR TINYINT NOT NULL COMMENT '星',</v>
      </c>
      <c r="G9" t="str">
        <f t="shared" si="1"/>
        <v>+ "STAR INTEGER NOT NULL,"</v>
      </c>
      <c r="H9" t="str">
        <f t="shared" si="2"/>
        <v>int star;</v>
      </c>
      <c r="I9" t="str">
        <f t="shared" si="3"/>
        <v>entity-&gt;star = sqlite3_column_int(stmt, 3);</v>
      </c>
      <c r="J9" t="str">
        <f t="shared" si="4"/>
        <v>+ std::to_string(entity-&gt;star) + ","</v>
      </c>
      <c r="K9" t="str">
        <f t="shared" si="5"/>
        <v>+ ",STAR = "+ std::to_string(entity-&gt;star)</v>
      </c>
    </row>
    <row r="10" spans="1:11" x14ac:dyDescent="0.15">
      <c r="A10" s="3" t="s">
        <v>46</v>
      </c>
      <c r="B10" s="3" t="s">
        <v>514</v>
      </c>
      <c r="C10" s="3" t="s">
        <v>512</v>
      </c>
      <c r="D10" s="3" t="s">
        <v>347</v>
      </c>
      <c r="E10" s="3"/>
      <c r="F10" t="str">
        <f t="shared" si="0"/>
        <v xml:space="preserve"> LEVEL_MAX INT NOT NULL COMMENT '最大レベル',</v>
      </c>
      <c r="G10" t="str">
        <f t="shared" si="1"/>
        <v>+ "LEVEL_MAX INTEGER NOT NULL,"</v>
      </c>
      <c r="H10" t="str">
        <f t="shared" si="2"/>
        <v>int level_max;</v>
      </c>
      <c r="I10" t="str">
        <f t="shared" si="3"/>
        <v>entity-&gt;level_max = sqlite3_column_int(stmt, 4);</v>
      </c>
      <c r="J10" t="str">
        <f t="shared" si="4"/>
        <v>+ std::to_string(entity-&gt;level_max) + ","</v>
      </c>
      <c r="K10" t="str">
        <f t="shared" si="5"/>
        <v>+ ",LEVEL_MAX = "+ std::to_string(entity-&gt;level_max)</v>
      </c>
    </row>
    <row r="11" spans="1:11" x14ac:dyDescent="0.15">
      <c r="A11" s="3" t="s">
        <v>103</v>
      </c>
      <c r="B11" s="3" t="s">
        <v>515</v>
      </c>
      <c r="C11" s="3" t="s">
        <v>512</v>
      </c>
      <c r="D11" s="3" t="s">
        <v>347</v>
      </c>
      <c r="E11" s="3"/>
      <c r="F11" t="str">
        <f t="shared" si="0"/>
        <v xml:space="preserve"> LEVEL INT NOT NULL COMMENT 'レベル',</v>
      </c>
      <c r="G11" t="str">
        <f t="shared" si="1"/>
        <v>+ "LEVEL INTEGER NOT NULL,"</v>
      </c>
      <c r="H11" t="str">
        <f t="shared" si="2"/>
        <v>int level;</v>
      </c>
      <c r="I11" t="str">
        <f t="shared" si="3"/>
        <v>entity-&gt;level = sqlite3_column_int(stmt, 5);</v>
      </c>
      <c r="J11" t="str">
        <f t="shared" si="4"/>
        <v>+ std::to_string(entity-&gt;level) + ","</v>
      </c>
      <c r="K11" t="str">
        <f t="shared" si="5"/>
        <v>+ ",LEVEL = "+ std::to_string(entity-&gt;level)</v>
      </c>
    </row>
    <row r="12" spans="1:11" x14ac:dyDescent="0.15">
      <c r="A12" s="3" t="s">
        <v>7</v>
      </c>
      <c r="B12" s="3" t="s">
        <v>421</v>
      </c>
      <c r="C12" s="3" t="s">
        <v>512</v>
      </c>
      <c r="D12" s="3" t="s">
        <v>347</v>
      </c>
      <c r="E12" s="3"/>
      <c r="F12" t="str">
        <f t="shared" si="0"/>
        <v xml:space="preserve"> EXP INT NOT NULL COMMENT '経験値',</v>
      </c>
      <c r="G12" t="str">
        <f t="shared" si="1"/>
        <v>+ "EXP INTEGER NOT NULL,"</v>
      </c>
      <c r="H12" t="str">
        <f t="shared" si="2"/>
        <v>int exp;</v>
      </c>
      <c r="I12" t="str">
        <f t="shared" si="3"/>
        <v>entity-&gt;exp = sqlite3_column_int(stmt, 6);</v>
      </c>
      <c r="J12" t="str">
        <f t="shared" si="4"/>
        <v>+ std::to_string(entity-&gt;exp) + ","</v>
      </c>
      <c r="K12" t="str">
        <f t="shared" si="5"/>
        <v>+ ",EXP = "+ std::to_string(entity-&gt;exp)</v>
      </c>
    </row>
    <row r="13" spans="1:11" x14ac:dyDescent="0.15">
      <c r="A13" s="3" t="s">
        <v>35</v>
      </c>
      <c r="B13" s="3" t="s">
        <v>516</v>
      </c>
      <c r="C13" s="3" t="s">
        <v>512</v>
      </c>
      <c r="D13" s="3" t="s">
        <v>347</v>
      </c>
      <c r="E13" s="3"/>
      <c r="F13" t="str">
        <f t="shared" si="0"/>
        <v xml:space="preserve"> KOU INT NOT NULL COMMENT '攻撃力',</v>
      </c>
      <c r="G13" t="str">
        <f t="shared" si="1"/>
        <v>+ "KOU INTEGER NOT NULL,"</v>
      </c>
      <c r="H13" t="str">
        <f t="shared" si="2"/>
        <v>int kou;</v>
      </c>
      <c r="I13" t="str">
        <f t="shared" si="3"/>
        <v>entity-&gt;kou = sqlite3_column_int(stmt, 7);</v>
      </c>
      <c r="J13" t="str">
        <f t="shared" si="4"/>
        <v>+ std::to_string(entity-&gt;kou) + ","</v>
      </c>
      <c r="K13" t="str">
        <f t="shared" si="5"/>
        <v>+ ",KOU = "+ std::to_string(entity-&gt;kou)</v>
      </c>
    </row>
    <row r="14" spans="1:11" x14ac:dyDescent="0.15">
      <c r="A14" s="3" t="s">
        <v>36</v>
      </c>
      <c r="B14" s="3" t="s">
        <v>517</v>
      </c>
      <c r="C14" s="3" t="s">
        <v>512</v>
      </c>
      <c r="D14" s="3" t="s">
        <v>347</v>
      </c>
      <c r="E14" s="3"/>
      <c r="F14" t="str">
        <f t="shared" si="0"/>
        <v xml:space="preserve"> BOU INT NOT NULL COMMENT '防御力',</v>
      </c>
      <c r="G14" t="str">
        <f t="shared" si="1"/>
        <v>+ "BOU INTEGER NOT NULL,"</v>
      </c>
      <c r="H14" t="str">
        <f t="shared" si="2"/>
        <v>int bou;</v>
      </c>
      <c r="I14" t="str">
        <f t="shared" si="3"/>
        <v>entity-&gt;bou = sqlite3_column_int(stmt, 8);</v>
      </c>
      <c r="J14" t="str">
        <f t="shared" si="4"/>
        <v>+ std::to_string(entity-&gt;bou) + ","</v>
      </c>
      <c r="K14" t="str">
        <f t="shared" si="5"/>
        <v>+ ",BOU = "+ std::to_string(entity-&gt;bou)</v>
      </c>
    </row>
    <row r="15" spans="1:11" x14ac:dyDescent="0.15">
      <c r="A15" s="3" t="s">
        <v>284</v>
      </c>
      <c r="B15" s="3" t="s">
        <v>495</v>
      </c>
      <c r="C15" s="3" t="s">
        <v>447</v>
      </c>
      <c r="D15" s="3"/>
      <c r="E15" s="3"/>
      <c r="F15" t="str">
        <f t="shared" si="0"/>
        <v xml:space="preserve"> ZENEI_SKILL_ID1 BIGINT  COMMENT '前衛スキルID1',</v>
      </c>
      <c r="G15" t="str">
        <f t="shared" si="1"/>
        <v>+ "ZENEI_SKILL_ID1 INTEGER ,"</v>
      </c>
      <c r="H15" t="str">
        <f t="shared" si="2"/>
        <v>int zenei_skill_id1;</v>
      </c>
      <c r="I15" t="str">
        <f t="shared" si="3"/>
        <v>entity-&gt;zenei_skill_id1 = sqlite3_column_int(stmt, 9);</v>
      </c>
      <c r="J15" t="str">
        <f t="shared" si="4"/>
        <v>+ std::to_string(entity-&gt;zenei_skill_id1) + ","</v>
      </c>
      <c r="K15" t="str">
        <f t="shared" si="5"/>
        <v>+ ",ZENEI_SKILL_ID1 = "+ std::to_string(entity-&gt;zenei_skill_id1)</v>
      </c>
    </row>
    <row r="16" spans="1:11" x14ac:dyDescent="0.15">
      <c r="A16" s="3" t="s">
        <v>286</v>
      </c>
      <c r="B16" s="3" t="s">
        <v>496</v>
      </c>
      <c r="C16" s="3" t="s">
        <v>457</v>
      </c>
      <c r="D16" s="3"/>
      <c r="E16" s="3"/>
      <c r="F16" t="str">
        <f t="shared" si="0"/>
        <v xml:space="preserve"> ZENEI_SKILL_LEVEL1 INT  COMMENT '前衛スキルレベル1',</v>
      </c>
      <c r="G16" t="str">
        <f t="shared" si="1"/>
        <v>+ "ZENEI_SKILL_LEVEL1 INTEGER ,"</v>
      </c>
      <c r="H16" t="str">
        <f t="shared" si="2"/>
        <v>int zenei_skill_level1;</v>
      </c>
      <c r="I16" t="str">
        <f t="shared" si="3"/>
        <v>entity-&gt;zenei_skill_level1 = sqlite3_column_int(stmt, 10);</v>
      </c>
      <c r="J16" t="str">
        <f t="shared" si="4"/>
        <v>+ std::to_string(entity-&gt;zenei_skill_level1) + ","</v>
      </c>
      <c r="K16" t="str">
        <f t="shared" si="5"/>
        <v>+ ",ZENEI_SKILL_LEVEL1 = "+ std::to_string(entity-&gt;zenei_skill_level1)</v>
      </c>
    </row>
    <row r="17" spans="1:11" x14ac:dyDescent="0.15">
      <c r="A17" s="3" t="s">
        <v>287</v>
      </c>
      <c r="B17" s="3" t="s">
        <v>497</v>
      </c>
      <c r="C17" s="3" t="s">
        <v>472</v>
      </c>
      <c r="D17" s="3"/>
      <c r="E17" s="3"/>
      <c r="F17" t="str">
        <f t="shared" si="0"/>
        <v xml:space="preserve"> ZENEI_SKILL_KBN1 TINYINT  COMMENT '前衛スキル区分1',</v>
      </c>
      <c r="G17" t="str">
        <f t="shared" si="1"/>
        <v>+ "ZENEI_SKILL_KBN1 INTEGER ,"</v>
      </c>
      <c r="H17" t="str">
        <f t="shared" si="2"/>
        <v>int zenei_skill_kbn1;</v>
      </c>
      <c r="I17" t="str">
        <f t="shared" si="3"/>
        <v>entity-&gt;zenei_skill_kbn1 = sqlite3_column_int(stmt, 11);</v>
      </c>
      <c r="J17" t="str">
        <f t="shared" si="4"/>
        <v>+ std::to_string(entity-&gt;zenei_skill_kbn1) + ","</v>
      </c>
      <c r="K17" t="str">
        <f t="shared" si="5"/>
        <v>+ ",ZENEI_SKILL_KBN1 = "+ std::to_string(entity-&gt;zenei_skill_kbn1)</v>
      </c>
    </row>
    <row r="18" spans="1:11" x14ac:dyDescent="0.15">
      <c r="A18" s="3" t="s">
        <v>288</v>
      </c>
      <c r="B18" s="3" t="s">
        <v>498</v>
      </c>
      <c r="C18" s="3" t="s">
        <v>447</v>
      </c>
      <c r="D18" s="3"/>
      <c r="E18" s="3"/>
      <c r="F18" t="str">
        <f t="shared" si="0"/>
        <v xml:space="preserve"> ZENEI_SKILL_ID2 BIGINT  COMMENT '前衛スキルID2',</v>
      </c>
      <c r="G18" t="str">
        <f t="shared" si="1"/>
        <v>+ "ZENEI_SKILL_ID2 INTEGER ,"</v>
      </c>
      <c r="H18" t="str">
        <f t="shared" si="2"/>
        <v>int zenei_skill_id2;</v>
      </c>
      <c r="I18" t="str">
        <f t="shared" si="3"/>
        <v>entity-&gt;zenei_skill_id2 = sqlite3_column_int(stmt, 12);</v>
      </c>
      <c r="J18" t="str">
        <f t="shared" si="4"/>
        <v>+ std::to_string(entity-&gt;zenei_skill_id2) + ","</v>
      </c>
      <c r="K18" t="str">
        <f t="shared" si="5"/>
        <v>+ ",ZENEI_SKILL_ID2 = "+ std::to_string(entity-&gt;zenei_skill_id2)</v>
      </c>
    </row>
    <row r="19" spans="1:11" x14ac:dyDescent="0.15">
      <c r="A19" s="3" t="s">
        <v>285</v>
      </c>
      <c r="B19" s="3" t="s">
        <v>499</v>
      </c>
      <c r="C19" s="3" t="s">
        <v>457</v>
      </c>
      <c r="D19" s="3"/>
      <c r="E19" s="3"/>
      <c r="F19" t="str">
        <f t="shared" si="0"/>
        <v xml:space="preserve"> ZENEI_SKILL_LEVEL2 INT  COMMENT '前衛スキルレベル2',</v>
      </c>
      <c r="G19" t="str">
        <f t="shared" si="1"/>
        <v>+ "ZENEI_SKILL_LEVEL2 INTEGER ,"</v>
      </c>
      <c r="H19" t="str">
        <f t="shared" si="2"/>
        <v>int zenei_skill_level2;</v>
      </c>
      <c r="I19" t="str">
        <f t="shared" si="3"/>
        <v>entity-&gt;zenei_skill_level2 = sqlite3_column_int(stmt, 13);</v>
      </c>
      <c r="J19" t="str">
        <f t="shared" si="4"/>
        <v>+ std::to_string(entity-&gt;zenei_skill_level2) + ","</v>
      </c>
      <c r="K19" t="str">
        <f t="shared" si="5"/>
        <v>+ ",ZENEI_SKILL_LEVEL2 = "+ std::to_string(entity-&gt;zenei_skill_level2)</v>
      </c>
    </row>
    <row r="20" spans="1:11" x14ac:dyDescent="0.15">
      <c r="A20" s="3" t="s">
        <v>289</v>
      </c>
      <c r="B20" s="3" t="s">
        <v>500</v>
      </c>
      <c r="C20" s="3" t="s">
        <v>472</v>
      </c>
      <c r="D20" s="3"/>
      <c r="E20" s="3"/>
      <c r="F20" t="str">
        <f t="shared" si="0"/>
        <v xml:space="preserve"> ZENEI_SKILL_KBN2 TINYINT  COMMENT '前衛スキル区分2',</v>
      </c>
      <c r="G20" t="str">
        <f t="shared" si="1"/>
        <v>+ "ZENEI_SKILL_KBN2 INTEGER ,"</v>
      </c>
      <c r="H20" t="str">
        <f t="shared" si="2"/>
        <v>int zenei_skill_kbn2;</v>
      </c>
      <c r="I20" t="str">
        <f t="shared" si="3"/>
        <v>entity-&gt;zenei_skill_kbn2 = sqlite3_column_int(stmt, 14);</v>
      </c>
      <c r="J20" t="str">
        <f t="shared" si="4"/>
        <v>+ std::to_string(entity-&gt;zenei_skill_kbn2) + ","</v>
      </c>
      <c r="K20" t="str">
        <f t="shared" si="5"/>
        <v>+ ",ZENEI_SKILL_KBN2 = "+ std::to_string(entity-&gt;zenei_skill_kbn2)</v>
      </c>
    </row>
    <row r="21" spans="1:11" x14ac:dyDescent="0.15">
      <c r="A21" s="3" t="s">
        <v>293</v>
      </c>
      <c r="B21" s="3" t="s">
        <v>501</v>
      </c>
      <c r="C21" s="3" t="s">
        <v>447</v>
      </c>
      <c r="D21" s="3"/>
      <c r="E21" s="3"/>
      <c r="F21" t="str">
        <f t="shared" si="0"/>
        <v xml:space="preserve"> KOEI_SKILL_ID1 BIGINT  COMMENT '後衛スキルID1',</v>
      </c>
      <c r="G21" t="str">
        <f t="shared" si="1"/>
        <v>+ "KOEI_SKILL_ID1 INTEGER ,"</v>
      </c>
      <c r="H21" t="str">
        <f t="shared" si="2"/>
        <v>int koei_skill_id1;</v>
      </c>
      <c r="I21" t="str">
        <f t="shared" si="3"/>
        <v>entity-&gt;koei_skill_id1 = sqlite3_column_int(stmt, 15);</v>
      </c>
      <c r="J21" t="str">
        <f t="shared" si="4"/>
        <v>+ std::to_string(entity-&gt;koei_skill_id1) + ","</v>
      </c>
      <c r="K21" t="str">
        <f t="shared" si="5"/>
        <v>+ ",KOEI_SKILL_ID1 = "+ std::to_string(entity-&gt;koei_skill_id1)</v>
      </c>
    </row>
    <row r="22" spans="1:11" x14ac:dyDescent="0.15">
      <c r="A22" s="3" t="s">
        <v>294</v>
      </c>
      <c r="B22" s="3" t="s">
        <v>502</v>
      </c>
      <c r="C22" s="3" t="s">
        <v>457</v>
      </c>
      <c r="D22" s="3"/>
      <c r="E22" s="3"/>
      <c r="F22" t="str">
        <f t="shared" si="0"/>
        <v xml:space="preserve"> KOEI_SKILL_LEVEL1 INT  COMMENT '後衛スキルレベル1',</v>
      </c>
      <c r="G22" t="str">
        <f t="shared" si="1"/>
        <v>+ "KOEI_SKILL_LEVEL1 INTEGER ,"</v>
      </c>
      <c r="H22" t="str">
        <f t="shared" si="2"/>
        <v>int koei_skill_level1;</v>
      </c>
      <c r="I22" t="str">
        <f t="shared" si="3"/>
        <v>entity-&gt;koei_skill_level1 = sqlite3_column_int(stmt, 16);</v>
      </c>
      <c r="J22" t="str">
        <f t="shared" si="4"/>
        <v>+ std::to_string(entity-&gt;koei_skill_level1) + ","</v>
      </c>
      <c r="K22" t="str">
        <f t="shared" si="5"/>
        <v>+ ",KOEI_SKILL_LEVEL1 = "+ std::to_string(entity-&gt;koei_skill_level1)</v>
      </c>
    </row>
    <row r="23" spans="1:11" x14ac:dyDescent="0.15">
      <c r="A23" s="3" t="s">
        <v>295</v>
      </c>
      <c r="B23" s="3" t="s">
        <v>503</v>
      </c>
      <c r="C23" s="3" t="s">
        <v>472</v>
      </c>
      <c r="D23" s="3"/>
      <c r="E23" s="3"/>
      <c r="F23" t="str">
        <f t="shared" si="0"/>
        <v xml:space="preserve"> KOEI_SKILL_KBN1 TINYINT  COMMENT '後衛スキル区分1',</v>
      </c>
      <c r="G23" t="str">
        <f t="shared" si="1"/>
        <v>+ "KOEI_SKILL_KBN1 INTEGER ,"</v>
      </c>
      <c r="H23" t="str">
        <f t="shared" si="2"/>
        <v>int koei_skill_kbn1;</v>
      </c>
      <c r="I23" t="str">
        <f t="shared" si="3"/>
        <v>entity-&gt;koei_skill_kbn1 = sqlite3_column_int(stmt, 17);</v>
      </c>
      <c r="J23" t="str">
        <f t="shared" si="4"/>
        <v>+ std::to_string(entity-&gt;koei_skill_kbn1) + ","</v>
      </c>
      <c r="K23" t="str">
        <f t="shared" si="5"/>
        <v>+ ",KOEI_SKILL_KBN1 = "+ std::to_string(entity-&gt;koei_skill_kbn1)</v>
      </c>
    </row>
    <row r="24" spans="1:11" x14ac:dyDescent="0.15">
      <c r="A24" s="3" t="s">
        <v>290</v>
      </c>
      <c r="B24" s="3" t="s">
        <v>504</v>
      </c>
      <c r="C24" s="3" t="s">
        <v>447</v>
      </c>
      <c r="D24" s="3"/>
      <c r="E24" s="3"/>
      <c r="F24" t="str">
        <f t="shared" si="0"/>
        <v xml:space="preserve"> KOEI_SKILL_ID2 BIGINT  COMMENT '後衛スキルID2',</v>
      </c>
      <c r="G24" t="str">
        <f t="shared" si="1"/>
        <v>+ "KOEI_SKILL_ID2 INTEGER ,"</v>
      </c>
      <c r="H24" t="str">
        <f t="shared" si="2"/>
        <v>int koei_skill_id2;</v>
      </c>
      <c r="I24" t="str">
        <f t="shared" si="3"/>
        <v>entity-&gt;koei_skill_id2 = sqlite3_column_int(stmt, 18);</v>
      </c>
      <c r="J24" t="str">
        <f t="shared" si="4"/>
        <v>+ std::to_string(entity-&gt;koei_skill_id2) + ","</v>
      </c>
      <c r="K24" t="str">
        <f t="shared" si="5"/>
        <v>+ ",KOEI_SKILL_ID2 = "+ std::to_string(entity-&gt;koei_skill_id2)</v>
      </c>
    </row>
    <row r="25" spans="1:11" x14ac:dyDescent="0.15">
      <c r="A25" s="3" t="s">
        <v>291</v>
      </c>
      <c r="B25" s="3" t="s">
        <v>505</v>
      </c>
      <c r="C25" s="3" t="s">
        <v>457</v>
      </c>
      <c r="D25" s="3"/>
      <c r="E25" s="3"/>
      <c r="F25" t="str">
        <f t="shared" si="0"/>
        <v xml:space="preserve"> KOEI_SKILL_LEVEL2 INT  COMMENT '後衛スキルレベル2',</v>
      </c>
      <c r="G25" t="str">
        <f t="shared" si="1"/>
        <v>+ "KOEI_SKILL_LEVEL2 INTEGER ,"</v>
      </c>
      <c r="H25" t="str">
        <f t="shared" si="2"/>
        <v>int koei_skill_level2;</v>
      </c>
      <c r="I25" t="str">
        <f t="shared" si="3"/>
        <v>entity-&gt;koei_skill_level2 = sqlite3_column_int(stmt, 19);</v>
      </c>
      <c r="J25" t="str">
        <f t="shared" si="4"/>
        <v>+ std::to_string(entity-&gt;koei_skill_level2) + ","</v>
      </c>
      <c r="K25" t="str">
        <f t="shared" si="5"/>
        <v>+ ",KOEI_SKILL_LEVEL2 = "+ std::to_string(entity-&gt;koei_skill_level2)</v>
      </c>
    </row>
    <row r="26" spans="1:11" x14ac:dyDescent="0.15">
      <c r="A26" s="3" t="s">
        <v>292</v>
      </c>
      <c r="B26" s="3" t="s">
        <v>506</v>
      </c>
      <c r="C26" s="3" t="s">
        <v>472</v>
      </c>
      <c r="D26" s="7"/>
      <c r="E26" s="3"/>
      <c r="F26" t="str">
        <f t="shared" si="0"/>
        <v xml:space="preserve"> KOEI_SKILL_KBN2 TINYINT  COMMENT '後衛スキル区分2',</v>
      </c>
      <c r="G26" t="str">
        <f t="shared" si="1"/>
        <v>+ "KOEI_SKILL_KBN2 INTEGER ,"</v>
      </c>
      <c r="H26" t="str">
        <f t="shared" si="2"/>
        <v>int koei_skill_kbn2;</v>
      </c>
      <c r="I26" t="str">
        <f t="shared" si="3"/>
        <v>entity-&gt;koei_skill_kbn2 = sqlite3_column_int(stmt, 20);</v>
      </c>
      <c r="J26" t="str">
        <f t="shared" si="4"/>
        <v>+ std::to_string(entity-&gt;koei_skill_kbn2) + ","</v>
      </c>
      <c r="K26" t="str">
        <f t="shared" si="5"/>
        <v>+ ",KOEI_SKILL_KBN2 = "+ std::to_string(entity-&gt;koei_skill_kbn2)</v>
      </c>
    </row>
    <row r="27" spans="1:11" x14ac:dyDescent="0.15">
      <c r="A27" s="3" t="s">
        <v>127</v>
      </c>
      <c r="B27" s="3" t="s">
        <v>726</v>
      </c>
      <c r="C27" s="3" t="s">
        <v>447</v>
      </c>
      <c r="D27" s="3"/>
      <c r="E27" s="3"/>
      <c r="F27" t="str">
        <f t="shared" si="0"/>
        <v xml:space="preserve"> LEADER_SKILL_ID BIGINT  COMMENT 'リーダースキルID',</v>
      </c>
      <c r="G27" t="str">
        <f t="shared" si="1"/>
        <v>+ "LEADER_SKILL_ID INTEGER ,"</v>
      </c>
      <c r="H27" t="str">
        <f t="shared" si="2"/>
        <v>int leader_skill_id;</v>
      </c>
      <c r="I27" t="str">
        <f t="shared" si="3"/>
        <v>entity-&gt;leader_skill_id = sqlite3_column_int(stmt, 21);</v>
      </c>
      <c r="J27" t="str">
        <f t="shared" si="4"/>
        <v>+ std::to_string(entity-&gt;leader_skill_id) + ","</v>
      </c>
      <c r="K27" t="str">
        <f t="shared" si="5"/>
        <v>+ ",LEADER_SKILL_ID = "+ std::to_string(entity-&gt;leader_skill_id)</v>
      </c>
    </row>
    <row r="28" spans="1:11" x14ac:dyDescent="0.15">
      <c r="A28" s="3" t="s">
        <v>128</v>
      </c>
      <c r="B28" s="3" t="s">
        <v>724</v>
      </c>
      <c r="C28" s="3" t="s">
        <v>457</v>
      </c>
      <c r="D28" s="3"/>
      <c r="E28" s="3"/>
      <c r="F28" t="str">
        <f t="shared" si="0"/>
        <v xml:space="preserve"> LEADER_SKILL_LEVEL INT  COMMENT 'リーダースキルレベル',</v>
      </c>
      <c r="G28" t="str">
        <f t="shared" si="1"/>
        <v>+ "LEADER_SKILL_LEVEL INTEGER ,"</v>
      </c>
      <c r="H28" t="str">
        <f t="shared" si="2"/>
        <v>int leader_skill_level;</v>
      </c>
      <c r="I28" t="str">
        <f t="shared" si="3"/>
        <v>entity-&gt;leader_skill_level = sqlite3_column_int(stmt, 22);</v>
      </c>
      <c r="J28" t="str">
        <f t="shared" si="4"/>
        <v>+ std::to_string(entity-&gt;leader_skill_level) + ","</v>
      </c>
      <c r="K28" t="str">
        <f t="shared" si="5"/>
        <v>+ ",LEADER_SKILL_LEVEL = "+ std::to_string(entity-&gt;leader_skill_level)</v>
      </c>
    </row>
    <row r="29" spans="1:11" x14ac:dyDescent="0.15">
      <c r="A29" s="3" t="s">
        <v>37</v>
      </c>
      <c r="B29" s="3" t="s">
        <v>725</v>
      </c>
      <c r="C29" s="3" t="s">
        <v>472</v>
      </c>
      <c r="D29" s="3"/>
      <c r="E29" s="3"/>
      <c r="F29" t="str">
        <f t="shared" si="0"/>
        <v xml:space="preserve"> LEADER_SKILL_KBN TINYINT  COMMENT 'リーダースキル区分',</v>
      </c>
      <c r="G29" t="str">
        <f t="shared" si="1"/>
        <v>+ "LEADER_SKILL_KBN INTEGER ,"</v>
      </c>
      <c r="H29" t="str">
        <f t="shared" si="2"/>
        <v>int leader_skill_kbn;</v>
      </c>
      <c r="I29" t="str">
        <f t="shared" si="3"/>
        <v>entity-&gt;leader_skill_kbn = sqlite3_column_int(stmt, 23);</v>
      </c>
      <c r="J29" t="str">
        <f t="shared" si="4"/>
        <v>+ std::to_string(entity-&gt;leader_skill_kbn) + ","</v>
      </c>
      <c r="K29" t="str">
        <f t="shared" si="5"/>
        <v>+ ",LEADER_SKILL_KBN = "+ std::to_string(entity-&gt;leader_skill_kbn)</v>
      </c>
    </row>
    <row r="30" spans="1:11" x14ac:dyDescent="0.15">
      <c r="A30" s="3" t="s">
        <v>25</v>
      </c>
      <c r="B30" s="7" t="s">
        <v>410</v>
      </c>
      <c r="C30" s="7" t="s">
        <v>346</v>
      </c>
      <c r="D30" s="7" t="s">
        <v>347</v>
      </c>
      <c r="E30" s="3"/>
      <c r="F30" t="str">
        <f t="shared" si="0"/>
        <v xml:space="preserve"> REGIST_TIME TIMESTAMP NOT NULL COMMENT '登録日時',</v>
      </c>
      <c r="G30" t="str">
        <f t="shared" si="1"/>
        <v>+ "REGIST_TIME TIMESTAMP NOT NULL,"</v>
      </c>
      <c r="H30" t="str">
        <f t="shared" si="2"/>
        <v>std::string regist_time;</v>
      </c>
      <c r="I30" t="str">
        <f t="shared" si="3"/>
        <v>entity-&gt;regist_time = (const char*)sqlite3_column_text(stmt, 24);</v>
      </c>
      <c r="J30" t="str">
        <f t="shared" si="4"/>
        <v>+ std::to_string(entity-&gt;regist_time) + ","</v>
      </c>
      <c r="K30" t="str">
        <f t="shared" si="5"/>
        <v>+ ",REGIST_TIME = "+ std::to_string(entity-&gt;regist_time)</v>
      </c>
    </row>
    <row r="31" spans="1:11" x14ac:dyDescent="0.15">
      <c r="A31" s="3" t="s">
        <v>26</v>
      </c>
      <c r="B31" s="3" t="s">
        <v>411</v>
      </c>
      <c r="C31" s="3" t="s">
        <v>345</v>
      </c>
      <c r="D31" s="3" t="s">
        <v>347</v>
      </c>
      <c r="E31" s="3"/>
      <c r="F31" t="str">
        <f t="shared" si="0"/>
        <v xml:space="preserve"> UPDATE_TIME TIMESTAMP NOT NULL COMMENT '更新日時',</v>
      </c>
      <c r="G31" t="str">
        <f t="shared" si="1"/>
        <v>+ "UPDATE_TIME TIMESTAMP NOT NULL,"</v>
      </c>
      <c r="H31" t="str">
        <f t="shared" si="2"/>
        <v>std::string update_time;</v>
      </c>
      <c r="I31" t="str">
        <f t="shared" si="3"/>
        <v>entity-&gt;update_time = (const char*)sqlite3_column_text(stmt, 25);</v>
      </c>
      <c r="J31" t="str">
        <f t="shared" si="4"/>
        <v>+ std::to_string(entity-&gt;update_time) + ","</v>
      </c>
      <c r="K31" t="str">
        <f t="shared" si="5"/>
        <v>+ ",UPDATE_TIME = "+ std::to_string(entity-&gt;update_time)</v>
      </c>
    </row>
    <row r="32" spans="1:11" x14ac:dyDescent="0.15">
      <c r="A32" s="3" t="s">
        <v>38</v>
      </c>
      <c r="B32" s="3" t="s">
        <v>519</v>
      </c>
      <c r="C32" s="3" t="s">
        <v>472</v>
      </c>
      <c r="D32" s="3" t="s">
        <v>347</v>
      </c>
      <c r="E32" s="3"/>
      <c r="F32" t="str">
        <f t="shared" si="0"/>
        <v xml:space="preserve"> DELFLG TINYINT NOT NULL COMMENT '削除フラグ',</v>
      </c>
      <c r="G32" t="str">
        <f t="shared" si="1"/>
        <v>+ "DELFLG INTEGER NOT NULL,"</v>
      </c>
      <c r="H32" t="str">
        <f t="shared" si="2"/>
        <v>int delflg;</v>
      </c>
      <c r="I32" t="str">
        <f t="shared" si="3"/>
        <v>entity-&gt;delflg = sqlite3_column_int(stmt, 26);</v>
      </c>
      <c r="J32" t="str">
        <f t="shared" si="4"/>
        <v>+ std::to_string(entity-&gt;delflg) + ","</v>
      </c>
      <c r="K32" t="str">
        <f t="shared" si="5"/>
        <v>+ ",DELFLG = "+ std::to_string(entity-&gt;delflg)</v>
      </c>
    </row>
    <row r="33" spans="1:7" x14ac:dyDescent="0.15">
      <c r="A33" s="3"/>
      <c r="B33" s="3"/>
      <c r="C33" s="3"/>
      <c r="D33" s="3"/>
      <c r="E33" s="3"/>
      <c r="F33" t="str">
        <f xml:space="preserve"> "PRIMARY KEY (ID)) ENGINE=InnoDB default charset=utf8 comment='" &amp; B$1 &amp; "';"</f>
        <v>PRIMARY KEY (ID)) ENGINE=InnoDB default charset=utf8 comment='ユニットテーブル';</v>
      </c>
      <c r="G33" t="str">
        <f>"+ "")"";"</f>
        <v>+ ")";</v>
      </c>
    </row>
    <row r="34" spans="1:7" x14ac:dyDescent="0.15">
      <c r="A34" s="3"/>
      <c r="B34" s="3"/>
      <c r="C34" s="3"/>
      <c r="D34" s="3"/>
      <c r="E34" s="3"/>
    </row>
    <row r="35" spans="1:7" x14ac:dyDescent="0.15">
      <c r="A35" s="7"/>
      <c r="B35" s="3"/>
      <c r="C35" s="3"/>
      <c r="D35" s="3"/>
      <c r="E35" s="3"/>
    </row>
    <row r="36" spans="1:7" x14ac:dyDescent="0.15">
      <c r="A36" s="4"/>
      <c r="B36" s="4"/>
      <c r="C36" s="4"/>
      <c r="D36" s="4"/>
      <c r="E36" s="4"/>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30" sqref="B30"/>
    </sheetView>
  </sheetViews>
  <sheetFormatPr defaultRowHeight="13.5" x14ac:dyDescent="0.15"/>
  <cols>
    <col min="1" max="1" width="13" bestFit="1" customWidth="1"/>
    <col min="2" max="2" width="31.125" bestFit="1" customWidth="1"/>
    <col min="3" max="3" width="13.125" bestFit="1" customWidth="1"/>
    <col min="4" max="4" width="10.375" bestFit="1" customWidth="1"/>
    <col min="5" max="5" width="29.5" bestFit="1" customWidth="1"/>
    <col min="7" max="11" width="0" hidden="1" customWidth="1"/>
  </cols>
  <sheetData>
    <row r="1" spans="1:11" x14ac:dyDescent="0.15">
      <c r="A1" s="6" t="s">
        <v>39</v>
      </c>
      <c r="B1" s="2" t="s">
        <v>393</v>
      </c>
    </row>
    <row r="2" spans="1:11" x14ac:dyDescent="0.15">
      <c r="A2" s="6" t="s">
        <v>148</v>
      </c>
      <c r="B2" s="2" t="s">
        <v>153</v>
      </c>
    </row>
    <row r="3" spans="1:11" x14ac:dyDescent="0.15">
      <c r="A3" s="6" t="s">
        <v>34</v>
      </c>
      <c r="B3" s="2" t="s">
        <v>138</v>
      </c>
      <c r="D3" s="1"/>
      <c r="E3" s="1"/>
    </row>
    <row r="4" spans="1:11" x14ac:dyDescent="0.15">
      <c r="D4" s="1"/>
    </row>
    <row r="5" spans="1:11" x14ac:dyDescent="0.15">
      <c r="A5" s="6" t="s">
        <v>115</v>
      </c>
      <c r="B5" s="6" t="s">
        <v>148</v>
      </c>
      <c r="C5" s="6" t="s">
        <v>316</v>
      </c>
      <c r="D5" s="6" t="s">
        <v>348</v>
      </c>
      <c r="E5" s="6" t="s">
        <v>34</v>
      </c>
      <c r="F5" t="str">
        <f>"CREATE TABLE IF NOT EXISTS " &amp; B2 &amp; "("</f>
        <v>CREATE TABLE IF NOT EXISTS SKILL_MASTER(</v>
      </c>
      <c r="G5" t="str">
        <f>"""CREATE TABLE IF NOT EXISTS " &amp; B2 &amp; "("""</f>
        <v>"CREATE TABLE IF NOT EXISTS SKILL_MASTER("</v>
      </c>
    </row>
    <row r="6" spans="1:11" x14ac:dyDescent="0.15">
      <c r="A6" s="5" t="s">
        <v>0</v>
      </c>
      <c r="B6" s="5" t="s">
        <v>1</v>
      </c>
      <c r="C6" s="5" t="s">
        <v>340</v>
      </c>
      <c r="D6" s="5" t="s">
        <v>358</v>
      </c>
      <c r="E6" s="5"/>
      <c r="F6" t="str">
        <f t="shared" ref="F6:F27"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SKILL_MASTER VALUES (null,"</v>
      </c>
      <c r="K6" t="str">
        <f>"std::string sql = """&amp;"UPDATE "&amp;B2&amp;" SET "&amp;""""</f>
        <v>std::string sql = "UPDATE SKILL_MASTER SET "</v>
      </c>
    </row>
    <row r="7" spans="1:11" x14ac:dyDescent="0.15">
      <c r="A7" s="3" t="s">
        <v>270</v>
      </c>
      <c r="B7" s="3" t="s">
        <v>520</v>
      </c>
      <c r="C7" s="3" t="s">
        <v>485</v>
      </c>
      <c r="D7" s="3" t="s">
        <v>347</v>
      </c>
      <c r="E7" s="3" t="s">
        <v>272</v>
      </c>
      <c r="F7" t="str">
        <f t="shared" si="0"/>
        <v xml:space="preserve"> IMAGE_NO VARCHAR(8) NOT NULL COMMENT '画像番号',</v>
      </c>
      <c r="G7" t="str">
        <f t="shared" ref="G7:G27" si="1">"+ """&amp;B7&amp;" "&amp;IF(OR(C7="INT",C7="BIGINT",C7="TINYINT"),"INTEGER",IF(C7="TIMESTAMP",C7,"TEXT"))&amp;" "&amp;D7&amp;","""</f>
        <v>+ "IMAGE_NO TEXT NOT NULL,"</v>
      </c>
      <c r="H7" t="str">
        <f t="shared" ref="H7:H27" si="2">IF(OR(C7="INT",C7="BIGINT",C7="TINYINT"),"int","std::string")&amp;" "&amp;LOWER(B7)&amp;";"</f>
        <v>std::string image_no;</v>
      </c>
      <c r="I7" t="str">
        <f t="shared" ref="I7:I27" si="3">"entity-&gt;" &amp; LOWER(B7) &amp; " = " &amp; IF(OR(C7="INT",C7="BIGINT",C7="TINYINT"),"sqlite3_column_int","(const char*)sqlite3_column_text") &amp; "(stmt, " &amp; ROW() - 6 &amp; ");"</f>
        <v>entity-&gt;image_no = (const char*)sqlite3_column_text(stmt, 1);</v>
      </c>
      <c r="J7" t="str">
        <f>"+ std::to_string(entity-&gt;"&amp;LOWER(B7)&amp;") + """ &amp; ","""</f>
        <v>+ std::to_string(entity-&gt;image_no) + ","</v>
      </c>
      <c r="K7" t="str">
        <f>"+ """ &amp; "," &amp; B7 &amp; " = """ &amp; "+ std::to_string(entity-&gt;" &amp; LOWER(B7) &amp; ")"</f>
        <v>+ ",IMAGE_NO = "+ std::to_string(entity-&gt;image_no)</v>
      </c>
    </row>
    <row r="8" spans="1:11" x14ac:dyDescent="0.15">
      <c r="A8" s="3" t="s">
        <v>51</v>
      </c>
      <c r="B8" s="3" t="s">
        <v>353</v>
      </c>
      <c r="C8" s="3" t="s">
        <v>536</v>
      </c>
      <c r="D8" s="3" t="s">
        <v>347</v>
      </c>
      <c r="E8" s="3" t="s">
        <v>253</v>
      </c>
      <c r="F8" t="str">
        <f t="shared" si="0"/>
        <v xml:space="preserve"> KBN TINYINT NOT NULL COMMENT '区分',</v>
      </c>
      <c r="G8" t="str">
        <f t="shared" si="1"/>
        <v>+ "KBN INTEGER NOT NULL,"</v>
      </c>
      <c r="H8" t="str">
        <f t="shared" si="2"/>
        <v>int kbn;</v>
      </c>
      <c r="I8" t="str">
        <f t="shared" si="3"/>
        <v>entity-&gt;kbn = sqlite3_column_int(stmt, 2);</v>
      </c>
      <c r="J8" t="str">
        <f t="shared" ref="J8:J27" si="4">"+ std::to_string(entity-&gt;"&amp;LOWER(B8)&amp;") + """ &amp; ","""</f>
        <v>+ std::to_string(entity-&gt;kbn) + ","</v>
      </c>
      <c r="K8" t="str">
        <f t="shared" ref="K8:K27" si="5">"+ """ &amp; "," &amp; B8 &amp; " = """ &amp; "+ std::to_string(entity-&gt;" &amp; LOWER(B8) &amp; ")"</f>
        <v>+ ",KBN = "+ std::to_string(entity-&gt;kbn)</v>
      </c>
    </row>
    <row r="9" spans="1:11" x14ac:dyDescent="0.15">
      <c r="A9" s="3" t="s">
        <v>236</v>
      </c>
      <c r="B9" s="3" t="s">
        <v>521</v>
      </c>
      <c r="C9" s="3" t="s">
        <v>451</v>
      </c>
      <c r="D9" s="3" t="s">
        <v>347</v>
      </c>
      <c r="E9" s="3" t="s">
        <v>264</v>
      </c>
      <c r="F9" t="str">
        <f t="shared" si="0"/>
        <v xml:space="preserve"> TYPE TINYINT NOT NULL COMMENT 'タイプ',</v>
      </c>
      <c r="G9" t="str">
        <f t="shared" si="1"/>
        <v>+ "TYPE INTEGER NOT NULL,"</v>
      </c>
      <c r="H9" t="str">
        <f t="shared" si="2"/>
        <v>int type;</v>
      </c>
      <c r="I9" t="str">
        <f t="shared" si="3"/>
        <v>entity-&gt;type = sqlite3_column_int(stmt, 3);</v>
      </c>
      <c r="J9" t="str">
        <f t="shared" si="4"/>
        <v>+ std::to_string(entity-&gt;type) + ","</v>
      </c>
      <c r="K9" t="str">
        <f t="shared" si="5"/>
        <v>+ ",TYPE = "+ std::to_string(entity-&gt;type)</v>
      </c>
    </row>
    <row r="10" spans="1:11" x14ac:dyDescent="0.15">
      <c r="A10" s="3" t="s">
        <v>33</v>
      </c>
      <c r="B10" s="3" t="s">
        <v>474</v>
      </c>
      <c r="C10" s="3" t="s">
        <v>511</v>
      </c>
      <c r="D10" s="3" t="s">
        <v>347</v>
      </c>
      <c r="E10" s="3"/>
      <c r="F10" t="str">
        <f t="shared" si="0"/>
        <v xml:space="preserve"> NAME VARCHAR(32) NOT NULL COMMENT '名前',</v>
      </c>
      <c r="G10" t="str">
        <f t="shared" si="1"/>
        <v>+ "NAME TEXT NOT NULL,"</v>
      </c>
      <c r="H10" t="str">
        <f t="shared" si="2"/>
        <v>std::string name;</v>
      </c>
      <c r="I10" t="str">
        <f t="shared" si="3"/>
        <v>entity-&gt;name = (const char*)sqlite3_column_text(stmt, 4);</v>
      </c>
      <c r="J10" t="str">
        <f t="shared" si="4"/>
        <v>+ std::to_string(entity-&gt;name) + ","</v>
      </c>
      <c r="K10" t="str">
        <f t="shared" si="5"/>
        <v>+ ",NAME = "+ std::to_string(entity-&gt;name)</v>
      </c>
    </row>
    <row r="11" spans="1:11" x14ac:dyDescent="0.15">
      <c r="A11" s="3" t="s">
        <v>34</v>
      </c>
      <c r="B11" s="3" t="s">
        <v>522</v>
      </c>
      <c r="C11" s="3" t="s">
        <v>537</v>
      </c>
      <c r="D11" s="3" t="s">
        <v>347</v>
      </c>
      <c r="E11" s="3"/>
      <c r="F11" t="str">
        <f t="shared" si="0"/>
        <v xml:space="preserve"> INFO TEXT NOT NULL COMMENT '説明',</v>
      </c>
      <c r="G11" t="str">
        <f t="shared" si="1"/>
        <v>+ "INFO TEXT NOT NULL,"</v>
      </c>
      <c r="H11" t="str">
        <f t="shared" si="2"/>
        <v>std::string info;</v>
      </c>
      <c r="I11" t="str">
        <f t="shared" si="3"/>
        <v>entity-&gt;info = (const char*)sqlite3_column_text(stmt, 5);</v>
      </c>
      <c r="J11" t="str">
        <f t="shared" si="4"/>
        <v>+ std::to_string(entity-&gt;info) + ","</v>
      </c>
      <c r="K11" t="str">
        <f t="shared" si="5"/>
        <v>+ ",INFO = "+ std::to_string(entity-&gt;info)</v>
      </c>
    </row>
    <row r="12" spans="1:11" x14ac:dyDescent="0.15">
      <c r="A12" s="3" t="s">
        <v>126</v>
      </c>
      <c r="B12" s="3" t="s">
        <v>523</v>
      </c>
      <c r="C12" s="3" t="s">
        <v>451</v>
      </c>
      <c r="D12" s="3" t="s">
        <v>347</v>
      </c>
      <c r="E12" s="3"/>
      <c r="F12" t="str">
        <f t="shared" si="0"/>
        <v xml:space="preserve"> COST TINYINT NOT NULL COMMENT 'コスト',</v>
      </c>
      <c r="G12" t="str">
        <f t="shared" si="1"/>
        <v>+ "COST INTEGER NOT NULL,"</v>
      </c>
      <c r="H12" t="str">
        <f t="shared" si="2"/>
        <v>int cost;</v>
      </c>
      <c r="I12" t="str">
        <f t="shared" si="3"/>
        <v>entity-&gt;cost = sqlite3_column_int(stmt, 6);</v>
      </c>
      <c r="J12" t="str">
        <f t="shared" si="4"/>
        <v>+ std::to_string(entity-&gt;cost) + ","</v>
      </c>
      <c r="K12" t="str">
        <f t="shared" si="5"/>
        <v>+ ",COST = "+ std::to_string(entity-&gt;cost)</v>
      </c>
    </row>
    <row r="13" spans="1:11" x14ac:dyDescent="0.15">
      <c r="A13" s="3" t="s">
        <v>32</v>
      </c>
      <c r="B13" s="3" t="s">
        <v>637</v>
      </c>
      <c r="C13" s="3" t="s">
        <v>451</v>
      </c>
      <c r="D13" s="3" t="s">
        <v>358</v>
      </c>
      <c r="E13" s="3"/>
      <c r="F13" t="str">
        <f t="shared" ref="F13" si="6">" " &amp; B13 &amp; " " &amp; C13 &amp; " " &amp; D13 &amp; " COMMENT '" &amp; A13 &amp; "',"</f>
        <v xml:space="preserve"> ZOKUSEI TINYINT NOT NULL COMMENT '属性',</v>
      </c>
      <c r="G13" t="str">
        <f t="shared" ref="G13" si="7">"+ """&amp;B13&amp;" "&amp;IF(OR(C13="INT",C13="BIGINT",C13="TINYINT"),"INTEGER",IF(C13="TIMESTAMP",C13,"TEXT"))&amp;" "&amp;D13&amp;","""</f>
        <v>+ "ZOKUSEI INTEGER NOT NULL,"</v>
      </c>
      <c r="H13" t="str">
        <f t="shared" ref="H13" si="8">IF(OR(C13="INT",C13="BIGINT",C13="TINYINT"),"int","std::string")&amp;" "&amp;LOWER(B13)&amp;";"</f>
        <v>int zokusei;</v>
      </c>
      <c r="I13" t="str">
        <f t="shared" ref="I13" si="9">"entity-&gt;" &amp; LOWER(B13) &amp; " = " &amp; IF(OR(C13="INT",C13="BIGINT",C13="TINYINT"),"sqlite3_column_int","(const char*)sqlite3_column_text") &amp; "(stmt, " &amp; ROW() - 6 &amp; ");"</f>
        <v>entity-&gt;zokusei = sqlite3_column_int(stmt, 7);</v>
      </c>
      <c r="J13" t="str">
        <f t="shared" ref="J13" si="10">"+ std::to_string(entity-&gt;"&amp;LOWER(B13)&amp;") + """ &amp; ","""</f>
        <v>+ std::to_string(entity-&gt;zokusei) + ","</v>
      </c>
      <c r="K13" t="str">
        <f t="shared" ref="K13" si="11">"+ """ &amp; "," &amp; B13 &amp; " = """ &amp; "+ std::to_string(entity-&gt;" &amp; LOWER(B13) &amp; ")"</f>
        <v>+ ",ZOKUSEI = "+ std::to_string(entity-&gt;zokusei)</v>
      </c>
    </row>
    <row r="14" spans="1:11" x14ac:dyDescent="0.15">
      <c r="A14" s="3" t="s">
        <v>93</v>
      </c>
      <c r="B14" s="3" t="s">
        <v>2</v>
      </c>
      <c r="C14" s="3" t="s">
        <v>341</v>
      </c>
      <c r="D14" s="3" t="s">
        <v>347</v>
      </c>
      <c r="E14" s="3"/>
      <c r="F14" t="str">
        <f t="shared" si="0"/>
        <v xml:space="preserve"> AP INT NOT NULL COMMENT 'AP',</v>
      </c>
      <c r="G14" t="str">
        <f t="shared" si="1"/>
        <v>+ "AP INTEGER NOT NULL,"</v>
      </c>
      <c r="H14" t="str">
        <f t="shared" si="2"/>
        <v>int ap;</v>
      </c>
      <c r="I14" t="str">
        <f t="shared" si="3"/>
        <v>entity-&gt;ap = sqlite3_column_int(stmt, 8);</v>
      </c>
      <c r="J14" t="str">
        <f t="shared" si="4"/>
        <v>+ std::to_string(entity-&gt;ap) + ","</v>
      </c>
      <c r="K14" t="str">
        <f t="shared" si="5"/>
        <v>+ ",AP = "+ std::to_string(entity-&gt;ap)</v>
      </c>
    </row>
    <row r="15" spans="1:11" x14ac:dyDescent="0.15">
      <c r="A15" s="3" t="s">
        <v>48</v>
      </c>
      <c r="B15" s="3" t="s">
        <v>524</v>
      </c>
      <c r="C15" s="3" t="s">
        <v>341</v>
      </c>
      <c r="D15" s="3" t="s">
        <v>347</v>
      </c>
      <c r="E15" s="3"/>
      <c r="F15" t="str">
        <f t="shared" si="0"/>
        <v xml:space="preserve"> KAISU INT NOT NULL COMMENT '回数',</v>
      </c>
      <c r="G15" t="str">
        <f t="shared" si="1"/>
        <v>+ "KAISU INTEGER NOT NULL,"</v>
      </c>
      <c r="H15" t="str">
        <f t="shared" si="2"/>
        <v>int kaisu;</v>
      </c>
      <c r="I15" t="str">
        <f t="shared" si="3"/>
        <v>entity-&gt;kaisu = sqlite3_column_int(stmt, 9);</v>
      </c>
      <c r="J15" t="str">
        <f t="shared" si="4"/>
        <v>+ std::to_string(entity-&gt;kaisu) + ","</v>
      </c>
      <c r="K15" t="str">
        <f t="shared" si="5"/>
        <v>+ ",KAISU = "+ std::to_string(entity-&gt;kaisu)</v>
      </c>
    </row>
    <row r="16" spans="1:11" x14ac:dyDescent="0.15">
      <c r="A16" s="3" t="s">
        <v>199</v>
      </c>
      <c r="B16" s="3" t="s">
        <v>525</v>
      </c>
      <c r="C16" s="3" t="s">
        <v>451</v>
      </c>
      <c r="D16" s="3" t="s">
        <v>347</v>
      </c>
      <c r="E16" s="3" t="s">
        <v>254</v>
      </c>
      <c r="F16" t="str">
        <f t="shared" si="0"/>
        <v xml:space="preserve"> TAISYO TINYINT NOT NULL COMMENT '対象',</v>
      </c>
      <c r="G16" t="str">
        <f t="shared" si="1"/>
        <v>+ "TAISYO INTEGER NOT NULL,"</v>
      </c>
      <c r="H16" t="str">
        <f t="shared" si="2"/>
        <v>int taisyo;</v>
      </c>
      <c r="I16" t="str">
        <f t="shared" si="3"/>
        <v>entity-&gt;taisyo = sqlite3_column_int(stmt, 10);</v>
      </c>
      <c r="J16" t="str">
        <f t="shared" si="4"/>
        <v>+ std::to_string(entity-&gt;taisyo) + ","</v>
      </c>
      <c r="K16" t="str">
        <f t="shared" si="5"/>
        <v>+ ",TAISYO = "+ std::to_string(entity-&gt;taisyo)</v>
      </c>
    </row>
    <row r="17" spans="1:11" x14ac:dyDescent="0.15">
      <c r="A17" s="3" t="s">
        <v>231</v>
      </c>
      <c r="B17" s="3" t="s">
        <v>526</v>
      </c>
      <c r="C17" s="3" t="s">
        <v>451</v>
      </c>
      <c r="D17" s="3" t="s">
        <v>347</v>
      </c>
      <c r="E17" s="3"/>
      <c r="F17" t="str">
        <f t="shared" si="0"/>
        <v xml:space="preserve"> TAISYO_MIN TINYINT NOT NULL COMMENT '最小対象数',</v>
      </c>
      <c r="G17" t="str">
        <f t="shared" si="1"/>
        <v>+ "TAISYO_MIN INTEGER NOT NULL,"</v>
      </c>
      <c r="H17" t="str">
        <f t="shared" si="2"/>
        <v>int taisyo_min;</v>
      </c>
      <c r="I17" t="str">
        <f t="shared" si="3"/>
        <v>entity-&gt;taisyo_min = sqlite3_column_int(stmt, 11);</v>
      </c>
      <c r="J17" t="str">
        <f t="shared" si="4"/>
        <v>+ std::to_string(entity-&gt;taisyo_min) + ","</v>
      </c>
      <c r="K17" t="str">
        <f t="shared" si="5"/>
        <v>+ ",TAISYO_MIN = "+ std::to_string(entity-&gt;taisyo_min)</v>
      </c>
    </row>
    <row r="18" spans="1:11" x14ac:dyDescent="0.15">
      <c r="A18" s="3" t="s">
        <v>230</v>
      </c>
      <c r="B18" s="3" t="s">
        <v>527</v>
      </c>
      <c r="C18" s="3" t="s">
        <v>451</v>
      </c>
      <c r="D18" s="3" t="s">
        <v>347</v>
      </c>
      <c r="E18" s="3" t="s">
        <v>361</v>
      </c>
      <c r="F18" t="str">
        <f t="shared" si="0"/>
        <v xml:space="preserve"> TAISYO_MAX TINYINT NOT NULL COMMENT '最大対象数',</v>
      </c>
      <c r="G18" t="str">
        <f t="shared" si="1"/>
        <v>+ "TAISYO_MAX INTEGER NOT NULL,"</v>
      </c>
      <c r="H18" t="str">
        <f t="shared" si="2"/>
        <v>int taisyo_max;</v>
      </c>
      <c r="I18" t="str">
        <f t="shared" si="3"/>
        <v>entity-&gt;taisyo_max = sqlite3_column_int(stmt, 12);</v>
      </c>
      <c r="J18" t="str">
        <f t="shared" si="4"/>
        <v>+ std::to_string(entity-&gt;taisyo_max) + ","</v>
      </c>
      <c r="K18" t="str">
        <f t="shared" si="5"/>
        <v>+ ",TAISYO_MAX = "+ std::to_string(entity-&gt;taisyo_max)</v>
      </c>
    </row>
    <row r="19" spans="1:11" x14ac:dyDescent="0.15">
      <c r="A19" s="3" t="s">
        <v>196</v>
      </c>
      <c r="B19" s="3" t="s">
        <v>528</v>
      </c>
      <c r="C19" s="3" t="s">
        <v>538</v>
      </c>
      <c r="D19" s="3"/>
      <c r="E19" s="3" t="s">
        <v>539</v>
      </c>
      <c r="F19" t="str">
        <f t="shared" si="0"/>
        <v xml:space="preserve"> BAIRITSU FLOAT  COMMENT '倍率',</v>
      </c>
      <c r="G19" t="str">
        <f t="shared" si="1"/>
        <v>+ "BAIRITSU TEXT ,"</v>
      </c>
      <c r="H19" t="str">
        <f t="shared" si="2"/>
        <v>std::string bairitsu;</v>
      </c>
      <c r="I19" t="str">
        <f t="shared" si="3"/>
        <v>entity-&gt;bairitsu = (const char*)sqlite3_column_text(stmt, 13);</v>
      </c>
      <c r="J19" t="str">
        <f t="shared" si="4"/>
        <v>+ std::to_string(entity-&gt;bairitsu) + ","</v>
      </c>
      <c r="K19" t="str">
        <f t="shared" si="5"/>
        <v>+ ",BAIRITSU = "+ std::to_string(entity-&gt;bairitsu)</v>
      </c>
    </row>
    <row r="20" spans="1:11" x14ac:dyDescent="0.15">
      <c r="A20" s="3" t="s">
        <v>362</v>
      </c>
      <c r="B20" s="3" t="s">
        <v>366</v>
      </c>
      <c r="C20" s="3" t="s">
        <v>370</v>
      </c>
      <c r="D20" s="3"/>
      <c r="E20" s="3" t="s">
        <v>200</v>
      </c>
      <c r="F20" t="str">
        <f t="shared" si="0"/>
        <v xml:space="preserve"> KOU_ZOUGEN FLOAT  COMMENT '物攻増減',</v>
      </c>
      <c r="G20" t="str">
        <f t="shared" si="1"/>
        <v>+ "KOU_ZOUGEN TEXT ,"</v>
      </c>
      <c r="H20" t="str">
        <f t="shared" si="2"/>
        <v>std::string kou_zougen;</v>
      </c>
      <c r="I20" t="str">
        <f t="shared" si="3"/>
        <v>entity-&gt;kou_zougen = (const char*)sqlite3_column_text(stmt, 14);</v>
      </c>
      <c r="J20" t="str">
        <f t="shared" si="4"/>
        <v>+ std::to_string(entity-&gt;kou_zougen) + ","</v>
      </c>
      <c r="K20" t="str">
        <f t="shared" si="5"/>
        <v>+ ",KOU_ZOUGEN = "+ std::to_string(entity-&gt;kou_zougen)</v>
      </c>
    </row>
    <row r="21" spans="1:11" x14ac:dyDescent="0.15">
      <c r="A21" s="3" t="s">
        <v>363</v>
      </c>
      <c r="B21" s="3" t="s">
        <v>367</v>
      </c>
      <c r="C21" s="3" t="s">
        <v>370</v>
      </c>
      <c r="D21" s="3"/>
      <c r="E21" s="3"/>
      <c r="F21" t="str">
        <f t="shared" si="0"/>
        <v xml:space="preserve"> BOU_ZOUGEN FLOAT  COMMENT '物防増減',</v>
      </c>
      <c r="G21" t="str">
        <f t="shared" si="1"/>
        <v>+ "BOU_ZOUGEN TEXT ,"</v>
      </c>
      <c r="H21" t="str">
        <f t="shared" si="2"/>
        <v>std::string bou_zougen;</v>
      </c>
      <c r="I21" t="str">
        <f t="shared" si="3"/>
        <v>entity-&gt;bou_zougen = (const char*)sqlite3_column_text(stmt, 15);</v>
      </c>
      <c r="J21" t="str">
        <f t="shared" si="4"/>
        <v>+ std::to_string(entity-&gt;bou_zougen) + ","</v>
      </c>
      <c r="K21" t="str">
        <f t="shared" si="5"/>
        <v>+ ",BOU_ZOUGEN = "+ std::to_string(entity-&gt;bou_zougen)</v>
      </c>
    </row>
    <row r="22" spans="1:11" x14ac:dyDescent="0.15">
      <c r="A22" s="3" t="s">
        <v>364</v>
      </c>
      <c r="B22" s="3" t="s">
        <v>368</v>
      </c>
      <c r="C22" s="3" t="s">
        <v>370</v>
      </c>
      <c r="D22" s="3"/>
      <c r="E22" s="3"/>
      <c r="F22" t="str">
        <f t="shared" si="0"/>
        <v xml:space="preserve"> MAKOU_ZOUGEN FLOAT  COMMENT '魔攻増減',</v>
      </c>
      <c r="G22" t="str">
        <f t="shared" si="1"/>
        <v>+ "MAKOU_ZOUGEN TEXT ,"</v>
      </c>
      <c r="H22" t="str">
        <f t="shared" si="2"/>
        <v>std::string makou_zougen;</v>
      </c>
      <c r="I22" t="str">
        <f t="shared" si="3"/>
        <v>entity-&gt;makou_zougen = (const char*)sqlite3_column_text(stmt, 16);</v>
      </c>
      <c r="J22" t="str">
        <f t="shared" si="4"/>
        <v>+ std::to_string(entity-&gt;makou_zougen) + ","</v>
      </c>
      <c r="K22" t="str">
        <f t="shared" si="5"/>
        <v>+ ",MAKOU_ZOUGEN = "+ std::to_string(entity-&gt;makou_zougen)</v>
      </c>
    </row>
    <row r="23" spans="1:11" x14ac:dyDescent="0.15">
      <c r="A23" s="3" t="s">
        <v>365</v>
      </c>
      <c r="B23" s="3" t="s">
        <v>369</v>
      </c>
      <c r="C23" s="3" t="s">
        <v>370</v>
      </c>
      <c r="D23" s="3"/>
      <c r="E23" s="3"/>
      <c r="F23" t="str">
        <f t="shared" si="0"/>
        <v xml:space="preserve"> MABOU_ZOUGEN FLOAT  COMMENT '魔防増減',</v>
      </c>
      <c r="G23" t="str">
        <f t="shared" si="1"/>
        <v>+ "MABOU_ZOUGEN TEXT ,"</v>
      </c>
      <c r="H23" t="str">
        <f t="shared" si="2"/>
        <v>std::string mabou_zougen;</v>
      </c>
      <c r="I23" t="str">
        <f t="shared" si="3"/>
        <v>entity-&gt;mabou_zougen = (const char*)sqlite3_column_text(stmt, 17);</v>
      </c>
      <c r="J23" t="str">
        <f t="shared" si="4"/>
        <v>+ std::to_string(entity-&gt;mabou_zougen) + ","</v>
      </c>
      <c r="K23" t="str">
        <f t="shared" si="5"/>
        <v>+ ",MABOU_ZOUGEN = "+ std::to_string(entity-&gt;mabou_zougen)</v>
      </c>
    </row>
    <row r="24" spans="1:11" x14ac:dyDescent="0.15">
      <c r="A24" s="3" t="s">
        <v>76</v>
      </c>
      <c r="B24" s="3" t="s">
        <v>534</v>
      </c>
      <c r="C24" s="7" t="s">
        <v>346</v>
      </c>
      <c r="D24" s="7" t="s">
        <v>347</v>
      </c>
      <c r="E24" s="3"/>
      <c r="F24" t="str">
        <f t="shared" si="0"/>
        <v xml:space="preserve"> START_TIME TIMESTAMP NOT NULL COMMENT '公開開始日時',</v>
      </c>
      <c r="G24" t="str">
        <f t="shared" si="1"/>
        <v>+ "START_TIME TIMESTAMP NOT NULL,"</v>
      </c>
      <c r="H24" t="str">
        <f t="shared" si="2"/>
        <v>std::string start_time;</v>
      </c>
      <c r="I24" t="str">
        <f t="shared" si="3"/>
        <v>entity-&gt;start_time = (const char*)sqlite3_column_text(stmt, 18);</v>
      </c>
      <c r="J24" t="str">
        <f t="shared" si="4"/>
        <v>+ std::to_string(entity-&gt;start_time) + ","</v>
      </c>
      <c r="K24" t="str">
        <f t="shared" si="5"/>
        <v>+ ",START_TIME = "+ std::to_string(entity-&gt;start_time)</v>
      </c>
    </row>
    <row r="25" spans="1:11" x14ac:dyDescent="0.15">
      <c r="A25" s="3" t="s">
        <v>77</v>
      </c>
      <c r="B25" s="3" t="s">
        <v>535</v>
      </c>
      <c r="C25" s="7" t="s">
        <v>346</v>
      </c>
      <c r="D25" s="7" t="s">
        <v>347</v>
      </c>
      <c r="E25" s="3"/>
      <c r="F25" t="str">
        <f t="shared" si="0"/>
        <v xml:space="preserve"> END_TIME TIMESTAMP NOT NULL COMMENT '公開終了日時',</v>
      </c>
      <c r="G25" t="str">
        <f t="shared" si="1"/>
        <v>+ "END_TIME TIMESTAMP NOT NULL,"</v>
      </c>
      <c r="H25" t="str">
        <f t="shared" si="2"/>
        <v>std::string end_time;</v>
      </c>
      <c r="I25" t="str">
        <f t="shared" si="3"/>
        <v>entity-&gt;end_time = (const char*)sqlite3_column_text(stmt, 19);</v>
      </c>
      <c r="J25" t="str">
        <f t="shared" si="4"/>
        <v>+ std::to_string(entity-&gt;end_time) + ","</v>
      </c>
      <c r="K25" t="str">
        <f t="shared" si="5"/>
        <v>+ ",END_TIME = "+ std::to_string(entity-&gt;end_time)</v>
      </c>
    </row>
    <row r="26" spans="1:11" x14ac:dyDescent="0.15">
      <c r="A26" s="3" t="s">
        <v>25</v>
      </c>
      <c r="B26" s="7" t="s">
        <v>410</v>
      </c>
      <c r="C26" s="7" t="s">
        <v>346</v>
      </c>
      <c r="D26" s="7" t="s">
        <v>347</v>
      </c>
      <c r="E26" s="3"/>
      <c r="F26" t="str">
        <f t="shared" si="0"/>
        <v xml:space="preserve"> REGIST_TIME TIMESTAMP NOT NULL COMMENT '登録日時',</v>
      </c>
      <c r="G26" t="str">
        <f t="shared" si="1"/>
        <v>+ "REGIST_TIME TIMESTAMP NOT NULL,"</v>
      </c>
      <c r="H26" t="str">
        <f t="shared" si="2"/>
        <v>std::string regist_time;</v>
      </c>
      <c r="I26" t="str">
        <f t="shared" si="3"/>
        <v>entity-&gt;regist_time = (const char*)sqlite3_column_text(stmt, 20);</v>
      </c>
      <c r="J26" t="str">
        <f t="shared" si="4"/>
        <v>+ std::to_string(entity-&gt;regist_time) + ","</v>
      </c>
      <c r="K26" t="str">
        <f t="shared" si="5"/>
        <v>+ ",REGIST_TIME = "+ std::to_string(entity-&gt;regist_time)</v>
      </c>
    </row>
    <row r="27" spans="1:11" x14ac:dyDescent="0.15">
      <c r="A27" s="3" t="s">
        <v>26</v>
      </c>
      <c r="B27" s="3" t="s">
        <v>411</v>
      </c>
      <c r="C27" s="3" t="s">
        <v>345</v>
      </c>
      <c r="D27" s="3" t="s">
        <v>347</v>
      </c>
      <c r="E27" s="3"/>
      <c r="F27" t="str">
        <f t="shared" si="0"/>
        <v xml:space="preserve"> UPDATE_TIME TIMESTAMP NOT NULL COMMENT '更新日時',</v>
      </c>
      <c r="G27" t="str">
        <f t="shared" si="1"/>
        <v>+ "UPDATE_TIME TIMESTAMP NOT NULL,"</v>
      </c>
      <c r="H27" t="str">
        <f t="shared" si="2"/>
        <v>std::string update_time;</v>
      </c>
      <c r="I27" t="str">
        <f t="shared" si="3"/>
        <v>entity-&gt;update_time = (const char*)sqlite3_column_text(stmt, 21);</v>
      </c>
      <c r="J27" t="str">
        <f t="shared" si="4"/>
        <v>+ std::to_string(entity-&gt;update_time) + ","</v>
      </c>
      <c r="K27" t="str">
        <f t="shared" si="5"/>
        <v>+ ",UPDATE_TIME = "+ std::to_string(entity-&gt;update_time)</v>
      </c>
    </row>
    <row r="28" spans="1:11" x14ac:dyDescent="0.15">
      <c r="A28" s="3"/>
      <c r="B28" s="7"/>
      <c r="C28" s="7"/>
      <c r="D28" s="7"/>
      <c r="E28" s="3"/>
      <c r="F28" t="str">
        <f xml:space="preserve"> "PRIMARY KEY (ID)) ENGINE=InnoDB default charset=utf8 comment='" &amp; B$1 &amp; "';"</f>
        <v>PRIMARY KEY (ID)) ENGINE=InnoDB default charset=utf8 comment='スキルマスタ';</v>
      </c>
      <c r="G28" t="str">
        <f>"+ "")"";"</f>
        <v>+ ")";</v>
      </c>
    </row>
    <row r="29" spans="1:11" x14ac:dyDescent="0.15">
      <c r="A29" s="3"/>
      <c r="B29" s="7"/>
      <c r="C29" s="7"/>
      <c r="D29" s="3" t="s">
        <v>233</v>
      </c>
      <c r="E29" s="7" t="s">
        <v>232</v>
      </c>
    </row>
    <row r="30" spans="1:11" x14ac:dyDescent="0.15">
      <c r="A30" s="3"/>
      <c r="B30" s="7"/>
      <c r="C30" s="7"/>
      <c r="D30" s="3"/>
      <c r="E30" s="7" t="s">
        <v>234</v>
      </c>
    </row>
    <row r="31" spans="1:11" x14ac:dyDescent="0.15">
      <c r="A31" s="3"/>
      <c r="B31" s="7"/>
      <c r="C31" s="7"/>
      <c r="D31" s="3"/>
      <c r="E31" s="7" t="s">
        <v>235</v>
      </c>
    </row>
    <row r="32" spans="1:11" x14ac:dyDescent="0.15">
      <c r="A32" s="3"/>
      <c r="B32" s="7"/>
      <c r="C32" s="7"/>
      <c r="D32" s="3"/>
      <c r="E32" s="7"/>
    </row>
    <row r="33" spans="1:5" x14ac:dyDescent="0.15">
      <c r="A33" s="3"/>
      <c r="B33" s="7"/>
      <c r="C33" s="7"/>
      <c r="D33" s="3" t="s">
        <v>197</v>
      </c>
      <c r="E33" s="7" t="s">
        <v>198</v>
      </c>
    </row>
    <row r="34" spans="1:5" x14ac:dyDescent="0.15">
      <c r="A34" s="3"/>
      <c r="B34" s="7"/>
      <c r="C34" s="7"/>
      <c r="D34" s="7"/>
      <c r="E34" s="7" t="s">
        <v>201</v>
      </c>
    </row>
    <row r="35" spans="1:5" x14ac:dyDescent="0.15">
      <c r="A35" s="3"/>
      <c r="B35" s="7"/>
      <c r="C35" s="7"/>
      <c r="D35" s="7"/>
      <c r="E35" s="3"/>
    </row>
    <row r="36" spans="1:5" x14ac:dyDescent="0.15">
      <c r="A36" s="4"/>
      <c r="B36" s="4"/>
      <c r="C36" s="4"/>
      <c r="D36" s="4"/>
      <c r="E36" s="4"/>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25" sqref="B25"/>
    </sheetView>
  </sheetViews>
  <sheetFormatPr defaultRowHeight="13.5" x14ac:dyDescent="0.15"/>
  <cols>
    <col min="1" max="1" width="13" bestFit="1" customWidth="1"/>
    <col min="2" max="2" width="30.25" customWidth="1"/>
    <col min="3" max="3" width="8.375" bestFit="1" customWidth="1"/>
    <col min="4" max="4" width="28.125" bestFit="1" customWidth="1"/>
    <col min="5" max="5" width="5.25" bestFit="1" customWidth="1"/>
    <col min="7" max="11" width="0" hidden="1" customWidth="1"/>
  </cols>
  <sheetData>
    <row r="1" spans="1:11" x14ac:dyDescent="0.15">
      <c r="A1" s="6" t="s">
        <v>39</v>
      </c>
      <c r="B1" s="2" t="s">
        <v>394</v>
      </c>
    </row>
    <row r="2" spans="1:11" x14ac:dyDescent="0.15">
      <c r="A2" s="6" t="s">
        <v>148</v>
      </c>
      <c r="B2" s="2" t="s">
        <v>154</v>
      </c>
    </row>
    <row r="3" spans="1:11" x14ac:dyDescent="0.15">
      <c r="A3" s="6" t="s">
        <v>34</v>
      </c>
      <c r="B3" s="2" t="s">
        <v>133</v>
      </c>
      <c r="E3" s="1"/>
      <c r="F3" s="1"/>
    </row>
    <row r="4" spans="1:11" x14ac:dyDescent="0.15">
      <c r="E4" s="1"/>
    </row>
    <row r="5" spans="1:11" x14ac:dyDescent="0.15">
      <c r="A5" s="6" t="s">
        <v>115</v>
      </c>
      <c r="B5" s="6" t="s">
        <v>148</v>
      </c>
      <c r="C5" s="6" t="s">
        <v>316</v>
      </c>
      <c r="D5" s="6" t="s">
        <v>348</v>
      </c>
      <c r="E5" s="6" t="s">
        <v>34</v>
      </c>
      <c r="F5" t="str">
        <f>"CREATE TABLE IF NOT EXISTS " &amp; B2 &amp; "("</f>
        <v>CREATE TABLE IF NOT EXISTS DEKKI(</v>
      </c>
      <c r="G5" t="str">
        <f>"""CREATE TABLE IF NOT EXISTS " &amp; B2 &amp; "("""</f>
        <v>"CREATE TABLE IF NOT EXISTS DEKKI("</v>
      </c>
    </row>
    <row r="6" spans="1:11" x14ac:dyDescent="0.15">
      <c r="A6" s="5" t="s">
        <v>0</v>
      </c>
      <c r="B6" s="5" t="s">
        <v>1</v>
      </c>
      <c r="C6" s="5" t="s">
        <v>340</v>
      </c>
      <c r="D6" s="5" t="s">
        <v>349</v>
      </c>
      <c r="E6" s="5"/>
      <c r="F6" t="str">
        <f t="shared" ref="F6:F9"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DEKKI VALUES (null,"</v>
      </c>
      <c r="K6" t="str">
        <f>"std::string sql = """&amp;"UPDATE "&amp;B2&amp;" SET "&amp;""""</f>
        <v>std::string sql = "UPDATE DEKKI SET "</v>
      </c>
    </row>
    <row r="7" spans="1:11" x14ac:dyDescent="0.15">
      <c r="A7" s="3" t="s">
        <v>79</v>
      </c>
      <c r="B7" s="3" t="s">
        <v>540</v>
      </c>
      <c r="C7" s="3" t="s">
        <v>447</v>
      </c>
      <c r="D7" s="3" t="s">
        <v>347</v>
      </c>
      <c r="E7" s="3"/>
      <c r="F7" t="str">
        <f t="shared" si="0"/>
        <v xml:space="preserve"> USER_ID BIGINT NOT NULL COMMENT 'ユーザーID',</v>
      </c>
      <c r="G7" t="str">
        <f t="shared" ref="G7:G9" si="1">"+ """&amp;B7&amp;" "&amp;IF(OR(C7="INT",C7="BIGINT",C7="TINYINT"),"INTEGER",IF(C7="TIMESTAMP",C7,"TEXT"))&amp;" "&amp;D7&amp;","""</f>
        <v>+ "USER_ID INTEGER NOT NULL,"</v>
      </c>
      <c r="H7" t="str">
        <f t="shared" ref="H7:H9" si="2">IF(OR(C7="INT",C7="BIGINT",C7="TINYINT"),"int","std::string")&amp;" "&amp;LOWER(B7)&amp;";"</f>
        <v>int user_id;</v>
      </c>
      <c r="I7" t="str">
        <f t="shared" ref="I7:I9"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31</v>
      </c>
      <c r="B8" s="3" t="s">
        <v>318</v>
      </c>
      <c r="C8" s="3" t="s">
        <v>542</v>
      </c>
      <c r="D8" s="3" t="s">
        <v>347</v>
      </c>
      <c r="E8" s="3"/>
      <c r="F8" t="str">
        <f t="shared" si="0"/>
        <v xml:space="preserve"> NO TINYINT NOT NULL COMMENT '番号',</v>
      </c>
      <c r="G8" t="str">
        <f t="shared" si="1"/>
        <v>+ "NO INTEGER NOT NULL,"</v>
      </c>
      <c r="H8" t="str">
        <f t="shared" si="2"/>
        <v>int no;</v>
      </c>
      <c r="I8" t="str">
        <f t="shared" si="3"/>
        <v>entity-&gt;no = sqlite3_column_int(stmt, 2);</v>
      </c>
      <c r="J8" t="str">
        <f t="shared" ref="J8:J9" si="4">"+ std::to_string(entity-&gt;"&amp;LOWER(B8)&amp;") + """ &amp; ","""</f>
        <v>+ std::to_string(entity-&gt;no) + ","</v>
      </c>
      <c r="K8" t="str">
        <f t="shared" ref="K8:K9" si="5">"+ """ &amp; "," &amp; B8 &amp; " = """ &amp; "+ std::to_string(entity-&gt;" &amp; LOWER(B8) &amp; ")"</f>
        <v>+ ",NO = "+ std::to_string(entity-&gt;no)</v>
      </c>
    </row>
    <row r="9" spans="1:11" x14ac:dyDescent="0.15">
      <c r="A9" s="3" t="s">
        <v>130</v>
      </c>
      <c r="B9" s="3" t="s">
        <v>541</v>
      </c>
      <c r="C9" s="3" t="s">
        <v>451</v>
      </c>
      <c r="D9" s="3" t="s">
        <v>347</v>
      </c>
      <c r="E9" s="3"/>
      <c r="F9" t="str">
        <f t="shared" si="0"/>
        <v xml:space="preserve"> MAIN_FLG TINYINT NOT NULL COMMENT 'メインフラグ',</v>
      </c>
      <c r="G9" t="str">
        <f t="shared" si="1"/>
        <v>+ "MAIN_FLG INTEGER NOT NULL,"</v>
      </c>
      <c r="H9" t="str">
        <f t="shared" si="2"/>
        <v>int main_flg;</v>
      </c>
      <c r="I9" t="str">
        <f t="shared" si="3"/>
        <v>entity-&gt;main_flg = sqlite3_column_int(stmt, 3);</v>
      </c>
      <c r="J9" t="str">
        <f t="shared" si="4"/>
        <v>+ std::to_string(entity-&gt;main_flg) + ","</v>
      </c>
      <c r="K9" t="str">
        <f t="shared" si="5"/>
        <v>+ ",MAIN_FLG = "+ std::to_string(entity-&gt;main_flg)</v>
      </c>
    </row>
    <row r="10" spans="1:11" x14ac:dyDescent="0.15">
      <c r="A10" s="3"/>
      <c r="B10" s="3"/>
      <c r="C10" s="3"/>
      <c r="D10" s="3"/>
      <c r="E10" s="3"/>
      <c r="F10" t="str">
        <f xml:space="preserve"> "PRIMARY KEY (ID)) ENGINE=InnoDB default charset=utf8 comment='" &amp; B$1 &amp; "';"</f>
        <v>PRIMARY KEY (ID)) ENGINE=InnoDB default charset=utf8 comment='デッキテーブル';</v>
      </c>
      <c r="G10" t="str">
        <f>"+ "")"";"</f>
        <v>+ ")";</v>
      </c>
    </row>
    <row r="11" spans="1:11" x14ac:dyDescent="0.15">
      <c r="A11" s="4"/>
      <c r="B11" s="4"/>
      <c r="C11" s="4"/>
      <c r="D11" s="4"/>
      <c r="E11" s="4"/>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A9" sqref="A9"/>
    </sheetView>
  </sheetViews>
  <sheetFormatPr defaultRowHeight="13.5" x14ac:dyDescent="0.15"/>
  <cols>
    <col min="1" max="1" width="13" bestFit="1" customWidth="1"/>
    <col min="2" max="2" width="30.875" customWidth="1"/>
    <col min="3" max="3" width="8.375" bestFit="1" customWidth="1"/>
    <col min="4" max="4" width="28.125" bestFit="1" customWidth="1"/>
    <col min="5" max="5" width="5.25" bestFit="1" customWidth="1"/>
    <col min="7" max="11" width="0" hidden="1" customWidth="1"/>
  </cols>
  <sheetData>
    <row r="1" spans="1:11" x14ac:dyDescent="0.15">
      <c r="A1" s="6" t="s">
        <v>39</v>
      </c>
      <c r="B1" s="2" t="s">
        <v>395</v>
      </c>
    </row>
    <row r="2" spans="1:11" x14ac:dyDescent="0.15">
      <c r="A2" s="6" t="s">
        <v>148</v>
      </c>
      <c r="B2" s="2" t="s">
        <v>155</v>
      </c>
    </row>
    <row r="3" spans="1:11" x14ac:dyDescent="0.15">
      <c r="A3" s="6" t="s">
        <v>34</v>
      </c>
      <c r="B3" s="2" t="s">
        <v>134</v>
      </c>
    </row>
    <row r="5" spans="1:11" x14ac:dyDescent="0.15">
      <c r="A5" s="6" t="s">
        <v>115</v>
      </c>
      <c r="B5" s="6" t="s">
        <v>148</v>
      </c>
      <c r="C5" s="6" t="s">
        <v>316</v>
      </c>
      <c r="D5" s="6" t="s">
        <v>348</v>
      </c>
      <c r="E5" s="6" t="s">
        <v>34</v>
      </c>
      <c r="F5" t="str">
        <f>"CREATE TABLE IF NOT EXISTS " &amp; B2 &amp; "("</f>
        <v>CREATE TABLE IF NOT EXISTS DEKKI_UNIT(</v>
      </c>
      <c r="G5" t="str">
        <f>"""CREATE TABLE IF NOT EXISTS " &amp; B2 &amp; "("""</f>
        <v>"CREATE TABLE IF NOT EXISTS DEKKI_UNIT("</v>
      </c>
    </row>
    <row r="6" spans="1:11" x14ac:dyDescent="0.15">
      <c r="A6" s="3" t="s">
        <v>79</v>
      </c>
      <c r="B6" s="3" t="s">
        <v>543</v>
      </c>
      <c r="C6" s="3" t="s">
        <v>447</v>
      </c>
      <c r="D6" s="3" t="s">
        <v>347</v>
      </c>
      <c r="E6" s="3"/>
      <c r="F6" t="str">
        <f t="shared" ref="F6:F9" si="0">" " &amp; B6 &amp; " " &amp; C6 &amp; " " &amp; D6 &amp; " COMMENT '" &amp; A6 &amp; "',"</f>
        <v xml:space="preserve"> USER_ID BIGINT NOT NULL COMMENT 'ユーザーID',</v>
      </c>
      <c r="G6" t="str">
        <f t="shared" ref="G6:G9" si="1">"+ """&amp;B6&amp;" "&amp;IF(OR(C6="INT",C6="BIGINT",C6="TINYINT"),"INTEGER",IF(C6="TIMESTAMP",C6,"TEXT"))&amp;" "&amp;D6&amp;","""</f>
        <v>+ "USER_ID INTEGER NOT NULL,"</v>
      </c>
      <c r="H6" t="str">
        <f t="shared" ref="H6:H9" si="2">IF(OR(C6="INT",C6="BIGINT",C6="TINYINT"),"int","std::string")&amp;" "&amp;LOWER(B6)&amp;";"</f>
        <v>int user_id;</v>
      </c>
      <c r="I6" t="str">
        <f t="shared" ref="I6:I9" si="3">"entity-&gt;" &amp; LOWER(B6) &amp; " = " &amp; IF(OR(C6="INT",C6="BIGINT",C6="TINYINT"),"sqlite3_column_int","(const char*)sqlite3_column_text") &amp; "(stmt, " &amp; ROW() - 6 &amp; ");"</f>
        <v>entity-&gt;user_id = sqlite3_column_int(stmt, 0);</v>
      </c>
      <c r="J6" t="str">
        <f>"+ std::to_string(entity-&gt;"&amp;LOWER(B6)&amp;") + """ &amp; ","""</f>
        <v>+ std::to_string(entity-&gt;user_id) + ","</v>
      </c>
      <c r="K6" t="str">
        <f>"+ """ &amp; "," &amp; B6 &amp; " = """ &amp; "+ std::to_string(entity-&gt;" &amp; LOWER(B6) &amp; ")"</f>
        <v>+ ",USER_ID = "+ std::to_string(entity-&gt;user_id)</v>
      </c>
    </row>
    <row r="7" spans="1:11" x14ac:dyDescent="0.15">
      <c r="A7" s="3" t="s">
        <v>131</v>
      </c>
      <c r="B7" s="3" t="s">
        <v>544</v>
      </c>
      <c r="C7" s="3" t="s">
        <v>447</v>
      </c>
      <c r="D7" s="3" t="s">
        <v>347</v>
      </c>
      <c r="E7" s="3"/>
      <c r="F7" t="str">
        <f t="shared" si="0"/>
        <v xml:space="preserve"> DEKKI_ID BIGINT NOT NULL COMMENT 'デッキID',</v>
      </c>
      <c r="G7" t="str">
        <f t="shared" si="1"/>
        <v>+ "DEKKI_ID INTEGER NOT NULL,"</v>
      </c>
      <c r="H7" t="str">
        <f t="shared" si="2"/>
        <v>int dekki_id;</v>
      </c>
      <c r="I7" t="str">
        <f t="shared" si="3"/>
        <v>entity-&gt;dekki_id = sqlite3_column_int(stmt, 1);</v>
      </c>
      <c r="J7" t="str">
        <f t="shared" ref="J7:J9" si="4">"+ std::to_string(entity-&gt;"&amp;LOWER(B7)&amp;") + """ &amp; ","""</f>
        <v>+ std::to_string(entity-&gt;dekki_id) + ","</v>
      </c>
      <c r="K7" t="str">
        <f t="shared" ref="K7:K9" si="5">"+ """ &amp; "," &amp; B7 &amp; " = """ &amp; "+ std::to_string(entity-&gt;" &amp; LOWER(B7) &amp; ")"</f>
        <v>+ ",DEKKI_ID = "+ std::to_string(entity-&gt;dekki_id)</v>
      </c>
    </row>
    <row r="8" spans="1:11" x14ac:dyDescent="0.15">
      <c r="A8" s="3" t="s">
        <v>91</v>
      </c>
      <c r="B8" s="3" t="s">
        <v>689</v>
      </c>
      <c r="C8" s="3" t="s">
        <v>447</v>
      </c>
      <c r="D8" s="3" t="s">
        <v>347</v>
      </c>
      <c r="E8" s="3"/>
      <c r="F8" t="str">
        <f t="shared" si="0"/>
        <v xml:space="preserve"> UNIT_ID BIGINT NOT NULL COMMENT 'ユニットID',</v>
      </c>
      <c r="G8" t="str">
        <f t="shared" si="1"/>
        <v>+ "UNIT_ID INTEGER NOT NULL,"</v>
      </c>
      <c r="H8" t="str">
        <f t="shared" si="2"/>
        <v>int unit_id;</v>
      </c>
      <c r="I8" t="str">
        <f t="shared" si="3"/>
        <v>entity-&gt;unit_id = sqlite3_column_int(stmt, 2);</v>
      </c>
      <c r="J8" t="str">
        <f t="shared" si="4"/>
        <v>+ std::to_string(entity-&gt;unit_id) + ","</v>
      </c>
      <c r="K8" t="str">
        <f t="shared" si="5"/>
        <v>+ ",UNIT_ID = "+ std::to_string(entity-&gt;unit_id)</v>
      </c>
    </row>
    <row r="9" spans="1:11" x14ac:dyDescent="0.15">
      <c r="A9" s="3" t="s">
        <v>132</v>
      </c>
      <c r="B9" s="3" t="s">
        <v>722</v>
      </c>
      <c r="C9" s="3" t="s">
        <v>450</v>
      </c>
      <c r="D9" s="3" t="s">
        <v>347</v>
      </c>
      <c r="E9" s="3"/>
      <c r="F9" t="str">
        <f t="shared" si="0"/>
        <v xml:space="preserve"> LEADER_FLG TINYINT NOT NULL COMMENT 'リーダーフラグ',</v>
      </c>
      <c r="G9" t="str">
        <f t="shared" si="1"/>
        <v>+ "LEADER_FLG INTEGER NOT NULL,"</v>
      </c>
      <c r="H9" t="str">
        <f t="shared" si="2"/>
        <v>int leader_flg;</v>
      </c>
      <c r="I9" t="str">
        <f t="shared" si="3"/>
        <v>entity-&gt;leader_flg = sqlite3_column_int(stmt, 3);</v>
      </c>
      <c r="J9" t="str">
        <f t="shared" si="4"/>
        <v>+ std::to_string(entity-&gt;leader_flg) + ","</v>
      </c>
      <c r="K9" t="str">
        <f t="shared" si="5"/>
        <v>+ ",LEADER_FLG = "+ std::to_string(entity-&gt;leader_flg)</v>
      </c>
    </row>
    <row r="10" spans="1:11" x14ac:dyDescent="0.15">
      <c r="A10" s="4"/>
      <c r="B10" s="4"/>
      <c r="C10" s="4"/>
      <c r="D10" s="4"/>
      <c r="E10" s="4"/>
      <c r="F10" t="str">
        <f xml:space="preserve"> ") ENGINE=InnoDB default charset=utf8 comment='" &amp; B$1 &amp; "';"</f>
        <v>) ENGINE=InnoDB default charset=utf8 comment='デッキユニットテーブル';</v>
      </c>
      <c r="G10" t="str">
        <f>"+ "")"";"</f>
        <v>+ ")";</v>
      </c>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B18" sqref="B18"/>
    </sheetView>
  </sheetViews>
  <sheetFormatPr defaultRowHeight="13.5" x14ac:dyDescent="0.15"/>
  <cols>
    <col min="1" max="1" width="13.875" bestFit="1" customWidth="1"/>
    <col min="2" max="2" width="32.375" bestFit="1" customWidth="1"/>
    <col min="3" max="3" width="7.375" bestFit="1" customWidth="1"/>
    <col min="4" max="4" width="28.125" bestFit="1" customWidth="1"/>
    <col min="5" max="5" width="5.25" bestFit="1" customWidth="1"/>
    <col min="7" max="11" width="0" hidden="1" customWidth="1"/>
  </cols>
  <sheetData>
    <row r="1" spans="1:11" x14ac:dyDescent="0.15">
      <c r="A1" s="6" t="s">
        <v>39</v>
      </c>
      <c r="B1" s="2" t="s">
        <v>396</v>
      </c>
    </row>
    <row r="2" spans="1:11" x14ac:dyDescent="0.15">
      <c r="A2" s="6" t="s">
        <v>148</v>
      </c>
      <c r="B2" s="2" t="s">
        <v>691</v>
      </c>
    </row>
    <row r="3" spans="1:11" x14ac:dyDescent="0.15">
      <c r="A3" s="6" t="s">
        <v>34</v>
      </c>
      <c r="B3" s="2" t="s">
        <v>135</v>
      </c>
    </row>
    <row r="5" spans="1:11" x14ac:dyDescent="0.15">
      <c r="A5" s="6" t="s">
        <v>115</v>
      </c>
      <c r="B5" s="6" t="s">
        <v>148</v>
      </c>
      <c r="C5" s="6" t="s">
        <v>316</v>
      </c>
      <c r="D5" s="6" t="s">
        <v>348</v>
      </c>
      <c r="E5" s="6" t="s">
        <v>34</v>
      </c>
      <c r="F5" t="str">
        <f>"CREATE TABLE IF NOT EXISTS " &amp; B2 &amp; "("</f>
        <v>CREATE TABLE IF NOT EXISTS DEKKI_SKILL(</v>
      </c>
      <c r="G5" t="str">
        <f>"""CREATE TABLE IF NOT EXISTS " &amp; B2 &amp; "("""</f>
        <v>"CREATE TABLE IF NOT EXISTS DEKKI_SKILL("</v>
      </c>
    </row>
    <row r="6" spans="1:11" x14ac:dyDescent="0.15">
      <c r="A6" s="3" t="s">
        <v>79</v>
      </c>
      <c r="B6" s="3" t="s">
        <v>545</v>
      </c>
      <c r="C6" s="3" t="s">
        <v>447</v>
      </c>
      <c r="D6" s="3" t="s">
        <v>347</v>
      </c>
      <c r="E6" s="3"/>
      <c r="F6" t="str">
        <f t="shared" ref="F6:F8" si="0">" " &amp; B6 &amp; " " &amp; C6 &amp; " " &amp; D6 &amp; " COMMENT '" &amp; A6 &amp; "',"</f>
        <v xml:space="preserve"> USER_ID BIGINT NOT NULL COMMENT 'ユーザーID',</v>
      </c>
      <c r="G6" t="str">
        <f t="shared" ref="G6:G8" si="1">"+ """&amp;B6&amp;" "&amp;IF(OR(C6="INT",C6="BIGINT",C6="TINYINT"),"INTEGER",IF(C6="TIMESTAMP",C6,"TEXT"))&amp;" "&amp;D6&amp;","""</f>
        <v>+ "USER_ID INTEGER NOT NULL,"</v>
      </c>
      <c r="H6" t="str">
        <f t="shared" ref="H6:H8" si="2">IF(OR(C6="INT",C6="BIGINT",C6="TINYINT"),"int","std::string")&amp;" "&amp;LOWER(B6)&amp;";"</f>
        <v>int user_id;</v>
      </c>
      <c r="I6" t="str">
        <f t="shared" ref="I6:I8" si="3">"entity-&gt;" &amp; LOWER(B6) &amp; " = " &amp; IF(OR(C6="INT",C6="BIGINT",C6="TINYINT"),"sqlite3_column_int","(const char*)sqlite3_column_text") &amp; "(stmt, " &amp; ROW() - 6 &amp; ");"</f>
        <v>entity-&gt;user_id = sqlite3_column_int(stmt, 0);</v>
      </c>
      <c r="J6" t="str">
        <f>"+ std::to_string(entity-&gt;"&amp;LOWER(B6)&amp;") + """ &amp; ","""</f>
        <v>+ std::to_string(entity-&gt;user_id) + ","</v>
      </c>
      <c r="K6" t="str">
        <f>"+ """ &amp; "," &amp; B6 &amp; " = """ &amp; "+ std::to_string(entity-&gt;" &amp; LOWER(B6) &amp; ")"</f>
        <v>+ ",USER_ID = "+ std::to_string(entity-&gt;user_id)</v>
      </c>
    </row>
    <row r="7" spans="1:11" x14ac:dyDescent="0.15">
      <c r="A7" s="3" t="s">
        <v>131</v>
      </c>
      <c r="B7" s="3" t="s">
        <v>544</v>
      </c>
      <c r="C7" s="3" t="s">
        <v>447</v>
      </c>
      <c r="D7" s="3" t="s">
        <v>347</v>
      </c>
      <c r="E7" s="3"/>
      <c r="F7" t="str">
        <f t="shared" si="0"/>
        <v xml:space="preserve"> DEKKI_ID BIGINT NOT NULL COMMENT 'デッキID',</v>
      </c>
      <c r="G7" t="str">
        <f t="shared" si="1"/>
        <v>+ "DEKKI_ID INTEGER NOT NULL,"</v>
      </c>
      <c r="H7" t="str">
        <f t="shared" si="2"/>
        <v>int dekki_id;</v>
      </c>
      <c r="I7" t="str">
        <f t="shared" si="3"/>
        <v>entity-&gt;dekki_id = sqlite3_column_int(stmt, 1);</v>
      </c>
      <c r="J7" t="str">
        <f t="shared" ref="J7:J8" si="4">"+ std::to_string(entity-&gt;"&amp;LOWER(B7)&amp;") + """ &amp; ","""</f>
        <v>+ std::to_string(entity-&gt;dekki_id) + ","</v>
      </c>
      <c r="K7" t="str">
        <f t="shared" ref="K7:K8" si="5">"+ """ &amp; "," &amp; B7 &amp; " = """ &amp; "+ std::to_string(entity-&gt;" &amp; LOWER(B7) &amp; ")"</f>
        <v>+ ",DEKKI_ID = "+ std::to_string(entity-&gt;dekki_id)</v>
      </c>
    </row>
    <row r="8" spans="1:11" x14ac:dyDescent="0.15">
      <c r="A8" s="3" t="s">
        <v>694</v>
      </c>
      <c r="B8" s="3" t="s">
        <v>690</v>
      </c>
      <c r="C8" s="3" t="s">
        <v>447</v>
      </c>
      <c r="D8" s="3" t="s">
        <v>347</v>
      </c>
      <c r="E8" s="3"/>
      <c r="F8" t="str">
        <f t="shared" si="0"/>
        <v xml:space="preserve"> SKILL_MASTER_ID BIGINT NOT NULL COMMENT 'スキルマスタID',</v>
      </c>
      <c r="G8" t="str">
        <f t="shared" si="1"/>
        <v>+ "SKILL_MASTER_ID INTEGER NOT NULL,"</v>
      </c>
      <c r="H8" t="str">
        <f t="shared" si="2"/>
        <v>int skill_master_id;</v>
      </c>
      <c r="I8" t="str">
        <f t="shared" si="3"/>
        <v>entity-&gt;skill_master_id = sqlite3_column_int(stmt, 2);</v>
      </c>
      <c r="J8" t="str">
        <f t="shared" si="4"/>
        <v>+ std::to_string(entity-&gt;skill_master_id) + ","</v>
      </c>
      <c r="K8" t="str">
        <f t="shared" si="5"/>
        <v>+ ",SKILL_MASTER_ID = "+ std::to_string(entity-&gt;skill_master_id)</v>
      </c>
    </row>
    <row r="9" spans="1:11" x14ac:dyDescent="0.15">
      <c r="A9" s="3"/>
      <c r="B9" s="3"/>
      <c r="C9" s="3"/>
      <c r="D9" s="3"/>
      <c r="E9" s="3"/>
      <c r="F9" t="str">
        <f xml:space="preserve"> ") ENGINE=InnoDB default charset=utf8 comment='" &amp; B$1 &amp; "';"</f>
        <v>) ENGINE=InnoDB default charset=utf8 comment='デッキスキルテーブル';</v>
      </c>
      <c r="G9" t="str">
        <f>"+ "")"";"</f>
        <v>+ ")";</v>
      </c>
    </row>
    <row r="10" spans="1:11" x14ac:dyDescent="0.15">
      <c r="A10" s="4"/>
      <c r="B10" s="4"/>
      <c r="C10" s="4"/>
      <c r="D10" s="4"/>
      <c r="E10" s="4"/>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B25" sqref="B25"/>
    </sheetView>
  </sheetViews>
  <sheetFormatPr defaultRowHeight="13.5" x14ac:dyDescent="0.15"/>
  <cols>
    <col min="1" max="1" width="18.5" bestFit="1" customWidth="1"/>
    <col min="2" max="2" width="13.75" bestFit="1" customWidth="1"/>
    <col min="3" max="3" width="11.5" bestFit="1" customWidth="1"/>
    <col min="4" max="4" width="10.375" bestFit="1" customWidth="1"/>
    <col min="5" max="5" width="18.75" bestFit="1" customWidth="1"/>
    <col min="7" max="11" width="0" hidden="1" customWidth="1"/>
  </cols>
  <sheetData>
    <row r="1" spans="1:11" x14ac:dyDescent="0.15">
      <c r="A1" s="6" t="s">
        <v>39</v>
      </c>
      <c r="B1" s="2" t="s">
        <v>274</v>
      </c>
    </row>
    <row r="2" spans="1:11" x14ac:dyDescent="0.15">
      <c r="A2" s="6" t="s">
        <v>148</v>
      </c>
      <c r="B2" s="2" t="s">
        <v>275</v>
      </c>
    </row>
    <row r="3" spans="1:11" x14ac:dyDescent="0.15">
      <c r="A3" s="6" t="s">
        <v>34</v>
      </c>
      <c r="B3" s="2" t="s">
        <v>546</v>
      </c>
    </row>
    <row r="5" spans="1:11" x14ac:dyDescent="0.15">
      <c r="A5" s="6" t="s">
        <v>115</v>
      </c>
      <c r="B5" s="6" t="s">
        <v>148</v>
      </c>
      <c r="C5" s="6" t="s">
        <v>316</v>
      </c>
      <c r="D5" s="6" t="s">
        <v>348</v>
      </c>
      <c r="E5" s="6" t="s">
        <v>34</v>
      </c>
      <c r="F5" t="str">
        <f>"CREATE TABLE IF NOT EXISTS " &amp; B2 &amp; "("</f>
        <v>CREATE TABLE IF NOT EXISTS INFO_MASTER(</v>
      </c>
      <c r="G5" t="str">
        <f>"""CREATE TABLE IF NOT EXISTS " &amp; B2 &amp; "("""</f>
        <v>"CREATE TABLE IF NOT EXISTS INFO_MASTER("</v>
      </c>
    </row>
    <row r="6" spans="1:11" x14ac:dyDescent="0.15">
      <c r="A6" s="5" t="s">
        <v>0</v>
      </c>
      <c r="B6" s="5" t="s">
        <v>1</v>
      </c>
      <c r="C6" s="5" t="s">
        <v>340</v>
      </c>
      <c r="D6" s="5" t="s">
        <v>358</v>
      </c>
      <c r="E6" s="5"/>
      <c r="F6" t="str">
        <f t="shared" ref="F6:F10"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INFO_MASTER VALUES (null,"</v>
      </c>
      <c r="K6" t="str">
        <f>"std::string sql = """&amp;"UPDATE "&amp;B2&amp;" SET "&amp;""""</f>
        <v>std::string sql = "UPDATE INFO_MASTER SET "</v>
      </c>
    </row>
    <row r="7" spans="1:11" x14ac:dyDescent="0.15">
      <c r="A7" s="3" t="s">
        <v>51</v>
      </c>
      <c r="B7" s="3" t="s">
        <v>481</v>
      </c>
      <c r="C7" s="3" t="s">
        <v>549</v>
      </c>
      <c r="D7" s="3" t="s">
        <v>347</v>
      </c>
      <c r="E7" s="3" t="s">
        <v>279</v>
      </c>
      <c r="F7" t="str">
        <f t="shared" si="0"/>
        <v xml:space="preserve"> KBN TINYINT NOT NULL COMMENT '区分',</v>
      </c>
      <c r="G7" t="str">
        <f t="shared" ref="G7:G10" si="1">"+ """&amp;B7&amp;" "&amp;IF(OR(C7="INT",C7="BIGINT",C7="TINYINT"),"INTEGER",IF(C7="TIMESTAMP",C7,"TEXT"))&amp;" "&amp;D7&amp;","""</f>
        <v>+ "KBN INTEGER NOT NULL,"</v>
      </c>
      <c r="H7" t="str">
        <f t="shared" ref="H7:H10" si="2">IF(OR(C7="INT",C7="BIGINT",C7="TINYINT"),"int","std::string")&amp;" "&amp;LOWER(B7)&amp;";"</f>
        <v>int kbn;</v>
      </c>
      <c r="I7" t="str">
        <f t="shared" ref="I7:I10" si="3">"entity-&gt;" &amp; LOWER(B7) &amp; " = " &amp; IF(OR(C7="INT",C7="BIGINT",C7="TINYINT"),"sqlite3_column_int","(const char*)sqlite3_column_text") &amp; "(stmt, " &amp; ROW() - 6 &amp; ");"</f>
        <v>entity-&gt;kbn = sqlite3_column_int(stmt, 1);</v>
      </c>
      <c r="J7" t="str">
        <f>"+ std::to_string(entity-&gt;"&amp;LOWER(B7)&amp;") + """ &amp; ","""</f>
        <v>+ std::to_string(entity-&gt;kbn) + ","</v>
      </c>
      <c r="K7" t="str">
        <f>"+ """ &amp; "," &amp; B7 &amp; " = """ &amp; "+ std::to_string(entity-&gt;" &amp; LOWER(B7) &amp; ")"</f>
        <v>+ ",KBN = "+ std::to_string(entity-&gt;kbn)</v>
      </c>
    </row>
    <row r="8" spans="1:11" x14ac:dyDescent="0.15">
      <c r="A8" s="3" t="s">
        <v>62</v>
      </c>
      <c r="B8" s="3" t="s">
        <v>547</v>
      </c>
      <c r="C8" s="3" t="s">
        <v>548</v>
      </c>
      <c r="D8" s="3" t="s">
        <v>347</v>
      </c>
      <c r="E8" s="3"/>
      <c r="F8" t="str">
        <f t="shared" si="0"/>
        <v xml:space="preserve"> NAIYO TEXT NOT NULL COMMENT '内容',</v>
      </c>
      <c r="G8" t="str">
        <f t="shared" si="1"/>
        <v>+ "NAIYO TEXT NOT NULL,"</v>
      </c>
      <c r="H8" t="str">
        <f t="shared" si="2"/>
        <v>std::string naiyo;</v>
      </c>
      <c r="I8" t="str">
        <f t="shared" si="3"/>
        <v>entity-&gt;naiyo = (const char*)sqlite3_column_text(stmt, 2);</v>
      </c>
      <c r="J8" t="str">
        <f t="shared" ref="J8:J10" si="4">"+ std::to_string(entity-&gt;"&amp;LOWER(B8)&amp;") + """ &amp; ","""</f>
        <v>+ std::to_string(entity-&gt;naiyo) + ","</v>
      </c>
      <c r="K8" t="str">
        <f t="shared" ref="K8:K10" si="5">"+ """ &amp; "," &amp; B8 &amp; " = """ &amp; "+ std::to_string(entity-&gt;" &amp; LOWER(B8) &amp; ")"</f>
        <v>+ ",NAIYO = "+ std::to_string(entity-&gt;naiyo)</v>
      </c>
    </row>
    <row r="9" spans="1:11" x14ac:dyDescent="0.15">
      <c r="A9" s="3" t="s">
        <v>280</v>
      </c>
      <c r="B9" s="7" t="s">
        <v>410</v>
      </c>
      <c r="C9" s="7" t="s">
        <v>346</v>
      </c>
      <c r="D9" s="7" t="s">
        <v>347</v>
      </c>
      <c r="E9" s="3"/>
      <c r="F9" t="str">
        <f t="shared" si="0"/>
        <v xml:space="preserve"> REGIST_TIME TIMESTAMP NOT NULL COMMENT '配信開始日時',</v>
      </c>
      <c r="G9" t="str">
        <f t="shared" si="1"/>
        <v>+ "REGIST_TIME TIMESTAMP NOT NULL,"</v>
      </c>
      <c r="H9" t="str">
        <f t="shared" si="2"/>
        <v>std::string regist_time;</v>
      </c>
      <c r="I9" t="str">
        <f t="shared" si="3"/>
        <v>entity-&gt;regist_time = (const char*)sqlite3_column_text(stmt, 3);</v>
      </c>
      <c r="J9" t="str">
        <f t="shared" si="4"/>
        <v>+ std::to_string(entity-&gt;regist_time) + ","</v>
      </c>
      <c r="K9" t="str">
        <f t="shared" si="5"/>
        <v>+ ",REGIST_TIME = "+ std::to_string(entity-&gt;regist_time)</v>
      </c>
    </row>
    <row r="10" spans="1:11" x14ac:dyDescent="0.15">
      <c r="A10" s="3" t="s">
        <v>281</v>
      </c>
      <c r="B10" s="3" t="s">
        <v>411</v>
      </c>
      <c r="C10" s="3" t="s">
        <v>345</v>
      </c>
      <c r="D10" s="3" t="s">
        <v>347</v>
      </c>
      <c r="E10" s="3"/>
      <c r="F10" t="str">
        <f t="shared" si="0"/>
        <v xml:space="preserve"> UPDATE_TIME TIMESTAMP NOT NULL COMMENT '配信終了日時',</v>
      </c>
      <c r="G10" t="str">
        <f t="shared" si="1"/>
        <v>+ "UPDATE_TIME TIMESTAMP NOT NULL,"</v>
      </c>
      <c r="H10" t="str">
        <f t="shared" si="2"/>
        <v>std::string update_time;</v>
      </c>
      <c r="I10" t="str">
        <f t="shared" si="3"/>
        <v>entity-&gt;update_time = (const char*)sqlite3_column_text(stmt, 4);</v>
      </c>
      <c r="J10" t="str">
        <f t="shared" si="4"/>
        <v>+ std::to_string(entity-&gt;update_time) + ","</v>
      </c>
      <c r="K10" t="str">
        <f t="shared" si="5"/>
        <v>+ ",UPDATE_TIME = "+ std::to_string(entity-&gt;update_time)</v>
      </c>
    </row>
    <row r="11" spans="1:11" x14ac:dyDescent="0.15">
      <c r="A11" s="3"/>
      <c r="B11" s="3"/>
      <c r="C11" s="3"/>
      <c r="D11" s="3"/>
      <c r="E11" s="3"/>
      <c r="F11" t="str">
        <f xml:space="preserve"> "PRIMARY KEY (ID)) ENGINE=InnoDB default charset=utf8 comment='" &amp; B$1 &amp; "';"</f>
        <v>PRIMARY KEY (ID)) ENGINE=InnoDB default charset=utf8 comment='お知らせマスタ';</v>
      </c>
      <c r="G11" t="str">
        <f>"+ "")"";"</f>
        <v>+ ")";</v>
      </c>
    </row>
    <row r="12" spans="1:11" x14ac:dyDescent="0.15">
      <c r="A12" s="4"/>
      <c r="B12" s="4"/>
      <c r="C12" s="4"/>
      <c r="D12" s="4"/>
      <c r="E12" s="4"/>
    </row>
    <row r="14" spans="1:11" x14ac:dyDescent="0.15">
      <c r="A14" t="s">
        <v>645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B9" sqref="B9"/>
    </sheetView>
  </sheetViews>
  <sheetFormatPr defaultRowHeight="13.5" x14ac:dyDescent="0.15"/>
  <cols>
    <col min="1" max="1" width="18.5" bestFit="1" customWidth="1"/>
    <col min="2" max="2" width="25.5" customWidth="1"/>
    <col min="3" max="3" width="11.5" bestFit="1" customWidth="1"/>
    <col min="4" max="4" width="28.125" bestFit="1" customWidth="1"/>
    <col min="5" max="5" width="5.25" bestFit="1" customWidth="1"/>
    <col min="7" max="11" width="0" hidden="1" customWidth="1"/>
  </cols>
  <sheetData>
    <row r="1" spans="1:11" x14ac:dyDescent="0.15">
      <c r="A1" s="6" t="s">
        <v>39</v>
      </c>
      <c r="B1" s="2" t="s">
        <v>278</v>
      </c>
    </row>
    <row r="2" spans="1:11" ht="12.75" customHeight="1" x14ac:dyDescent="0.15">
      <c r="A2" s="6" t="s">
        <v>148</v>
      </c>
      <c r="B2" s="2" t="s">
        <v>276</v>
      </c>
    </row>
    <row r="3" spans="1:11" x14ac:dyDescent="0.15">
      <c r="A3" s="6" t="s">
        <v>34</v>
      </c>
      <c r="B3" s="2" t="s">
        <v>277</v>
      </c>
    </row>
    <row r="5" spans="1:11" x14ac:dyDescent="0.15">
      <c r="A5" s="6" t="s">
        <v>115</v>
      </c>
      <c r="B5" s="6" t="s">
        <v>148</v>
      </c>
      <c r="C5" s="6" t="s">
        <v>316</v>
      </c>
      <c r="D5" s="6" t="s">
        <v>348</v>
      </c>
      <c r="E5" s="6" t="s">
        <v>34</v>
      </c>
      <c r="F5" t="str">
        <f>"CREATE TABLE IF NOT EXISTS " &amp; B2 &amp; "("</f>
        <v>CREATE TABLE IF NOT EXISTS INFO(</v>
      </c>
      <c r="G5" t="str">
        <f>"""CREATE TABLE IF NOT EXISTS " &amp; B2 &amp; "("""</f>
        <v>"CREATE TABLE IF NOT EXISTS INFO("</v>
      </c>
    </row>
    <row r="6" spans="1:11" x14ac:dyDescent="0.15">
      <c r="A6" s="5" t="s">
        <v>1</v>
      </c>
      <c r="B6" s="5" t="s">
        <v>1</v>
      </c>
      <c r="C6" s="5" t="s">
        <v>340</v>
      </c>
      <c r="D6" s="5" t="s">
        <v>349</v>
      </c>
      <c r="E6" s="5"/>
      <c r="F6" t="str">
        <f t="shared" ref="F6:F10"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INFO VALUES (null,"</v>
      </c>
      <c r="K6" t="str">
        <f>"std::string sql = """&amp;"UPDATE "&amp;B2&amp;" SET "&amp;""""</f>
        <v>std::string sql = "UPDATE INFO SET "</v>
      </c>
    </row>
    <row r="7" spans="1:11" x14ac:dyDescent="0.15">
      <c r="A7" s="3" t="s">
        <v>50</v>
      </c>
      <c r="B7" s="3" t="s">
        <v>573</v>
      </c>
      <c r="C7" s="3" t="s">
        <v>447</v>
      </c>
      <c r="D7" s="3" t="s">
        <v>347</v>
      </c>
      <c r="E7" s="3"/>
      <c r="F7" t="str">
        <f t="shared" si="0"/>
        <v xml:space="preserve"> USER_ID BIGINT NOT NULL COMMENT 'ユーザーID',</v>
      </c>
      <c r="G7" t="str">
        <f t="shared" ref="G7:G10" si="1">"+ """&amp;B7&amp;" "&amp;IF(OR(C7="INT",C7="BIGINT",C7="TINYINT"),"INTEGER",IF(C7="TIMESTAMP",C7,"TEXT"))&amp;" "&amp;D7&amp;","""</f>
        <v>+ "USER_ID INTEGER NOT NULL,"</v>
      </c>
      <c r="H7" t="str">
        <f t="shared" ref="H7:H10" si="2">IF(OR(C7="INT",C7="BIGINT",C7="TINYINT"),"int","std::string")&amp;" "&amp;LOWER(B7)&amp;";"</f>
        <v>int user_id;</v>
      </c>
      <c r="I7" t="str">
        <f t="shared" ref="I7:I10"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692</v>
      </c>
      <c r="B8" s="3" t="s">
        <v>695</v>
      </c>
      <c r="C8" s="3" t="s">
        <v>447</v>
      </c>
      <c r="D8" s="3" t="s">
        <v>358</v>
      </c>
      <c r="E8" s="3"/>
      <c r="F8" t="str">
        <f t="shared" si="0"/>
        <v xml:space="preserve"> INFO_MASTER_ID BIGINT NOT NULL COMMENT 'お知らせマスタID',</v>
      </c>
      <c r="G8" t="str">
        <f t="shared" si="1"/>
        <v>+ "INFO_MASTER_ID INTEGER NOT NULL,"</v>
      </c>
      <c r="H8" t="str">
        <f t="shared" si="2"/>
        <v>int info_master_id;</v>
      </c>
      <c r="I8" t="str">
        <f t="shared" si="3"/>
        <v>entity-&gt;info_master_id = sqlite3_column_int(stmt, 2);</v>
      </c>
      <c r="J8" t="str">
        <f t="shared" ref="J8:J10" si="4">"+ std::to_string(entity-&gt;"&amp;LOWER(B8)&amp;") + """ &amp; ","""</f>
        <v>+ std::to_string(entity-&gt;info_master_id) + ","</v>
      </c>
      <c r="K8" t="str">
        <f t="shared" ref="K8:K10" si="5">"+ """ &amp; "," &amp; B8 &amp; " = """ &amp; "+ std::to_string(entity-&gt;" &amp; LOWER(B8) &amp; ")"</f>
        <v>+ ",INFO_MASTER_ID = "+ std::to_string(entity-&gt;info_master_id)</v>
      </c>
    </row>
    <row r="9" spans="1:11" x14ac:dyDescent="0.15">
      <c r="A9" s="3" t="s">
        <v>81</v>
      </c>
      <c r="B9" s="7" t="s">
        <v>574</v>
      </c>
      <c r="C9" s="7" t="s">
        <v>346</v>
      </c>
      <c r="D9" s="7" t="s">
        <v>347</v>
      </c>
      <c r="E9" s="3"/>
      <c r="F9" t="str">
        <f t="shared" si="0"/>
        <v xml:space="preserve"> GET_TIME TIMESTAMP NOT NULL COMMENT '取得日時',</v>
      </c>
      <c r="G9" t="str">
        <f t="shared" si="1"/>
        <v>+ "GET_TIME TIMESTAMP NOT NULL,"</v>
      </c>
      <c r="H9" t="str">
        <f t="shared" si="2"/>
        <v>std::string get_time;</v>
      </c>
      <c r="I9" t="str">
        <f t="shared" si="3"/>
        <v>entity-&gt;get_time = (const char*)sqlite3_column_text(stmt, 3);</v>
      </c>
      <c r="J9" t="str">
        <f t="shared" si="4"/>
        <v>+ std::to_string(entity-&gt;get_time) + ","</v>
      </c>
      <c r="K9" t="str">
        <f t="shared" si="5"/>
        <v>+ ",GET_TIME = "+ std::to_string(entity-&gt;get_time)</v>
      </c>
    </row>
    <row r="10" spans="1:11" x14ac:dyDescent="0.15">
      <c r="A10" s="3" t="s">
        <v>282</v>
      </c>
      <c r="B10" s="3" t="s">
        <v>577</v>
      </c>
      <c r="C10" s="3" t="s">
        <v>578</v>
      </c>
      <c r="D10" s="3" t="s">
        <v>358</v>
      </c>
      <c r="E10" s="3"/>
      <c r="F10" t="str">
        <f t="shared" si="0"/>
        <v xml:space="preserve"> KIDOKU_FLG TINYINT NOT NULL COMMENT '既読フラグ',</v>
      </c>
      <c r="G10" t="str">
        <f t="shared" si="1"/>
        <v>+ "KIDOKU_FLG INTEGER NOT NULL,"</v>
      </c>
      <c r="H10" t="str">
        <f t="shared" si="2"/>
        <v>int kidoku_flg;</v>
      </c>
      <c r="I10" t="str">
        <f t="shared" si="3"/>
        <v>entity-&gt;kidoku_flg = sqlite3_column_int(stmt, 4);</v>
      </c>
      <c r="J10" t="str">
        <f t="shared" si="4"/>
        <v>+ std::to_string(entity-&gt;kidoku_flg) + ","</v>
      </c>
      <c r="K10" t="str">
        <f t="shared" si="5"/>
        <v>+ ",KIDOKU_FLG = "+ std::to_string(entity-&gt;kidoku_flg)</v>
      </c>
    </row>
    <row r="11" spans="1:11" x14ac:dyDescent="0.15">
      <c r="A11" s="3"/>
      <c r="B11" s="3"/>
      <c r="C11" s="3"/>
      <c r="D11" s="3"/>
      <c r="E11" s="3"/>
      <c r="F11" t="str">
        <f xml:space="preserve"> "PRIMARY KEY (ID)) ENGINE=InnoDB default charset=utf8 comment='" &amp; B$1 &amp; "';"</f>
        <v>PRIMARY KEY (ID)) ENGINE=InnoDB default charset=utf8 comment='お知らせテーブル';</v>
      </c>
      <c r="G11" t="str">
        <f>"+ "")"";"</f>
        <v>+ ")";</v>
      </c>
    </row>
    <row r="12" spans="1:11" x14ac:dyDescent="0.15">
      <c r="A12" s="3"/>
      <c r="B12" s="3"/>
      <c r="C12" s="3"/>
      <c r="D12" s="3"/>
      <c r="E12" s="3"/>
    </row>
    <row r="13" spans="1:11" x14ac:dyDescent="0.15">
      <c r="A13" s="4"/>
      <c r="B13" s="4"/>
      <c r="C13" s="4"/>
      <c r="D13" s="4"/>
      <c r="E13" s="4"/>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25" sqref="B25"/>
    </sheetView>
  </sheetViews>
  <sheetFormatPr defaultRowHeight="13.5" x14ac:dyDescent="0.15"/>
  <cols>
    <col min="1" max="1" width="14.625" bestFit="1" customWidth="1"/>
    <col min="2" max="2" width="15" bestFit="1" customWidth="1"/>
    <col min="3" max="3" width="11.5" bestFit="1" customWidth="1"/>
    <col min="4" max="4" width="10.375" bestFit="1" customWidth="1"/>
    <col min="5" max="5" width="16.375" bestFit="1" customWidth="1"/>
    <col min="7" max="11" width="0" hidden="1" customWidth="1"/>
  </cols>
  <sheetData>
    <row r="1" spans="1:11" x14ac:dyDescent="0.15">
      <c r="A1" s="6" t="s">
        <v>39</v>
      </c>
      <c r="B1" s="2" t="s">
        <v>397</v>
      </c>
    </row>
    <row r="2" spans="1:11" x14ac:dyDescent="0.15">
      <c r="A2" s="6" t="s">
        <v>148</v>
      </c>
      <c r="B2" s="2" t="s">
        <v>163</v>
      </c>
    </row>
    <row r="3" spans="1:11" x14ac:dyDescent="0.15">
      <c r="A3" s="6" t="s">
        <v>34</v>
      </c>
      <c r="B3" s="2" t="s">
        <v>171</v>
      </c>
    </row>
    <row r="5" spans="1:11" x14ac:dyDescent="0.15">
      <c r="A5" s="6" t="s">
        <v>115</v>
      </c>
      <c r="B5" s="6" t="s">
        <v>148</v>
      </c>
      <c r="C5" s="6" t="s">
        <v>316</v>
      </c>
      <c r="D5" s="6" t="s">
        <v>348</v>
      </c>
      <c r="E5" s="6" t="s">
        <v>34</v>
      </c>
      <c r="F5" t="str">
        <f>"CREATE TABLE IF NOT EXISTS " &amp; B2 &amp; "("</f>
        <v>CREATE TABLE IF NOT EXISTS EVENT_MASTER(</v>
      </c>
      <c r="G5" t="str">
        <f>"""CREATE TABLE IF NOT EXISTS " &amp; B2 &amp; "("""</f>
        <v>"CREATE TABLE IF NOT EXISTS EVENT_MASTER("</v>
      </c>
    </row>
    <row r="6" spans="1:11" x14ac:dyDescent="0.15">
      <c r="A6" s="5" t="s">
        <v>0</v>
      </c>
      <c r="B6" s="5" t="s">
        <v>1</v>
      </c>
      <c r="C6" s="5" t="s">
        <v>340</v>
      </c>
      <c r="D6" s="5" t="s">
        <v>358</v>
      </c>
      <c r="E6" s="5"/>
      <c r="F6" t="str">
        <f t="shared" ref="F6:F9"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EVENT_MASTER VALUES (null,"</v>
      </c>
      <c r="K6" t="str">
        <f>"std::string sql = """&amp;"UPDATE "&amp;B2&amp;" SET "&amp;""""</f>
        <v>std::string sql = "UPDATE EVENT_MASTER SET "</v>
      </c>
    </row>
    <row r="7" spans="1:11" x14ac:dyDescent="0.15">
      <c r="A7" s="3" t="s">
        <v>67</v>
      </c>
      <c r="B7" s="3" t="s">
        <v>550</v>
      </c>
      <c r="C7" s="3" t="s">
        <v>567</v>
      </c>
      <c r="D7" s="3" t="s">
        <v>358</v>
      </c>
      <c r="E7" s="3"/>
      <c r="F7" t="str">
        <f t="shared" si="0"/>
        <v xml:space="preserve"> NAME TEXT NOT NULL COMMENT 'イベント名',</v>
      </c>
      <c r="G7" t="str">
        <f t="shared" ref="G7:G9" si="1">"+ """&amp;B7&amp;" "&amp;IF(OR(C7="INT",C7="BIGINT",C7="TINYINT"),"INTEGER",IF(C7="TIMESTAMP",C7,"TEXT"))&amp;" "&amp;D7&amp;","""</f>
        <v>+ "NAME TEXT NOT NULL,"</v>
      </c>
      <c r="H7" t="str">
        <f t="shared" ref="H7:H9" si="2">IF(OR(C7="INT",C7="BIGINT",C7="TINYINT"),"int","std::string")&amp;" "&amp;LOWER(B7)&amp;";"</f>
        <v>std::string name;</v>
      </c>
      <c r="I7" t="str">
        <f t="shared" ref="I7:I9" si="3">"entity-&gt;" &amp; LOWER(B7) &amp; " = " &amp; IF(OR(C7="INT",C7="BIGINT",C7="TINYINT"),"sqlite3_column_int","(const char*)sqlite3_column_text") &amp; "(stmt, " &amp; ROW() - 6 &amp; ");"</f>
        <v>entity-&gt;name = (const char*)sqlite3_column_text(stmt, 1);</v>
      </c>
      <c r="J7" t="str">
        <f>"+ std::to_string(entity-&gt;"&amp;LOWER(B7)&amp;") + """ &amp; ","""</f>
        <v>+ std::to_string(entity-&gt;name) + ","</v>
      </c>
      <c r="K7" t="str">
        <f>"+ """ &amp; "," &amp; B7 &amp; " = """ &amp; "+ std::to_string(entity-&gt;" &amp; LOWER(B7) &amp; ")"</f>
        <v>+ ",NAME = "+ std::to_string(entity-&gt;name)</v>
      </c>
    </row>
    <row r="8" spans="1:11" x14ac:dyDescent="0.15">
      <c r="A8" s="3" t="s">
        <v>76</v>
      </c>
      <c r="B8" s="7" t="s">
        <v>410</v>
      </c>
      <c r="C8" s="7" t="s">
        <v>346</v>
      </c>
      <c r="D8" s="7" t="s">
        <v>347</v>
      </c>
      <c r="E8" s="3"/>
      <c r="F8" t="str">
        <f t="shared" si="0"/>
        <v xml:space="preserve"> REGIST_TIME TIMESTAMP NOT NULL COMMENT '公開開始日時',</v>
      </c>
      <c r="G8" t="str">
        <f t="shared" si="1"/>
        <v>+ "REGIST_TIME TIMESTAMP NOT NULL,"</v>
      </c>
      <c r="H8" t="str">
        <f t="shared" si="2"/>
        <v>std::string regist_time;</v>
      </c>
      <c r="I8" t="str">
        <f t="shared" si="3"/>
        <v>entity-&gt;regist_time = (const char*)sqlite3_column_text(stmt, 2);</v>
      </c>
      <c r="J8" t="str">
        <f t="shared" ref="J8:J9" si="4">"+ std::to_string(entity-&gt;"&amp;LOWER(B8)&amp;") + """ &amp; ","""</f>
        <v>+ std::to_string(entity-&gt;regist_time) + ","</v>
      </c>
      <c r="K8" t="str">
        <f t="shared" ref="K8:K9" si="5">"+ """ &amp; "," &amp; B8 &amp; " = """ &amp; "+ std::to_string(entity-&gt;" &amp; LOWER(B8) &amp; ")"</f>
        <v>+ ",REGIST_TIME = "+ std::to_string(entity-&gt;regist_time)</v>
      </c>
    </row>
    <row r="9" spans="1:11" x14ac:dyDescent="0.15">
      <c r="A9" s="3" t="s">
        <v>77</v>
      </c>
      <c r="B9" s="3" t="s">
        <v>411</v>
      </c>
      <c r="C9" s="3" t="s">
        <v>345</v>
      </c>
      <c r="D9" s="3" t="s">
        <v>347</v>
      </c>
      <c r="E9" s="3"/>
      <c r="F9" t="str">
        <f t="shared" si="0"/>
        <v xml:space="preserve"> UPDATE_TIME TIMESTAMP NOT NULL COMMENT '公開終了日時',</v>
      </c>
      <c r="G9" t="str">
        <f t="shared" si="1"/>
        <v>+ "UPDATE_TIME TIMESTAMP NOT NULL,"</v>
      </c>
      <c r="H9" t="str">
        <f t="shared" si="2"/>
        <v>std::string update_time;</v>
      </c>
      <c r="I9" t="str">
        <f t="shared" si="3"/>
        <v>entity-&gt;update_time = (const char*)sqlite3_column_text(stmt, 3);</v>
      </c>
      <c r="J9" t="str">
        <f t="shared" si="4"/>
        <v>+ std::to_string(entity-&gt;update_time) + ","</v>
      </c>
      <c r="K9" t="str">
        <f t="shared" si="5"/>
        <v>+ ",UPDATE_TIME = "+ std::to_string(entity-&gt;update_time)</v>
      </c>
    </row>
    <row r="10" spans="1:11" x14ac:dyDescent="0.15">
      <c r="A10" s="3"/>
      <c r="B10" s="3"/>
      <c r="C10" s="3"/>
      <c r="D10" s="3"/>
      <c r="E10" s="3"/>
      <c r="F10" t="str">
        <f xml:space="preserve"> "PRIMARY KEY (ID)) ENGINE=InnoDB default charset=utf8 comment='" &amp; B$1 &amp; "';"</f>
        <v>PRIMARY KEY (ID)) ENGINE=InnoDB default charset=utf8 comment='イベントマスタ';</v>
      </c>
      <c r="G10" t="str">
        <f>"+ "")"";"</f>
        <v>+ ")";</v>
      </c>
    </row>
    <row r="11" spans="1:11" x14ac:dyDescent="0.15">
      <c r="A11" s="4"/>
      <c r="B11" s="4"/>
      <c r="C11" s="4"/>
      <c r="D11" s="4"/>
      <c r="E11" s="4"/>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B8" sqref="B8"/>
    </sheetView>
  </sheetViews>
  <sheetFormatPr defaultRowHeight="13.5" x14ac:dyDescent="0.15"/>
  <cols>
    <col min="1" max="1" width="14.625" bestFit="1" customWidth="1"/>
    <col min="2" max="2" width="21.5" bestFit="1" customWidth="1"/>
    <col min="3" max="3" width="11.5" bestFit="1" customWidth="1"/>
    <col min="4" max="4" width="31.125" bestFit="1" customWidth="1"/>
    <col min="5" max="5" width="17.75" bestFit="1" customWidth="1"/>
    <col min="7" max="11" width="0" hidden="1" customWidth="1"/>
  </cols>
  <sheetData>
    <row r="1" spans="1:11" x14ac:dyDescent="0.15">
      <c r="A1" s="6" t="s">
        <v>39</v>
      </c>
      <c r="B1" s="2" t="s">
        <v>553</v>
      </c>
    </row>
    <row r="2" spans="1:11" x14ac:dyDescent="0.15">
      <c r="A2" s="6" t="s">
        <v>148</v>
      </c>
      <c r="B2" s="2" t="s">
        <v>555</v>
      </c>
    </row>
    <row r="3" spans="1:11" x14ac:dyDescent="0.15">
      <c r="A3" s="6" t="s">
        <v>34</v>
      </c>
      <c r="B3" s="2" t="s">
        <v>554</v>
      </c>
    </row>
    <row r="5" spans="1:11" x14ac:dyDescent="0.15">
      <c r="A5" s="6" t="s">
        <v>115</v>
      </c>
      <c r="B5" s="6" t="s">
        <v>148</v>
      </c>
      <c r="C5" s="6" t="s">
        <v>316</v>
      </c>
      <c r="D5" s="6" t="s">
        <v>348</v>
      </c>
      <c r="E5" s="6" t="s">
        <v>34</v>
      </c>
      <c r="F5" t="str">
        <f>"CREATE TABLE IF NOT EXISTS " &amp; B2 &amp; "("</f>
        <v>CREATE TABLE IF NOT EXISTS EVENT_IMAGE_MASTER(</v>
      </c>
      <c r="G5" t="str">
        <f>"""CREATE TABLE IF NOT EXISTS " &amp; B2 &amp; "("""</f>
        <v>"CREATE TABLE IF NOT EXISTS EVENT_IMAGE_MASTER("</v>
      </c>
    </row>
    <row r="6" spans="1:11" x14ac:dyDescent="0.15">
      <c r="A6" s="5" t="s">
        <v>0</v>
      </c>
      <c r="B6" s="5" t="s">
        <v>1</v>
      </c>
      <c r="C6" s="5" t="s">
        <v>340</v>
      </c>
      <c r="D6" s="5" t="s">
        <v>358</v>
      </c>
      <c r="E6" s="5"/>
      <c r="F6" t="str">
        <f t="shared" ref="F6:F10"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EVENT_IMAGE_MASTER VALUES (null,"</v>
      </c>
      <c r="K6" t="str">
        <f>"std::string sql = """&amp;"UPDATE "&amp;B2&amp;" SET "&amp;""""</f>
        <v>std::string sql = "UPDATE EVENT_IMAGE_MASTER SET "</v>
      </c>
    </row>
    <row r="7" spans="1:11" x14ac:dyDescent="0.15">
      <c r="A7" s="3" t="s">
        <v>714</v>
      </c>
      <c r="B7" s="3" t="s">
        <v>715</v>
      </c>
      <c r="C7" s="3" t="s">
        <v>447</v>
      </c>
      <c r="D7" s="3" t="s">
        <v>556</v>
      </c>
      <c r="E7" s="3"/>
      <c r="F7" t="str">
        <f t="shared" si="0"/>
        <v xml:space="preserve"> EVENT_MASTER_ID BIGINT NOT NULL COMMENT 'イベントマスタID',</v>
      </c>
      <c r="G7" t="str">
        <f t="shared" ref="G7:G10" si="1">"+ """&amp;B7&amp;" "&amp;IF(OR(C7="INT",C7="BIGINT",C7="TINYINT"),"INTEGER",IF(C7="TIMESTAMP",C7,"TEXT"))&amp;" "&amp;D7&amp;","""</f>
        <v>+ "EVENT_MASTER_ID INTEGER NOT NULL,"</v>
      </c>
      <c r="H7" t="str">
        <f t="shared" ref="H7:H10" si="2">IF(OR(C7="INT",C7="BIGINT",C7="TINYINT"),"int","std::string")&amp;" "&amp;LOWER(B7)&amp;";"</f>
        <v>int event_master_id;</v>
      </c>
      <c r="I7" t="str">
        <f t="shared" ref="I7:I10" si="3">"entity-&gt;" &amp; LOWER(B7) &amp; " = " &amp; IF(OR(C7="INT",C7="BIGINT",C7="TINYINT"),"sqlite3_column_int","(const char*)sqlite3_column_text") &amp; "(stmt, " &amp; ROW() - 6 &amp; ");"</f>
        <v>entity-&gt;event_master_id = sqlite3_column_int(stmt, 1);</v>
      </c>
      <c r="J7" t="str">
        <f>"+ std::to_string(entity-&gt;"&amp;LOWER(B7)&amp;") + """ &amp; ","""</f>
        <v>+ std::to_string(entity-&gt;event_master_id) + ","</v>
      </c>
      <c r="K7" t="str">
        <f>"+ """ &amp; "," &amp; B7 &amp; " = """ &amp; "+ std::to_string(entity-&gt;" &amp; LOWER(B7) &amp; ")"</f>
        <v>+ ",EVENT_MASTER_ID = "+ std::to_string(entity-&gt;event_master_id)</v>
      </c>
    </row>
    <row r="8" spans="1:11" x14ac:dyDescent="0.15">
      <c r="A8" s="3" t="s">
        <v>557</v>
      </c>
      <c r="B8" s="3" t="s">
        <v>558</v>
      </c>
      <c r="C8" s="3" t="s">
        <v>559</v>
      </c>
      <c r="D8" s="3" t="s">
        <v>556</v>
      </c>
      <c r="E8" s="3"/>
      <c r="F8" t="str">
        <f t="shared" si="0"/>
        <v xml:space="preserve"> HYOJI_KBN TINYINT NOT NULL COMMENT '表示区分',</v>
      </c>
      <c r="G8" t="str">
        <f t="shared" si="1"/>
        <v>+ "HYOJI_KBN INTEGER NOT NULL,"</v>
      </c>
      <c r="H8" t="str">
        <f t="shared" si="2"/>
        <v>int hyoji_kbn;</v>
      </c>
      <c r="I8" t="str">
        <f t="shared" si="3"/>
        <v>entity-&gt;hyoji_kbn = sqlite3_column_int(stmt, 2);</v>
      </c>
      <c r="J8" t="str">
        <f t="shared" ref="J8:J10" si="4">"+ std::to_string(entity-&gt;"&amp;LOWER(B8)&amp;") + """ &amp; ","""</f>
        <v>+ std::to_string(entity-&gt;hyoji_kbn) + ","</v>
      </c>
      <c r="K8" t="str">
        <f t="shared" ref="K8:K10" si="5">"+ """ &amp; "," &amp; B8 &amp; " = """ &amp; "+ std::to_string(entity-&gt;" &amp; LOWER(B8) &amp; ")"</f>
        <v>+ ",HYOJI_KBN = "+ std::to_string(entity-&gt;hyoji_kbn)</v>
      </c>
    </row>
    <row r="9" spans="1:11" x14ac:dyDescent="0.15">
      <c r="A9" s="3" t="s">
        <v>270</v>
      </c>
      <c r="B9" s="3" t="s">
        <v>520</v>
      </c>
      <c r="C9" s="3" t="s">
        <v>485</v>
      </c>
      <c r="D9" s="3" t="s">
        <v>556</v>
      </c>
      <c r="E9" s="3"/>
      <c r="F9" t="str">
        <f t="shared" si="0"/>
        <v xml:space="preserve"> IMAGE_NO VARCHAR(8) NOT NULL COMMENT '画像番号',</v>
      </c>
      <c r="G9" t="str">
        <f t="shared" si="1"/>
        <v>+ "IMAGE_NO TEXT NOT NULL,"</v>
      </c>
      <c r="H9" t="str">
        <f t="shared" si="2"/>
        <v>std::string image_no;</v>
      </c>
      <c r="I9" t="str">
        <f t="shared" si="3"/>
        <v>entity-&gt;image_no = (const char*)sqlite3_column_text(stmt, 3);</v>
      </c>
      <c r="J9" t="str">
        <f t="shared" si="4"/>
        <v>+ std::to_string(entity-&gt;image_no) + ","</v>
      </c>
      <c r="K9" t="str">
        <f t="shared" si="5"/>
        <v>+ ",IMAGE_NO = "+ std::to_string(entity-&gt;image_no)</v>
      </c>
    </row>
    <row r="10" spans="1:11" x14ac:dyDescent="0.15">
      <c r="A10" s="3" t="s">
        <v>561</v>
      </c>
      <c r="B10" s="7" t="s">
        <v>564</v>
      </c>
      <c r="C10" s="7" t="s">
        <v>451</v>
      </c>
      <c r="D10" s="7"/>
      <c r="E10" s="3"/>
      <c r="F10" t="str">
        <f t="shared" si="0"/>
        <v xml:space="preserve"> LINK TINYINT  COMMENT 'リンク',</v>
      </c>
      <c r="G10" t="str">
        <f t="shared" si="1"/>
        <v>+ "LINK INTEGER ,"</v>
      </c>
      <c r="H10" t="str">
        <f t="shared" si="2"/>
        <v>int link;</v>
      </c>
      <c r="I10" t="str">
        <f t="shared" si="3"/>
        <v>entity-&gt;link = sqlite3_column_int(stmt, 4);</v>
      </c>
      <c r="J10" t="str">
        <f t="shared" si="4"/>
        <v>+ std::to_string(entity-&gt;link) + ","</v>
      </c>
      <c r="K10" t="str">
        <f t="shared" si="5"/>
        <v>+ ",LINK = "+ std::to_string(entity-&gt;link)</v>
      </c>
    </row>
    <row r="11" spans="1:11" x14ac:dyDescent="0.15">
      <c r="A11" s="3"/>
      <c r="B11" s="7"/>
      <c r="C11" s="7"/>
      <c r="D11" s="7" t="s">
        <v>566</v>
      </c>
      <c r="E11" s="3" t="s">
        <v>560</v>
      </c>
      <c r="F11" t="str">
        <f xml:space="preserve"> "PRIMARY KEY (ID)) ENGINE=InnoDB default charset=utf8 comment='" &amp; B$1 &amp; "';"</f>
        <v>PRIMARY KEY (ID)) ENGINE=InnoDB default charset=utf8 comment='イベント画像マスタ';</v>
      </c>
      <c r="G11" t="str">
        <f>"+ "")"";"</f>
        <v>+ ")";</v>
      </c>
    </row>
    <row r="12" spans="1:11" x14ac:dyDescent="0.15">
      <c r="A12" s="3"/>
      <c r="B12" s="7"/>
      <c r="C12" s="7"/>
      <c r="D12" s="7"/>
      <c r="E12" s="3" t="s">
        <v>562</v>
      </c>
    </row>
    <row r="13" spans="1:11" x14ac:dyDescent="0.15">
      <c r="A13" s="3"/>
      <c r="B13" s="7"/>
      <c r="C13" s="7"/>
      <c r="D13" s="7"/>
      <c r="E13" s="3" t="s">
        <v>563</v>
      </c>
    </row>
    <row r="14" spans="1:11" x14ac:dyDescent="0.15">
      <c r="A14" s="3"/>
      <c r="B14" s="7"/>
      <c r="C14" s="7"/>
      <c r="D14" s="7"/>
      <c r="E14" s="3"/>
    </row>
    <row r="15" spans="1:11" x14ac:dyDescent="0.15">
      <c r="A15" s="3"/>
      <c r="B15" s="7"/>
      <c r="C15" s="7"/>
      <c r="D15" s="7"/>
      <c r="E15" s="3"/>
    </row>
    <row r="16" spans="1:11" x14ac:dyDescent="0.15">
      <c r="A16" s="3"/>
      <c r="B16" s="3"/>
      <c r="C16" s="3"/>
      <c r="D16" s="3" t="s">
        <v>565</v>
      </c>
      <c r="E16" s="3" t="s">
        <v>560</v>
      </c>
    </row>
    <row r="17" spans="1:5" x14ac:dyDescent="0.15">
      <c r="A17" s="3"/>
      <c r="B17" s="3"/>
      <c r="C17" s="3"/>
      <c r="D17" s="3"/>
      <c r="E17" s="3" t="s">
        <v>562</v>
      </c>
    </row>
    <row r="18" spans="1:5" x14ac:dyDescent="0.15">
      <c r="A18" s="3"/>
      <c r="B18" s="3"/>
      <c r="C18" s="3"/>
      <c r="D18" s="3"/>
      <c r="E18" s="3" t="s">
        <v>563</v>
      </c>
    </row>
    <row r="19" spans="1:5" x14ac:dyDescent="0.15">
      <c r="A19" s="3"/>
      <c r="B19" s="3"/>
      <c r="C19" s="3"/>
      <c r="D19" s="3"/>
      <c r="E19" s="3"/>
    </row>
    <row r="20" spans="1:5" x14ac:dyDescent="0.15">
      <c r="A20" s="4"/>
      <c r="B20" s="4"/>
      <c r="C20" s="4"/>
      <c r="D20" s="4"/>
      <c r="E20" s="4"/>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B12" sqref="B12"/>
    </sheetView>
  </sheetViews>
  <sheetFormatPr defaultRowHeight="13.5" x14ac:dyDescent="0.15"/>
  <cols>
    <col min="1" max="1" width="15.25" bestFit="1" customWidth="1"/>
    <col min="2" max="2" width="19.5" bestFit="1" customWidth="1"/>
    <col min="3" max="3" width="11.5" bestFit="1" customWidth="1"/>
    <col min="4" max="4" width="10.375" bestFit="1" customWidth="1"/>
    <col min="5" max="5" width="18.375" bestFit="1" customWidth="1"/>
    <col min="7" max="11" width="0" hidden="1" customWidth="1"/>
  </cols>
  <sheetData>
    <row r="1" spans="1:11" x14ac:dyDescent="0.15">
      <c r="A1" s="6" t="s">
        <v>39</v>
      </c>
      <c r="B1" s="2" t="s">
        <v>398</v>
      </c>
    </row>
    <row r="2" spans="1:11" x14ac:dyDescent="0.15">
      <c r="A2" s="6" t="s">
        <v>148</v>
      </c>
      <c r="B2" s="2" t="s">
        <v>156</v>
      </c>
    </row>
    <row r="3" spans="1:11" x14ac:dyDescent="0.15">
      <c r="A3" s="6" t="s">
        <v>34</v>
      </c>
      <c r="B3" s="2" t="s">
        <v>172</v>
      </c>
    </row>
    <row r="5" spans="1:11" x14ac:dyDescent="0.15">
      <c r="A5" s="6" t="s">
        <v>115</v>
      </c>
      <c r="B5" s="6" t="s">
        <v>148</v>
      </c>
      <c r="C5" s="6" t="s">
        <v>316</v>
      </c>
      <c r="D5" s="6" t="s">
        <v>348</v>
      </c>
      <c r="E5" s="6" t="s">
        <v>34</v>
      </c>
      <c r="F5" t="str">
        <f>"CREATE TABLE IF NOT EXISTS " &amp; B2 &amp; "("</f>
        <v>CREATE TABLE IF NOT EXISTS PRESENT_MASTER(</v>
      </c>
      <c r="G5" t="str">
        <f>"""CREATE TABLE IF NOT EXISTS " &amp; B2 &amp; "("""</f>
        <v>"CREATE TABLE IF NOT EXISTS PRESENT_MASTER("</v>
      </c>
    </row>
    <row r="6" spans="1:11" x14ac:dyDescent="0.15">
      <c r="A6" s="5" t="s">
        <v>0</v>
      </c>
      <c r="B6" s="5" t="s">
        <v>1</v>
      </c>
      <c r="C6" s="5" t="s">
        <v>340</v>
      </c>
      <c r="D6" s="5" t="s">
        <v>358</v>
      </c>
      <c r="E6" s="5"/>
      <c r="F6" t="str">
        <f t="shared" ref="F6:F16"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PRESENT_MASTER VALUES (null,"</v>
      </c>
      <c r="K6" t="str">
        <f>"std::string sql = """&amp;"UPDATE "&amp;B2&amp;" SET "&amp;""""</f>
        <v>std::string sql = "UPDATE PRESENT_MASTER SET "</v>
      </c>
    </row>
    <row r="7" spans="1:11" x14ac:dyDescent="0.15">
      <c r="A7" s="3" t="s">
        <v>51</v>
      </c>
      <c r="B7" s="3" t="s">
        <v>481</v>
      </c>
      <c r="C7" s="3" t="s">
        <v>675</v>
      </c>
      <c r="D7" s="3" t="s">
        <v>347</v>
      </c>
      <c r="E7" s="3"/>
      <c r="F7" t="str">
        <f t="shared" si="0"/>
        <v xml:space="preserve"> KBN TINYINT NOT NULL COMMENT '区分',</v>
      </c>
      <c r="G7" t="str">
        <f t="shared" ref="G7:G16" si="1">"+ """&amp;B7&amp;" "&amp;IF(OR(C7="INT",C7="BIGINT",C7="TINYINT"),"INTEGER",IF(C7="TIMESTAMP",C7,"TEXT"))&amp;" "&amp;D7&amp;","""</f>
        <v>+ "KBN INTEGER NOT NULL,"</v>
      </c>
      <c r="H7" t="str">
        <f t="shared" ref="H7:H16" si="2">IF(OR(C7="INT",C7="BIGINT",C7="TINYINT"),"int","std::string")&amp;" "&amp;LOWER(B7)&amp;";"</f>
        <v>int kbn;</v>
      </c>
      <c r="I7" t="str">
        <f t="shared" ref="I7:I16" si="3">"entity-&gt;" &amp; LOWER(B7) &amp; " = " &amp; IF(OR(C7="INT",C7="BIGINT",C7="TINYINT"),"sqlite3_column_int","(const char*)sqlite3_column_text") &amp; "(stmt, " &amp; ROW() - 6 &amp; ");"</f>
        <v>entity-&gt;kbn = sqlite3_column_int(stmt, 1);</v>
      </c>
      <c r="J7" t="str">
        <f>"+ std::to_string(entity-&gt;"&amp;LOWER(B7)&amp;") + """ &amp; ","""</f>
        <v>+ std::to_string(entity-&gt;kbn) + ","</v>
      </c>
      <c r="K7" t="str">
        <f>"+ """ &amp; "," &amp; B7 &amp; " = """ &amp; "+ std::to_string(entity-&gt;" &amp; LOWER(B7) &amp; ")"</f>
        <v>+ ",KBN = "+ std::to_string(entity-&gt;kbn)</v>
      </c>
    </row>
    <row r="8" spans="1:11" x14ac:dyDescent="0.15">
      <c r="A8" s="3" t="s">
        <v>662</v>
      </c>
      <c r="B8" s="3" t="s">
        <v>664</v>
      </c>
      <c r="C8" s="3" t="s">
        <v>666</v>
      </c>
      <c r="D8" s="3"/>
      <c r="E8" s="3" t="s">
        <v>667</v>
      </c>
      <c r="F8" t="str">
        <f t="shared" si="0"/>
        <v xml:space="preserve"> LOGIN_SU INT  COMMENT 'ログイン数',</v>
      </c>
    </row>
    <row r="9" spans="1:11" x14ac:dyDescent="0.15">
      <c r="A9" s="3" t="s">
        <v>663</v>
      </c>
      <c r="B9" s="3" t="s">
        <v>665</v>
      </c>
      <c r="C9" s="3" t="s">
        <v>666</v>
      </c>
      <c r="D9" s="3"/>
      <c r="E9" s="3" t="s">
        <v>667</v>
      </c>
      <c r="F9" t="str">
        <f t="shared" si="0"/>
        <v xml:space="preserve"> RENZOKU_LOGIN_SU INT  COMMENT '連続ログイン数',</v>
      </c>
    </row>
    <row r="10" spans="1:11" x14ac:dyDescent="0.15">
      <c r="A10" s="3" t="s">
        <v>84</v>
      </c>
      <c r="B10" s="3" t="s">
        <v>419</v>
      </c>
      <c r="C10" s="3" t="s">
        <v>341</v>
      </c>
      <c r="D10" s="3"/>
      <c r="E10" s="3" t="s">
        <v>283</v>
      </c>
      <c r="F10" t="str">
        <f t="shared" si="0"/>
        <v xml:space="preserve"> SHOTAI_SU INT  COMMENT '招待数',</v>
      </c>
      <c r="G10" t="str">
        <f t="shared" si="1"/>
        <v>+ "SHOTAI_SU INTEGER ,"</v>
      </c>
      <c r="H10" t="str">
        <f t="shared" si="2"/>
        <v>int shotai_su;</v>
      </c>
      <c r="I10" t="str">
        <f t="shared" si="3"/>
        <v>entity-&gt;shotai_su = sqlite3_column_int(stmt, 4);</v>
      </c>
      <c r="J10" t="str">
        <f t="shared" ref="J10:J16" si="4">"+ std::to_string(entity-&gt;"&amp;LOWER(B10)&amp;") + """ &amp; ","""</f>
        <v>+ std::to_string(entity-&gt;shotai_su) + ","</v>
      </c>
      <c r="K10" t="str">
        <f t="shared" ref="K10:K16" si="5">"+ """ &amp; "," &amp; B10 &amp; " = """ &amp; "+ std::to_string(entity-&gt;" &amp; LOWER(B10) &amp; ")"</f>
        <v>+ ",SHOTAI_SU = "+ std::to_string(entity-&gt;shotai_su)</v>
      </c>
    </row>
    <row r="11" spans="1:11" x14ac:dyDescent="0.15">
      <c r="A11" s="3" t="s">
        <v>47</v>
      </c>
      <c r="B11" s="3" t="s">
        <v>569</v>
      </c>
      <c r="C11" s="3" t="s">
        <v>568</v>
      </c>
      <c r="D11" s="3" t="s">
        <v>358</v>
      </c>
      <c r="E11" s="3"/>
      <c r="F11" t="str">
        <f t="shared" si="0"/>
        <v xml:space="preserve"> KIND TINYINT NOT NULL COMMENT '種類',</v>
      </c>
      <c r="G11" t="str">
        <f t="shared" si="1"/>
        <v>+ "KIND INTEGER NOT NULL,"</v>
      </c>
      <c r="H11" t="str">
        <f t="shared" si="2"/>
        <v>int kind;</v>
      </c>
      <c r="I11" t="str">
        <f t="shared" si="3"/>
        <v>entity-&gt;kind = sqlite3_column_int(stmt, 5);</v>
      </c>
      <c r="J11" t="str">
        <f t="shared" si="4"/>
        <v>+ std::to_string(entity-&gt;kind) + ","</v>
      </c>
      <c r="K11" t="str">
        <f t="shared" si="5"/>
        <v>+ ",KIND = "+ std::to_string(entity-&gt;kind)</v>
      </c>
    </row>
    <row r="12" spans="1:11" x14ac:dyDescent="0.15">
      <c r="A12" s="3" t="s">
        <v>700</v>
      </c>
      <c r="B12" s="3" t="s">
        <v>716</v>
      </c>
      <c r="C12" s="3" t="s">
        <v>447</v>
      </c>
      <c r="D12" s="3"/>
      <c r="E12" s="3"/>
      <c r="F12" t="str">
        <f t="shared" si="0"/>
        <v xml:space="preserve"> ITEM_MASTER_ID BIGINT  COMMENT 'アイテムマスタID',</v>
      </c>
      <c r="G12" t="str">
        <f t="shared" si="1"/>
        <v>+ "ITEM_MASTER_ID INTEGER ,"</v>
      </c>
      <c r="H12" t="str">
        <f t="shared" si="2"/>
        <v>int item_master_id;</v>
      </c>
      <c r="I12" t="str">
        <f t="shared" si="3"/>
        <v>entity-&gt;item_master_id = sqlite3_column_int(stmt, 6);</v>
      </c>
      <c r="J12" t="str">
        <f t="shared" si="4"/>
        <v>+ std::to_string(entity-&gt;item_master_id) + ","</v>
      </c>
      <c r="K12" t="str">
        <f t="shared" si="5"/>
        <v>+ ",ITEM_MASTER_ID = "+ std::to_string(entity-&gt;item_master_id)</v>
      </c>
    </row>
    <row r="13" spans="1:11" x14ac:dyDescent="0.15">
      <c r="A13" s="3" t="s">
        <v>82</v>
      </c>
      <c r="B13" s="3" t="s">
        <v>570</v>
      </c>
      <c r="C13" s="3" t="s">
        <v>341</v>
      </c>
      <c r="D13" s="3" t="s">
        <v>358</v>
      </c>
      <c r="E13" s="3"/>
      <c r="F13" t="str">
        <f t="shared" si="0"/>
        <v xml:space="preserve"> SURYO INT NOT NULL COMMENT '数量',</v>
      </c>
      <c r="G13" t="str">
        <f t="shared" si="1"/>
        <v>+ "SURYO INTEGER NOT NULL,"</v>
      </c>
      <c r="H13" t="str">
        <f t="shared" si="2"/>
        <v>int suryo;</v>
      </c>
      <c r="I13" t="str">
        <f t="shared" si="3"/>
        <v>entity-&gt;suryo = sqlite3_column_int(stmt, 7);</v>
      </c>
      <c r="J13" t="str">
        <f t="shared" si="4"/>
        <v>+ std::to_string(entity-&gt;suryo) + ","</v>
      </c>
      <c r="K13" t="str">
        <f t="shared" si="5"/>
        <v>+ ",SURYO = "+ std::to_string(entity-&gt;suryo)</v>
      </c>
    </row>
    <row r="14" spans="1:11" x14ac:dyDescent="0.15">
      <c r="A14" s="3" t="s">
        <v>34</v>
      </c>
      <c r="B14" s="3" t="s">
        <v>571</v>
      </c>
      <c r="C14" s="3" t="s">
        <v>572</v>
      </c>
      <c r="D14" s="3" t="s">
        <v>358</v>
      </c>
      <c r="E14" s="3"/>
      <c r="F14" t="str">
        <f t="shared" si="0"/>
        <v xml:space="preserve"> INFO TEXT NOT NULL COMMENT '説明',</v>
      </c>
      <c r="G14" t="str">
        <f t="shared" si="1"/>
        <v>+ "INFO TEXT NOT NULL,"</v>
      </c>
      <c r="H14" t="str">
        <f t="shared" si="2"/>
        <v>std::string info;</v>
      </c>
      <c r="I14" t="str">
        <f t="shared" si="3"/>
        <v>entity-&gt;info = (const char*)sqlite3_column_text(stmt, 8);</v>
      </c>
      <c r="J14" t="str">
        <f t="shared" si="4"/>
        <v>+ std::to_string(entity-&gt;info) + ","</v>
      </c>
      <c r="K14" t="str">
        <f t="shared" si="5"/>
        <v>+ ",INFO = "+ std::to_string(entity-&gt;info)</v>
      </c>
    </row>
    <row r="15" spans="1:11" x14ac:dyDescent="0.15">
      <c r="A15" s="3" t="s">
        <v>280</v>
      </c>
      <c r="B15" s="7" t="s">
        <v>410</v>
      </c>
      <c r="C15" s="7" t="s">
        <v>346</v>
      </c>
      <c r="D15" s="7" t="s">
        <v>347</v>
      </c>
      <c r="E15" s="3"/>
      <c r="F15" t="str">
        <f t="shared" si="0"/>
        <v xml:space="preserve"> REGIST_TIME TIMESTAMP NOT NULL COMMENT '配信開始日時',</v>
      </c>
      <c r="G15" t="str">
        <f t="shared" si="1"/>
        <v>+ "REGIST_TIME TIMESTAMP NOT NULL,"</v>
      </c>
      <c r="H15" t="str">
        <f t="shared" si="2"/>
        <v>std::string regist_time;</v>
      </c>
      <c r="I15" t="str">
        <f t="shared" si="3"/>
        <v>entity-&gt;regist_time = (const char*)sqlite3_column_text(stmt, 9);</v>
      </c>
      <c r="J15" t="str">
        <f t="shared" si="4"/>
        <v>+ std::to_string(entity-&gt;regist_time) + ","</v>
      </c>
      <c r="K15" t="str">
        <f t="shared" si="5"/>
        <v>+ ",REGIST_TIME = "+ std::to_string(entity-&gt;regist_time)</v>
      </c>
    </row>
    <row r="16" spans="1:11" x14ac:dyDescent="0.15">
      <c r="A16" s="3" t="s">
        <v>281</v>
      </c>
      <c r="B16" s="3" t="s">
        <v>411</v>
      </c>
      <c r="C16" s="3" t="s">
        <v>345</v>
      </c>
      <c r="D16" s="3" t="s">
        <v>347</v>
      </c>
      <c r="E16" s="3"/>
      <c r="F16" t="str">
        <f t="shared" si="0"/>
        <v xml:space="preserve"> UPDATE_TIME TIMESTAMP NOT NULL COMMENT '配信終了日時',</v>
      </c>
      <c r="G16" t="str">
        <f t="shared" si="1"/>
        <v>+ "UPDATE_TIME TIMESTAMP NOT NULL,"</v>
      </c>
      <c r="H16" t="str">
        <f t="shared" si="2"/>
        <v>std::string update_time;</v>
      </c>
      <c r="I16" t="str">
        <f t="shared" si="3"/>
        <v>entity-&gt;update_time = (const char*)sqlite3_column_text(stmt, 10);</v>
      </c>
      <c r="J16" t="str">
        <f t="shared" si="4"/>
        <v>+ std::to_string(entity-&gt;update_time) + ","</v>
      </c>
      <c r="K16" t="str">
        <f t="shared" si="5"/>
        <v>+ ",UPDATE_TIME = "+ std::to_string(entity-&gt;update_time)</v>
      </c>
    </row>
    <row r="17" spans="1:7" x14ac:dyDescent="0.15">
      <c r="A17" s="3"/>
      <c r="B17" s="3"/>
      <c r="C17" s="3"/>
      <c r="D17" s="3"/>
      <c r="E17" s="3"/>
      <c r="F17" t="str">
        <f xml:space="preserve"> "PRIMARY KEY (ID)) ENGINE=InnoDB default charset=utf8 comment='" &amp; B$1 &amp; "';"</f>
        <v>PRIMARY KEY (ID)) ENGINE=InnoDB default charset=utf8 comment='プレゼントマスタ';</v>
      </c>
      <c r="G17" t="str">
        <f>"+ "")"";"</f>
        <v>+ ")";</v>
      </c>
    </row>
    <row r="18" spans="1:7" x14ac:dyDescent="0.15">
      <c r="A18" s="3"/>
      <c r="B18" s="3"/>
      <c r="C18" s="3"/>
      <c r="D18" s="3" t="s">
        <v>139</v>
      </c>
      <c r="E18" s="3" t="s">
        <v>240</v>
      </c>
    </row>
    <row r="19" spans="1:7" x14ac:dyDescent="0.15">
      <c r="A19" s="3"/>
      <c r="B19" s="3"/>
      <c r="C19" s="3"/>
      <c r="D19" s="3"/>
      <c r="E19" s="3" t="s">
        <v>245</v>
      </c>
    </row>
    <row r="20" spans="1:7" x14ac:dyDescent="0.15">
      <c r="A20" s="3"/>
      <c r="B20" s="3"/>
      <c r="C20" s="3"/>
      <c r="D20" s="3"/>
      <c r="E20" s="3" t="s">
        <v>251</v>
      </c>
    </row>
    <row r="21" spans="1:7" x14ac:dyDescent="0.15">
      <c r="A21" s="3"/>
      <c r="B21" s="3"/>
      <c r="C21" s="3"/>
      <c r="D21" s="3"/>
      <c r="E21" s="3" t="s">
        <v>257</v>
      </c>
    </row>
    <row r="22" spans="1:7" x14ac:dyDescent="0.15">
      <c r="A22" s="3"/>
      <c r="B22" s="3"/>
      <c r="C22" s="3"/>
      <c r="D22" s="3"/>
      <c r="E22" s="3" t="s">
        <v>259</v>
      </c>
    </row>
    <row r="23" spans="1:7" x14ac:dyDescent="0.15">
      <c r="A23" s="3"/>
      <c r="B23" s="3"/>
      <c r="C23" s="3"/>
      <c r="D23" s="3"/>
      <c r="E23" s="3" t="s">
        <v>262</v>
      </c>
    </row>
    <row r="24" spans="1:7" x14ac:dyDescent="0.15">
      <c r="A24" s="3"/>
      <c r="B24" s="3"/>
      <c r="C24" s="3"/>
      <c r="D24" s="3"/>
      <c r="E24" s="3"/>
    </row>
    <row r="25" spans="1:7" x14ac:dyDescent="0.15">
      <c r="A25" s="3"/>
      <c r="B25" s="3"/>
      <c r="C25" s="3"/>
      <c r="D25" s="3" t="s">
        <v>147</v>
      </c>
      <c r="E25" s="3" t="s">
        <v>241</v>
      </c>
    </row>
    <row r="26" spans="1:7" x14ac:dyDescent="0.15">
      <c r="A26" s="3"/>
      <c r="B26" s="3"/>
      <c r="C26" s="3"/>
      <c r="D26" s="3"/>
      <c r="E26" s="3" t="s">
        <v>247</v>
      </c>
    </row>
    <row r="27" spans="1:7" x14ac:dyDescent="0.15">
      <c r="A27" s="3"/>
      <c r="B27" s="3"/>
      <c r="C27" s="3"/>
      <c r="D27" s="3"/>
      <c r="E27" s="3" t="s">
        <v>252</v>
      </c>
    </row>
    <row r="28" spans="1:7" x14ac:dyDescent="0.15">
      <c r="A28" s="3"/>
      <c r="B28" s="7"/>
      <c r="C28" s="7"/>
      <c r="D28" s="7"/>
      <c r="E28" s="3" t="s">
        <v>258</v>
      </c>
    </row>
    <row r="29" spans="1:7" x14ac:dyDescent="0.15">
      <c r="A29" s="4"/>
      <c r="B29" s="4"/>
      <c r="C29" s="4"/>
      <c r="D29" s="4"/>
      <c r="E29" s="4"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opLeftCell="A7" zoomScaleNormal="100" workbookViewId="0">
      <selection activeCell="A7" sqref="A7"/>
    </sheetView>
  </sheetViews>
  <sheetFormatPr defaultRowHeight="13.5" x14ac:dyDescent="0.15"/>
  <sheetData>
    <row r="1" spans="1:1" x14ac:dyDescent="0.15">
      <c r="A1" t="s">
        <v>106</v>
      </c>
    </row>
    <row r="2" spans="1:1" x14ac:dyDescent="0.15">
      <c r="A2" t="s">
        <v>107</v>
      </c>
    </row>
    <row r="3" spans="1:1" x14ac:dyDescent="0.15">
      <c r="A3" t="s">
        <v>642</v>
      </c>
    </row>
    <row r="4" spans="1:1" x14ac:dyDescent="0.15">
      <c r="A4" t="s">
        <v>641</v>
      </c>
    </row>
    <row r="5" spans="1:1" x14ac:dyDescent="0.15">
      <c r="A5" t="s">
        <v>656</v>
      </c>
    </row>
    <row r="6" spans="1:1" x14ac:dyDescent="0.15">
      <c r="A6" t="s">
        <v>638</v>
      </c>
    </row>
    <row r="7" spans="1:1" x14ac:dyDescent="0.15">
      <c r="A7" t="s">
        <v>108</v>
      </c>
    </row>
    <row r="8" spans="1:1" x14ac:dyDescent="0.15">
      <c r="A8" t="s">
        <v>655</v>
      </c>
    </row>
    <row r="9" spans="1:1" x14ac:dyDescent="0.15">
      <c r="A9" t="s">
        <v>195</v>
      </c>
    </row>
  </sheetData>
  <phoneticPr fontId="1"/>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13" sqref="A13"/>
    </sheetView>
  </sheetViews>
  <sheetFormatPr defaultRowHeight="13.5" x14ac:dyDescent="0.15"/>
  <cols>
    <col min="1" max="1" width="16.5" bestFit="1" customWidth="1"/>
    <col min="2" max="2" width="25.375" bestFit="1" customWidth="1"/>
    <col min="3" max="3" width="11.5" bestFit="1" customWidth="1"/>
    <col min="4" max="4" width="28.125" bestFit="1" customWidth="1"/>
    <col min="5" max="5" width="5.25" bestFit="1" customWidth="1"/>
    <col min="7" max="11" width="0" hidden="1" customWidth="1"/>
  </cols>
  <sheetData>
    <row r="1" spans="1:11" x14ac:dyDescent="0.15">
      <c r="A1" s="6" t="s">
        <v>39</v>
      </c>
      <c r="B1" s="2" t="s">
        <v>400</v>
      </c>
    </row>
    <row r="2" spans="1:11" ht="12.75" customHeight="1" x14ac:dyDescent="0.15">
      <c r="A2" s="6" t="s">
        <v>148</v>
      </c>
      <c r="B2" s="2" t="s">
        <v>158</v>
      </c>
    </row>
    <row r="3" spans="1:11" x14ac:dyDescent="0.15">
      <c r="A3" s="6" t="s">
        <v>34</v>
      </c>
      <c r="B3" s="2" t="s">
        <v>174</v>
      </c>
    </row>
    <row r="5" spans="1:11" x14ac:dyDescent="0.15">
      <c r="A5" s="6" t="s">
        <v>115</v>
      </c>
      <c r="B5" s="6" t="s">
        <v>148</v>
      </c>
      <c r="C5" s="6" t="s">
        <v>316</v>
      </c>
      <c r="D5" s="6" t="s">
        <v>348</v>
      </c>
      <c r="E5" s="6" t="s">
        <v>34</v>
      </c>
      <c r="F5" t="str">
        <f>"CREATE TABLE IF NOT EXISTS " &amp; B2 &amp; "("</f>
        <v>CREATE TABLE IF NOT EXISTS PRESENT(</v>
      </c>
      <c r="G5" t="str">
        <f>"""CREATE TABLE IF NOT EXISTS " &amp; B2 &amp; "("""</f>
        <v>"CREATE TABLE IF NOT EXISTS PRESENT("</v>
      </c>
    </row>
    <row r="6" spans="1:11" x14ac:dyDescent="0.15">
      <c r="A6" s="5" t="s">
        <v>1</v>
      </c>
      <c r="B6" s="5" t="s">
        <v>1</v>
      </c>
      <c r="C6" s="5" t="s">
        <v>340</v>
      </c>
      <c r="D6" s="5" t="s">
        <v>349</v>
      </c>
      <c r="E6" s="5"/>
      <c r="F6" t="str">
        <f t="shared" ref="F6:F10"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PRESENT VALUES (null,"</v>
      </c>
      <c r="K6" t="str">
        <f>"std::string sql = """&amp;"UPDATE "&amp;B2&amp;" SET "&amp;""""</f>
        <v>std::string sql = "UPDATE PRESENT SET "</v>
      </c>
    </row>
    <row r="7" spans="1:11" x14ac:dyDescent="0.15">
      <c r="A7" s="3" t="s">
        <v>50</v>
      </c>
      <c r="B7" s="3" t="s">
        <v>573</v>
      </c>
      <c r="C7" s="3" t="s">
        <v>447</v>
      </c>
      <c r="D7" s="3" t="s">
        <v>347</v>
      </c>
      <c r="E7" s="3"/>
      <c r="F7" t="str">
        <f t="shared" si="0"/>
        <v xml:space="preserve"> USER_ID BIGINT NOT NULL COMMENT 'ユーザーID',</v>
      </c>
      <c r="G7" t="str">
        <f t="shared" ref="G7:G10" si="1">"+ """&amp;B7&amp;" "&amp;IF(OR(C7="INT",C7="BIGINT",C7="TINYINT"),"INTEGER",IF(C7="TIMESTAMP",C7,"TEXT"))&amp;" "&amp;D7&amp;","""</f>
        <v>+ "USER_ID INTEGER NOT NULL,"</v>
      </c>
      <c r="H7" t="str">
        <f t="shared" ref="H7:H10" si="2">IF(OR(C7="INT",C7="BIGINT",C7="TINYINT"),"int","std::string")&amp;" "&amp;LOWER(B7)&amp;";"</f>
        <v>int user_id;</v>
      </c>
      <c r="I7" t="str">
        <f t="shared" ref="I7:I10"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696</v>
      </c>
      <c r="B8" s="3" t="s">
        <v>697</v>
      </c>
      <c r="C8" s="3" t="s">
        <v>447</v>
      </c>
      <c r="D8" s="3" t="s">
        <v>358</v>
      </c>
      <c r="E8" s="3"/>
      <c r="F8" t="str">
        <f t="shared" si="0"/>
        <v xml:space="preserve"> PRESENT_MASTER_ID BIGINT NOT NULL COMMENT 'プレゼントマスタID',</v>
      </c>
      <c r="G8" t="str">
        <f t="shared" si="1"/>
        <v>+ "PRESENT_MASTER_ID INTEGER NOT NULL,"</v>
      </c>
      <c r="H8" t="str">
        <f t="shared" si="2"/>
        <v>int present_master_id;</v>
      </c>
      <c r="I8" t="str">
        <f t="shared" si="3"/>
        <v>entity-&gt;present_master_id = sqlite3_column_int(stmt, 2);</v>
      </c>
      <c r="J8" t="str">
        <f t="shared" ref="J8:J10" si="4">"+ std::to_string(entity-&gt;"&amp;LOWER(B8)&amp;") + """ &amp; ","""</f>
        <v>+ std::to_string(entity-&gt;present_master_id) + ","</v>
      </c>
      <c r="K8" t="str">
        <f t="shared" ref="K8:K10" si="5">"+ """ &amp; "," &amp; B8 &amp; " = """ &amp; "+ std::to_string(entity-&gt;" &amp; LOWER(B8) &amp; ")"</f>
        <v>+ ",PRESENT_MASTER_ID = "+ std::to_string(entity-&gt;present_master_id)</v>
      </c>
    </row>
    <row r="9" spans="1:11" x14ac:dyDescent="0.15">
      <c r="A9" s="3" t="s">
        <v>81</v>
      </c>
      <c r="B9" s="7" t="s">
        <v>574</v>
      </c>
      <c r="C9" s="7" t="s">
        <v>346</v>
      </c>
      <c r="D9" s="7" t="s">
        <v>347</v>
      </c>
      <c r="E9" s="3"/>
      <c r="F9" t="str">
        <f t="shared" si="0"/>
        <v xml:space="preserve"> GET_TIME TIMESTAMP NOT NULL COMMENT '取得日時',</v>
      </c>
      <c r="G9" t="str">
        <f t="shared" si="1"/>
        <v>+ "GET_TIME TIMESTAMP NOT NULL,"</v>
      </c>
      <c r="H9" t="str">
        <f t="shared" si="2"/>
        <v>std::string get_time;</v>
      </c>
      <c r="I9" t="str">
        <f t="shared" si="3"/>
        <v>entity-&gt;get_time = (const char*)sqlite3_column_text(stmt, 3);</v>
      </c>
      <c r="J9" t="str">
        <f t="shared" si="4"/>
        <v>+ std::to_string(entity-&gt;get_time) + ","</v>
      </c>
      <c r="K9" t="str">
        <f t="shared" si="5"/>
        <v>+ ",GET_TIME = "+ std::to_string(entity-&gt;get_time)</v>
      </c>
    </row>
    <row r="10" spans="1:11" x14ac:dyDescent="0.15">
      <c r="A10" s="3" t="s">
        <v>66</v>
      </c>
      <c r="B10" s="3" t="s">
        <v>575</v>
      </c>
      <c r="C10" s="3" t="s">
        <v>568</v>
      </c>
      <c r="D10" s="3" t="s">
        <v>347</v>
      </c>
      <c r="E10" s="3"/>
      <c r="F10" t="str">
        <f t="shared" si="0"/>
        <v xml:space="preserve"> GET_FLG TINYINT NOT NULL COMMENT '取得フラグ',</v>
      </c>
      <c r="G10" t="str">
        <f t="shared" si="1"/>
        <v>+ "GET_FLG INTEGER NOT NULL,"</v>
      </c>
      <c r="H10" t="str">
        <f t="shared" si="2"/>
        <v>int get_flg;</v>
      </c>
      <c r="I10" t="str">
        <f t="shared" si="3"/>
        <v>entity-&gt;get_flg = sqlite3_column_int(stmt, 4);</v>
      </c>
      <c r="J10" t="str">
        <f t="shared" si="4"/>
        <v>+ std::to_string(entity-&gt;get_flg) + ","</v>
      </c>
      <c r="K10" t="str">
        <f t="shared" si="5"/>
        <v>+ ",GET_FLG = "+ std::to_string(entity-&gt;get_flg)</v>
      </c>
    </row>
    <row r="11" spans="1:11" x14ac:dyDescent="0.15">
      <c r="A11" s="4"/>
      <c r="B11" s="4"/>
      <c r="C11" s="4"/>
      <c r="D11" s="4"/>
      <c r="E11" s="4"/>
      <c r="F11" t="str">
        <f xml:space="preserve"> "PRIMARY KEY (ID)) ENGINE=InnoDB default charset=utf8 comment='" &amp; B$1 &amp; "';"</f>
        <v>PRIMARY KEY (ID)) ENGINE=InnoDB default charset=utf8 comment='プレゼントテーブル';</v>
      </c>
      <c r="G11" t="str">
        <f>"+ "")"";"</f>
        <v>+ ")";</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A18" sqref="A18"/>
    </sheetView>
  </sheetViews>
  <sheetFormatPr defaultRowHeight="13.5" x14ac:dyDescent="0.15"/>
  <cols>
    <col min="1" max="1" width="14.625" bestFit="1" customWidth="1"/>
    <col min="2" max="2" width="19.5" bestFit="1" customWidth="1"/>
    <col min="3" max="3" width="11.5" bestFit="1" customWidth="1"/>
    <col min="4" max="4" width="10.375" bestFit="1" customWidth="1"/>
    <col min="5" max="5" width="15" bestFit="1" customWidth="1"/>
    <col min="7" max="11" width="0" hidden="1" customWidth="1"/>
  </cols>
  <sheetData>
    <row r="1" spans="1:11" x14ac:dyDescent="0.15">
      <c r="A1" s="6" t="s">
        <v>39</v>
      </c>
      <c r="B1" s="2" t="s">
        <v>399</v>
      </c>
    </row>
    <row r="2" spans="1:11" x14ac:dyDescent="0.15">
      <c r="A2" s="6" t="s">
        <v>148</v>
      </c>
      <c r="B2" s="2" t="s">
        <v>157</v>
      </c>
    </row>
    <row r="3" spans="1:11" x14ac:dyDescent="0.15">
      <c r="A3" s="6" t="s">
        <v>34</v>
      </c>
      <c r="B3" s="2" t="s">
        <v>173</v>
      </c>
    </row>
    <row r="5" spans="1:11" x14ac:dyDescent="0.15">
      <c r="A5" s="6" t="s">
        <v>115</v>
      </c>
      <c r="B5" s="6" t="s">
        <v>148</v>
      </c>
      <c r="C5" s="6" t="s">
        <v>316</v>
      </c>
      <c r="D5" s="6" t="s">
        <v>348</v>
      </c>
      <c r="E5" s="6" t="s">
        <v>34</v>
      </c>
      <c r="F5" t="str">
        <f>"CREATE TABLE IF NOT EXISTS " &amp; B2 &amp; "("</f>
        <v>CREATE TABLE IF NOT EXISTS PREMIUM_MASTER(</v>
      </c>
      <c r="G5" t="str">
        <f>"""CREATE TABLE IF NOT EXISTS " &amp; B2 &amp; "("""</f>
        <v>"CREATE TABLE IF NOT EXISTS PREMIUM_MASTER("</v>
      </c>
    </row>
    <row r="6" spans="1:11" x14ac:dyDescent="0.15">
      <c r="A6" s="5" t="s">
        <v>0</v>
      </c>
      <c r="B6" s="5" t="s">
        <v>1</v>
      </c>
      <c r="C6" s="5" t="s">
        <v>340</v>
      </c>
      <c r="D6" s="5" t="s">
        <v>358</v>
      </c>
      <c r="E6" s="5"/>
      <c r="F6" t="str">
        <f t="shared" ref="F6:F15"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PREMIUM_MASTER VALUES (null,"</v>
      </c>
      <c r="K6" t="str">
        <f>"std::string sql = """&amp;"UPDATE "&amp;B2&amp;" SET "&amp;""""</f>
        <v>std::string sql = "UPDATE PREMIUM_MASTER SET "</v>
      </c>
    </row>
    <row r="7" spans="1:11" x14ac:dyDescent="0.15">
      <c r="A7" s="3" t="s">
        <v>51</v>
      </c>
      <c r="B7" s="3" t="s">
        <v>353</v>
      </c>
      <c r="C7" s="3" t="s">
        <v>568</v>
      </c>
      <c r="D7" s="3" t="s">
        <v>347</v>
      </c>
      <c r="E7" s="3"/>
      <c r="F7" t="str">
        <f t="shared" si="0"/>
        <v xml:space="preserve"> KBN TINYINT NOT NULL COMMENT '区分',</v>
      </c>
      <c r="G7" t="str">
        <f t="shared" ref="G7:G15" si="1">"+ """&amp;B7&amp;" "&amp;IF(OR(C7="INT",C7="BIGINT",C7="TINYINT"),"INTEGER",IF(C7="TIMESTAMP",C7,"TEXT"))&amp;" "&amp;D7&amp;","""</f>
        <v>+ "KBN INTEGER NOT NULL,"</v>
      </c>
      <c r="H7" t="str">
        <f t="shared" ref="H7:H15" si="2">IF(OR(C7="INT",C7="BIGINT",C7="TINYINT"),"int","std::string")&amp;" "&amp;LOWER(B7)&amp;";"</f>
        <v>int kbn;</v>
      </c>
      <c r="I7" t="str">
        <f t="shared" ref="I7:I15" si="3">"entity-&gt;" &amp; LOWER(B7) &amp; " = " &amp; IF(OR(C7="INT",C7="BIGINT",C7="TINYINT"),"sqlite3_column_int","(const char*)sqlite3_column_text") &amp; "(stmt, " &amp; ROW() - 6 &amp; ");"</f>
        <v>entity-&gt;kbn = sqlite3_column_int(stmt, 1);</v>
      </c>
      <c r="J7" t="str">
        <f>"+ std::to_string(entity-&gt;"&amp;LOWER(B7)&amp;") + """ &amp; ","""</f>
        <v>+ std::to_string(entity-&gt;kbn) + ","</v>
      </c>
      <c r="K7" t="str">
        <f>"+ """ &amp; "," &amp; B7 &amp; " = """ &amp; "+ std::to_string(entity-&gt;" &amp; LOWER(B7) &amp; ")"</f>
        <v>+ ",KBN = "+ std::to_string(entity-&gt;kbn)</v>
      </c>
    </row>
    <row r="8" spans="1:11" x14ac:dyDescent="0.15">
      <c r="A8" s="3" t="s">
        <v>717</v>
      </c>
      <c r="B8" s="3" t="s">
        <v>687</v>
      </c>
      <c r="C8" s="3" t="s">
        <v>447</v>
      </c>
      <c r="D8" s="3"/>
      <c r="E8" s="3"/>
      <c r="F8" t="str">
        <f t="shared" si="0"/>
        <v xml:space="preserve"> UNIT_MASTER_ID BIGINT  COMMENT 'ユニットマスタID',</v>
      </c>
      <c r="G8" t="str">
        <f t="shared" si="1"/>
        <v>+ "UNIT_MASTER_ID INTEGER ,"</v>
      </c>
      <c r="H8" t="str">
        <f t="shared" si="2"/>
        <v>int unit_master_id;</v>
      </c>
      <c r="I8" t="str">
        <f t="shared" si="3"/>
        <v>entity-&gt;unit_master_id = sqlite3_column_int(stmt, 2);</v>
      </c>
      <c r="J8" t="str">
        <f t="shared" ref="J8:J15" si="4">"+ std::to_string(entity-&gt;"&amp;LOWER(B8)&amp;") + """ &amp; ","""</f>
        <v>+ std::to_string(entity-&gt;unit_master_id) + ","</v>
      </c>
      <c r="K8" t="str">
        <f t="shared" ref="K8:K15" si="5">"+ """ &amp; "," &amp; B8 &amp; " = """ &amp; "+ std::to_string(entity-&gt;" &amp; LOWER(B8) &amp; ")"</f>
        <v>+ ",UNIT_MASTER_ID = "+ std::to_string(entity-&gt;unit_master_id)</v>
      </c>
    </row>
    <row r="9" spans="1:11" x14ac:dyDescent="0.15">
      <c r="A9" s="3" t="s">
        <v>700</v>
      </c>
      <c r="B9" s="3" t="s">
        <v>701</v>
      </c>
      <c r="C9" s="3" t="s">
        <v>447</v>
      </c>
      <c r="D9" s="3"/>
      <c r="E9" s="3"/>
      <c r="F9" t="str">
        <f t="shared" si="0"/>
        <v xml:space="preserve"> ITEM_MASTER_ID BIGINT  COMMENT 'アイテムマスタID',</v>
      </c>
      <c r="G9" t="str">
        <f t="shared" si="1"/>
        <v>+ "ITEM_MASTER_ID INTEGER ,"</v>
      </c>
      <c r="H9" t="str">
        <f t="shared" si="2"/>
        <v>int item_master_id;</v>
      </c>
      <c r="I9" t="str">
        <f t="shared" si="3"/>
        <v>entity-&gt;item_master_id = sqlite3_column_int(stmt, 3);</v>
      </c>
      <c r="J9" t="str">
        <f t="shared" si="4"/>
        <v>+ std::to_string(entity-&gt;item_master_id) + ","</v>
      </c>
      <c r="K9" t="str">
        <f t="shared" si="5"/>
        <v>+ ",ITEM_MASTER_ID = "+ std::to_string(entity-&gt;item_master_id)</v>
      </c>
    </row>
    <row r="10" spans="1:11" x14ac:dyDescent="0.15">
      <c r="A10" s="3" t="s">
        <v>82</v>
      </c>
      <c r="B10" s="3" t="s">
        <v>570</v>
      </c>
      <c r="C10" s="3" t="s">
        <v>341</v>
      </c>
      <c r="D10" s="3" t="s">
        <v>358</v>
      </c>
      <c r="E10" s="3"/>
      <c r="F10" t="str">
        <f t="shared" si="0"/>
        <v xml:space="preserve"> SURYO INT NOT NULL COMMENT '数量',</v>
      </c>
      <c r="G10" t="str">
        <f t="shared" si="1"/>
        <v>+ "SURYO INTEGER NOT NULL,"</v>
      </c>
      <c r="H10" t="str">
        <f t="shared" si="2"/>
        <v>int suryo;</v>
      </c>
      <c r="I10" t="str">
        <f t="shared" si="3"/>
        <v>entity-&gt;suryo = sqlite3_column_int(stmt, 4);</v>
      </c>
      <c r="J10" t="str">
        <f t="shared" si="4"/>
        <v>+ std::to_string(entity-&gt;suryo) + ","</v>
      </c>
      <c r="K10" t="str">
        <f t="shared" si="5"/>
        <v>+ ",SURYO = "+ std::to_string(entity-&gt;suryo)</v>
      </c>
    </row>
    <row r="11" spans="1:11" x14ac:dyDescent="0.15">
      <c r="A11" s="3" t="s">
        <v>92</v>
      </c>
      <c r="B11" s="3" t="s">
        <v>576</v>
      </c>
      <c r="C11" s="3" t="s">
        <v>341</v>
      </c>
      <c r="D11" s="3"/>
      <c r="E11" s="3"/>
      <c r="F11" t="str">
        <f t="shared" si="0"/>
        <v xml:space="preserve"> SEIGEN INT  COMMENT '交換制限',</v>
      </c>
      <c r="G11" t="str">
        <f t="shared" si="1"/>
        <v>+ "SEIGEN INTEGER ,"</v>
      </c>
      <c r="H11" t="str">
        <f t="shared" si="2"/>
        <v>int seigen;</v>
      </c>
      <c r="I11" t="str">
        <f t="shared" si="3"/>
        <v>entity-&gt;seigen = sqlite3_column_int(stmt, 5);</v>
      </c>
      <c r="J11" t="str">
        <f t="shared" si="4"/>
        <v>+ std::to_string(entity-&gt;seigen) + ","</v>
      </c>
      <c r="K11" t="str">
        <f t="shared" si="5"/>
        <v>+ ",SEIGEN = "+ std::to_string(entity-&gt;seigen)</v>
      </c>
    </row>
    <row r="12" spans="1:11" x14ac:dyDescent="0.15">
      <c r="A12" s="3" t="s">
        <v>76</v>
      </c>
      <c r="B12" s="7" t="s">
        <v>534</v>
      </c>
      <c r="C12" s="7" t="s">
        <v>346</v>
      </c>
      <c r="D12" s="7" t="s">
        <v>347</v>
      </c>
      <c r="E12" s="3"/>
      <c r="F12" t="str">
        <f t="shared" si="0"/>
        <v xml:space="preserve"> START_TIME TIMESTAMP NOT NULL COMMENT '公開開始日時',</v>
      </c>
      <c r="G12" t="str">
        <f t="shared" si="1"/>
        <v>+ "START_TIME TIMESTAMP NOT NULL,"</v>
      </c>
      <c r="H12" t="str">
        <f t="shared" si="2"/>
        <v>std::string start_time;</v>
      </c>
      <c r="I12" t="str">
        <f t="shared" si="3"/>
        <v>entity-&gt;start_time = (const char*)sqlite3_column_text(stmt, 6);</v>
      </c>
      <c r="J12" t="str">
        <f t="shared" si="4"/>
        <v>+ std::to_string(entity-&gt;start_time) + ","</v>
      </c>
      <c r="K12" t="str">
        <f t="shared" si="5"/>
        <v>+ ",START_TIME = "+ std::to_string(entity-&gt;start_time)</v>
      </c>
    </row>
    <row r="13" spans="1:11" x14ac:dyDescent="0.15">
      <c r="A13" s="3" t="s">
        <v>77</v>
      </c>
      <c r="B13" s="3" t="s">
        <v>535</v>
      </c>
      <c r="C13" s="3" t="s">
        <v>345</v>
      </c>
      <c r="D13" s="3" t="s">
        <v>347</v>
      </c>
      <c r="E13" s="3"/>
      <c r="F13" t="str">
        <f t="shared" si="0"/>
        <v xml:space="preserve"> END_TIME TIMESTAMP NOT NULL COMMENT '公開終了日時',</v>
      </c>
      <c r="G13" t="str">
        <f t="shared" si="1"/>
        <v>+ "END_TIME TIMESTAMP NOT NULL,"</v>
      </c>
      <c r="H13" t="str">
        <f t="shared" si="2"/>
        <v>std::string end_time;</v>
      </c>
      <c r="I13" t="str">
        <f t="shared" si="3"/>
        <v>entity-&gt;end_time = (const char*)sqlite3_column_text(stmt, 7);</v>
      </c>
      <c r="J13" t="str">
        <f t="shared" si="4"/>
        <v>+ std::to_string(entity-&gt;end_time) + ","</v>
      </c>
      <c r="K13" t="str">
        <f t="shared" si="5"/>
        <v>+ ",END_TIME = "+ std::to_string(entity-&gt;end_time)</v>
      </c>
    </row>
    <row r="14" spans="1:11" x14ac:dyDescent="0.15">
      <c r="A14" s="3" t="s">
        <v>25</v>
      </c>
      <c r="B14" s="7" t="s">
        <v>410</v>
      </c>
      <c r="C14" s="7" t="s">
        <v>346</v>
      </c>
      <c r="D14" s="7" t="s">
        <v>347</v>
      </c>
      <c r="E14" s="3"/>
      <c r="F14" t="str">
        <f t="shared" si="0"/>
        <v xml:space="preserve"> REGIST_TIME TIMESTAMP NOT NULL COMMENT '登録日時',</v>
      </c>
      <c r="G14" t="str">
        <f t="shared" si="1"/>
        <v>+ "REGIST_TIME TIMESTAMP NOT NULL,"</v>
      </c>
      <c r="H14" t="str">
        <f t="shared" si="2"/>
        <v>std::string regist_time;</v>
      </c>
      <c r="I14" t="str">
        <f t="shared" si="3"/>
        <v>entity-&gt;regist_time = (const char*)sqlite3_column_text(stmt, 8);</v>
      </c>
      <c r="J14" t="str">
        <f t="shared" si="4"/>
        <v>+ std::to_string(entity-&gt;regist_time) + ","</v>
      </c>
      <c r="K14" t="str">
        <f t="shared" si="5"/>
        <v>+ ",REGIST_TIME = "+ std::to_string(entity-&gt;regist_time)</v>
      </c>
    </row>
    <row r="15" spans="1:11" x14ac:dyDescent="0.15">
      <c r="A15" s="3" t="s">
        <v>26</v>
      </c>
      <c r="B15" s="3" t="s">
        <v>411</v>
      </c>
      <c r="C15" s="3" t="s">
        <v>345</v>
      </c>
      <c r="D15" s="3" t="s">
        <v>347</v>
      </c>
      <c r="E15" s="3"/>
      <c r="F15" t="str">
        <f t="shared" si="0"/>
        <v xml:space="preserve"> UPDATE_TIME TIMESTAMP NOT NULL COMMENT '更新日時',</v>
      </c>
      <c r="G15" t="str">
        <f t="shared" si="1"/>
        <v>+ "UPDATE_TIME TIMESTAMP NOT NULL,"</v>
      </c>
      <c r="H15" t="str">
        <f t="shared" si="2"/>
        <v>std::string update_time;</v>
      </c>
      <c r="I15" t="str">
        <f t="shared" si="3"/>
        <v>entity-&gt;update_time = (const char*)sqlite3_column_text(stmt, 9);</v>
      </c>
      <c r="J15" t="str">
        <f t="shared" si="4"/>
        <v>+ std::to_string(entity-&gt;update_time) + ","</v>
      </c>
      <c r="K15" t="str">
        <f t="shared" si="5"/>
        <v>+ ",UPDATE_TIME = "+ std::to_string(entity-&gt;update_time)</v>
      </c>
    </row>
    <row r="16" spans="1:11" x14ac:dyDescent="0.15">
      <c r="A16" s="3"/>
      <c r="B16" s="3"/>
      <c r="C16" s="3"/>
      <c r="D16" s="3"/>
      <c r="E16" s="3"/>
      <c r="F16" t="str">
        <f xml:space="preserve"> "PRIMARY KEY (ID)) ENGINE=InnoDB default charset=utf8 comment='" &amp; B$1 &amp; "';"</f>
        <v>PRIMARY KEY (ID)) ENGINE=InnoDB default charset=utf8 comment='プレミアムマスタ';</v>
      </c>
      <c r="G16" t="str">
        <f>"+ "")"";"</f>
        <v>+ ")";</v>
      </c>
    </row>
    <row r="17" spans="1:5" x14ac:dyDescent="0.15">
      <c r="A17" s="7"/>
      <c r="B17" s="3"/>
      <c r="C17" s="3"/>
      <c r="D17" s="7" t="s">
        <v>139</v>
      </c>
      <c r="E17" s="7" t="s">
        <v>237</v>
      </c>
    </row>
    <row r="18" spans="1:5" x14ac:dyDescent="0.15">
      <c r="A18" s="7"/>
      <c r="B18" s="3"/>
      <c r="C18" s="3"/>
      <c r="D18" s="3"/>
      <c r="E18" s="7" t="s">
        <v>246</v>
      </c>
    </row>
    <row r="19" spans="1:5" x14ac:dyDescent="0.15">
      <c r="A19" s="7"/>
      <c r="B19" s="3"/>
      <c r="C19" s="3"/>
      <c r="D19" s="3"/>
      <c r="E19" s="7" t="s">
        <v>252</v>
      </c>
    </row>
    <row r="20" spans="1:5" x14ac:dyDescent="0.15">
      <c r="A20" s="7"/>
      <c r="B20" s="3"/>
      <c r="C20" s="3"/>
      <c r="D20" s="3"/>
      <c r="E20" s="7"/>
    </row>
    <row r="21" spans="1:5" x14ac:dyDescent="0.15">
      <c r="A21" s="4"/>
      <c r="B21" s="4"/>
      <c r="C21" s="4"/>
      <c r="D21" s="4"/>
      <c r="E21" s="4"/>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A9" sqref="A9"/>
    </sheetView>
  </sheetViews>
  <sheetFormatPr defaultRowHeight="13.5" x14ac:dyDescent="0.15"/>
  <cols>
    <col min="1" max="1" width="16.625" bestFit="1" customWidth="1"/>
    <col min="2" max="2" width="34.75" customWidth="1"/>
    <col min="3" max="3" width="7.375" bestFit="1" customWidth="1"/>
    <col min="4" max="4" width="28.125" bestFit="1" customWidth="1"/>
    <col min="5" max="5" width="10.875" bestFit="1" customWidth="1"/>
    <col min="7" max="11" width="0" hidden="1" customWidth="1"/>
  </cols>
  <sheetData>
    <row r="1" spans="1:11" x14ac:dyDescent="0.15">
      <c r="A1" s="6" t="s">
        <v>39</v>
      </c>
      <c r="B1" s="2" t="s">
        <v>551</v>
      </c>
    </row>
    <row r="2" spans="1:11" ht="12.75" customHeight="1" x14ac:dyDescent="0.15">
      <c r="A2" s="6" t="s">
        <v>148</v>
      </c>
      <c r="B2" s="2" t="s">
        <v>414</v>
      </c>
    </row>
    <row r="3" spans="1:11" x14ac:dyDescent="0.15">
      <c r="A3" s="6" t="s">
        <v>34</v>
      </c>
      <c r="B3" s="2" t="s">
        <v>552</v>
      </c>
    </row>
    <row r="5" spans="1:11" x14ac:dyDescent="0.15">
      <c r="A5" s="6" t="s">
        <v>115</v>
      </c>
      <c r="B5" s="6" t="s">
        <v>148</v>
      </c>
      <c r="C5" s="6" t="s">
        <v>316</v>
      </c>
      <c r="D5" s="6" t="s">
        <v>348</v>
      </c>
      <c r="E5" s="6" t="s">
        <v>34</v>
      </c>
      <c r="F5" t="str">
        <f>"CREATE TABLE IF NOT EXISTS " &amp; B2 &amp; "("</f>
        <v>CREATE TABLE IF NOT EXISTS KOUKAN(</v>
      </c>
      <c r="G5" t="str">
        <f>"""CREATE TABLE IF NOT EXISTS " &amp; B2 &amp; "("""</f>
        <v>"CREATE TABLE IF NOT EXISTS KOUKAN("</v>
      </c>
    </row>
    <row r="6" spans="1:11" x14ac:dyDescent="0.15">
      <c r="A6" s="5" t="s">
        <v>79</v>
      </c>
      <c r="B6" s="5" t="s">
        <v>1</v>
      </c>
      <c r="C6" s="5" t="s">
        <v>340</v>
      </c>
      <c r="D6" s="5" t="s">
        <v>349</v>
      </c>
      <c r="E6" s="5"/>
      <c r="F6" t="str">
        <f t="shared" ref="F6:F8" si="0">" " &amp; B6 &amp; " " &amp; C6 &amp; " " &amp; D6 &amp; " COMMENT '" &amp; A6 &amp; "',"</f>
        <v xml:space="preserve"> ID BIGINT NOT NULL AUTO_INCREMENT COMMENT 'ユーザーID',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KOUKAN VALUES (null,"</v>
      </c>
      <c r="K6" t="str">
        <f>"std::string sql = """&amp;"UPDATE "&amp;B2&amp;" SET "&amp;""""</f>
        <v>std::string sql = "UPDATE KOUKAN SET "</v>
      </c>
    </row>
    <row r="7" spans="1:11" x14ac:dyDescent="0.15">
      <c r="A7" s="3" t="s">
        <v>51</v>
      </c>
      <c r="B7" s="3" t="s">
        <v>353</v>
      </c>
      <c r="C7" s="3" t="s">
        <v>568</v>
      </c>
      <c r="D7" s="3" t="s">
        <v>347</v>
      </c>
      <c r="E7" s="3" t="s">
        <v>415</v>
      </c>
      <c r="F7" t="str">
        <f t="shared" si="0"/>
        <v xml:space="preserve"> KBN TINYINT NOT NULL COMMENT '区分',</v>
      </c>
      <c r="G7" t="str">
        <f t="shared" ref="G7:G8" si="1">"+ """&amp;B7&amp;" "&amp;IF(OR(C7="INT",C7="BIGINT",C7="TINYINT"),"INTEGER",IF(C7="TIMESTAMP",C7,"TEXT"))&amp;" "&amp;D7&amp;","""</f>
        <v>+ "KBN INTEGER NOT NULL,"</v>
      </c>
      <c r="H7" t="str">
        <f t="shared" ref="H7:H8" si="2">IF(OR(C7="INT",C7="BIGINT",C7="TINYINT"),"int","std::string")&amp;" "&amp;LOWER(B7)&amp;";"</f>
        <v>int kbn;</v>
      </c>
      <c r="I7" t="str">
        <f t="shared" ref="I7:I8" si="3">"entity-&gt;" &amp; LOWER(B7) &amp; " = " &amp; IF(OR(C7="INT",C7="BIGINT",C7="TINYINT"),"sqlite3_column_int","(const char*)sqlite3_column_text") &amp; "(stmt, " &amp; ROW() - 6 &amp; ");"</f>
        <v>entity-&gt;kbn = sqlite3_column_int(stmt, 1);</v>
      </c>
      <c r="J7" t="str">
        <f>"+ std::to_string(entity-&gt;"&amp;LOWER(B7)&amp;") + """ &amp; ","""</f>
        <v>+ std::to_string(entity-&gt;kbn) + ","</v>
      </c>
      <c r="K7" t="str">
        <f>"+ """ &amp; "," &amp; B7 &amp; " = """ &amp; "+ std::to_string(entity-&gt;" &amp; LOWER(B7) &amp; ")"</f>
        <v>+ ",KBN = "+ std::to_string(entity-&gt;kbn)</v>
      </c>
    </row>
    <row r="8" spans="1:11" x14ac:dyDescent="0.15">
      <c r="A8" s="3" t="s">
        <v>698</v>
      </c>
      <c r="B8" s="3" t="s">
        <v>699</v>
      </c>
      <c r="C8" s="3" t="s">
        <v>447</v>
      </c>
      <c r="D8" s="3"/>
      <c r="E8" s="3"/>
      <c r="F8" t="str">
        <f t="shared" si="0"/>
        <v xml:space="preserve"> PREMIUM_MASTER_ID BIGINT  COMMENT 'プレミアムマスタID',</v>
      </c>
      <c r="G8" t="str">
        <f t="shared" si="1"/>
        <v>+ "PREMIUM_MASTER_ID INTEGER ,"</v>
      </c>
      <c r="H8" t="str">
        <f t="shared" si="2"/>
        <v>int premium_master_id;</v>
      </c>
      <c r="I8" t="str">
        <f t="shared" si="3"/>
        <v>entity-&gt;premium_master_id = sqlite3_column_int(stmt, 2);</v>
      </c>
      <c r="J8" t="str">
        <f t="shared" ref="J8" si="4">"+ std::to_string(entity-&gt;"&amp;LOWER(B8)&amp;") + """ &amp; ","""</f>
        <v>+ std::to_string(entity-&gt;premium_master_id) + ","</v>
      </c>
      <c r="K8" t="str">
        <f t="shared" ref="K8" si="5">"+ """ &amp; "," &amp; B8 &amp; " = """ &amp; "+ std::to_string(entity-&gt;" &amp; LOWER(B8) &amp; ")"</f>
        <v>+ ",PREMIUM_MASTER_ID = "+ std::to_string(entity-&gt;premium_master_id)</v>
      </c>
    </row>
    <row r="9" spans="1:11" x14ac:dyDescent="0.15">
      <c r="A9" s="3"/>
      <c r="B9" s="3"/>
      <c r="C9" s="3"/>
      <c r="D9" s="3"/>
      <c r="E9" s="3"/>
      <c r="F9" t="str">
        <f xml:space="preserve"> "PRIMARY KEY (ID)) ENGINE=InnoDB default charset=utf8 comment='" &amp; B$1 &amp; "';"</f>
        <v>PRIMARY KEY (ID)) ENGINE=InnoDB default charset=utf8 comment='交換履歴テーブル';</v>
      </c>
      <c r="G9" t="str">
        <f>"+ "")"";"</f>
        <v>+ ")";</v>
      </c>
    </row>
    <row r="10" spans="1:11" x14ac:dyDescent="0.15">
      <c r="A10" s="4"/>
      <c r="B10" s="4"/>
      <c r="C10" s="4"/>
      <c r="D10" s="4"/>
      <c r="E10" s="4"/>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B25" sqref="B25"/>
    </sheetView>
  </sheetViews>
  <sheetFormatPr defaultRowHeight="13.5" x14ac:dyDescent="0.15"/>
  <cols>
    <col min="1" max="1" width="18.5" bestFit="1" customWidth="1"/>
    <col min="2" max="2" width="16.125" customWidth="1"/>
    <col min="3" max="3" width="13.125" bestFit="1" customWidth="1"/>
    <col min="4" max="4" width="10.375" bestFit="1" customWidth="1"/>
    <col min="5" max="5" width="32" customWidth="1"/>
    <col min="7" max="11" width="0" hidden="1" customWidth="1"/>
  </cols>
  <sheetData>
    <row r="1" spans="1:11" x14ac:dyDescent="0.15">
      <c r="A1" s="6" t="s">
        <v>39</v>
      </c>
      <c r="B1" s="2" t="s">
        <v>401</v>
      </c>
    </row>
    <row r="2" spans="1:11" x14ac:dyDescent="0.15">
      <c r="A2" s="6" t="s">
        <v>148</v>
      </c>
      <c r="B2" s="2" t="s">
        <v>159</v>
      </c>
    </row>
    <row r="3" spans="1:11" x14ac:dyDescent="0.15">
      <c r="A3" s="6" t="s">
        <v>34</v>
      </c>
      <c r="B3" s="2" t="s">
        <v>175</v>
      </c>
    </row>
    <row r="5" spans="1:11" x14ac:dyDescent="0.15">
      <c r="A5" s="6" t="s">
        <v>115</v>
      </c>
      <c r="B5" s="6" t="s">
        <v>148</v>
      </c>
      <c r="C5" s="6" t="s">
        <v>316</v>
      </c>
      <c r="D5" s="6" t="s">
        <v>348</v>
      </c>
      <c r="E5" s="6" t="s">
        <v>34</v>
      </c>
      <c r="F5" t="str">
        <f>"CREATE TABLE IF NOT EXISTS " &amp; B2 &amp; "("</f>
        <v>CREATE TABLE IF NOT EXISTS ITEM_MASTER(</v>
      </c>
      <c r="G5" t="str">
        <f>"""CREATE TABLE IF NOT EXISTS " &amp; B2 &amp; "("""</f>
        <v>"CREATE TABLE IF NOT EXISTS ITEM_MASTER("</v>
      </c>
    </row>
    <row r="6" spans="1:11" x14ac:dyDescent="0.15">
      <c r="A6" s="5" t="s">
        <v>0</v>
      </c>
      <c r="B6" s="5" t="s">
        <v>1</v>
      </c>
      <c r="C6" s="5" t="s">
        <v>340</v>
      </c>
      <c r="D6" s="5" t="s">
        <v>358</v>
      </c>
      <c r="E6" s="5"/>
      <c r="F6" t="str">
        <f t="shared" ref="F6:F14"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ITEM_MASTER VALUES (null,"</v>
      </c>
      <c r="K6" t="str">
        <f>"std::string sql = """&amp;"UPDATE "&amp;B2&amp;" SET "&amp;""""</f>
        <v>std::string sql = "UPDATE ITEM_MASTER SET "</v>
      </c>
    </row>
    <row r="7" spans="1:11" x14ac:dyDescent="0.15">
      <c r="A7" s="3" t="s">
        <v>61</v>
      </c>
      <c r="B7" s="3" t="s">
        <v>318</v>
      </c>
      <c r="C7" s="3" t="s">
        <v>568</v>
      </c>
      <c r="D7" s="3" t="s">
        <v>347</v>
      </c>
      <c r="E7" s="3"/>
      <c r="F7" t="str">
        <f t="shared" si="0"/>
        <v xml:space="preserve"> NO TINYINT NOT NULL COMMENT '区分',</v>
      </c>
      <c r="G7" t="str">
        <f t="shared" ref="G7:G14" si="1">"+ """&amp;B7&amp;" "&amp;IF(OR(C7="INT",C7="BIGINT",C7="TINYINT"),"INTEGER",IF(C7="TIMESTAMP",C7,"TEXT"))&amp;" "&amp;D7&amp;","""</f>
        <v>+ "NO INTEGER NOT NULL,"</v>
      </c>
      <c r="H7" t="str">
        <f t="shared" ref="H7:H14" si="2">IF(OR(C7="INT",C7="BIGINT",C7="TINYINT"),"int","std::string")&amp;" "&amp;LOWER(B7)&amp;";"</f>
        <v>int no;</v>
      </c>
      <c r="I7" t="str">
        <f t="shared" ref="I7:I14" si="3">"entity-&gt;" &amp; LOWER(B7) &amp; " = " &amp; IF(OR(C7="INT",C7="BIGINT",C7="TINYINT"),"sqlite3_column_int","(const char*)sqlite3_column_text") &amp; "(stmt, " &amp; ROW() - 6 &amp; ");"</f>
        <v>entity-&gt;no = sqlite3_column_int(stmt, 1);</v>
      </c>
      <c r="J7" t="str">
        <f>"+ std::to_string(entity-&gt;"&amp;LOWER(B7)&amp;") + """ &amp; ","""</f>
        <v>+ std::to_string(entity-&gt;no) + ","</v>
      </c>
      <c r="K7" t="str">
        <f>"+ """ &amp; "," &amp; B7 &amp; " = """ &amp; "+ std::to_string(entity-&gt;" &amp; LOWER(B7) &amp; ")"</f>
        <v>+ ",NO = "+ std::to_string(entity-&gt;no)</v>
      </c>
    </row>
    <row r="8" spans="1:11" x14ac:dyDescent="0.15">
      <c r="A8" s="3" t="s">
        <v>271</v>
      </c>
      <c r="B8" s="3" t="s">
        <v>460</v>
      </c>
      <c r="C8" s="3" t="s">
        <v>461</v>
      </c>
      <c r="D8" s="3" t="s">
        <v>458</v>
      </c>
      <c r="E8" s="3" t="s">
        <v>272</v>
      </c>
      <c r="F8" t="str">
        <f t="shared" si="0"/>
        <v xml:space="preserve"> IMAGE_NO VARCHAR(8) NOT NULL COMMENT '画像番号',</v>
      </c>
      <c r="G8" t="str">
        <f t="shared" si="1"/>
        <v>+ "IMAGE_NO TEXT NOT NULL,"</v>
      </c>
      <c r="H8" t="str">
        <f t="shared" si="2"/>
        <v>std::string image_no;</v>
      </c>
      <c r="I8" t="str">
        <f t="shared" si="3"/>
        <v>entity-&gt;image_no = (const char*)sqlite3_column_text(stmt, 2);</v>
      </c>
      <c r="J8" t="str">
        <f t="shared" ref="J8:J14" si="4">"+ std::to_string(entity-&gt;"&amp;LOWER(B8)&amp;") + """ &amp; ","""</f>
        <v>+ std::to_string(entity-&gt;image_no) + ","</v>
      </c>
      <c r="K8" t="str">
        <f t="shared" ref="K8:K14" si="5">"+ """ &amp; "," &amp; B8 &amp; " = """ &amp; "+ std::to_string(entity-&gt;" &amp; LOWER(B8) &amp; ")"</f>
        <v>+ ",IMAGE_NO = "+ std::to_string(entity-&gt;image_no)</v>
      </c>
    </row>
    <row r="9" spans="1:11" x14ac:dyDescent="0.15">
      <c r="A9" s="3" t="s">
        <v>33</v>
      </c>
      <c r="B9" s="3" t="s">
        <v>579</v>
      </c>
      <c r="C9" s="3" t="s">
        <v>582</v>
      </c>
      <c r="D9" s="3" t="s">
        <v>458</v>
      </c>
      <c r="E9" s="3"/>
      <c r="F9" t="str">
        <f t="shared" si="0"/>
        <v xml:space="preserve"> NAME VARCHAR(32) NOT NULL COMMENT '名前',</v>
      </c>
      <c r="G9" t="str">
        <f t="shared" si="1"/>
        <v>+ "NAME TEXT NOT NULL,"</v>
      </c>
      <c r="H9" t="str">
        <f t="shared" si="2"/>
        <v>std::string name;</v>
      </c>
      <c r="I9" t="str">
        <f t="shared" si="3"/>
        <v>entity-&gt;name = (const char*)sqlite3_column_text(stmt, 3);</v>
      </c>
      <c r="J9" t="str">
        <f t="shared" si="4"/>
        <v>+ std::to_string(entity-&gt;name) + ","</v>
      </c>
      <c r="K9" t="str">
        <f t="shared" si="5"/>
        <v>+ ",NAME = "+ std::to_string(entity-&gt;name)</v>
      </c>
    </row>
    <row r="10" spans="1:11" x14ac:dyDescent="0.15">
      <c r="A10" s="3" t="s">
        <v>34</v>
      </c>
      <c r="B10" s="3" t="s">
        <v>580</v>
      </c>
      <c r="C10" s="3" t="s">
        <v>583</v>
      </c>
      <c r="D10" s="3" t="s">
        <v>458</v>
      </c>
      <c r="E10" s="3"/>
      <c r="F10" t="str">
        <f t="shared" si="0"/>
        <v xml:space="preserve"> INFO TEXT NOT NULL COMMENT '説明',</v>
      </c>
      <c r="G10" t="str">
        <f t="shared" si="1"/>
        <v>+ "INFO TEXT NOT NULL,"</v>
      </c>
      <c r="H10" t="str">
        <f t="shared" si="2"/>
        <v>std::string info;</v>
      </c>
      <c r="I10" t="str">
        <f t="shared" si="3"/>
        <v>entity-&gt;info = (const char*)sqlite3_column_text(stmt, 4);</v>
      </c>
      <c r="J10" t="str">
        <f t="shared" si="4"/>
        <v>+ std::to_string(entity-&gt;info) + ","</v>
      </c>
      <c r="K10" t="str">
        <f t="shared" si="5"/>
        <v>+ ",INFO = "+ std::to_string(entity-&gt;info)</v>
      </c>
    </row>
    <row r="11" spans="1:11" x14ac:dyDescent="0.15">
      <c r="A11" s="3" t="s">
        <v>53</v>
      </c>
      <c r="B11" s="3" t="s">
        <v>581</v>
      </c>
      <c r="C11" s="3" t="s">
        <v>457</v>
      </c>
      <c r="D11" s="3" t="s">
        <v>458</v>
      </c>
      <c r="E11" s="3"/>
      <c r="F11" t="str">
        <f t="shared" si="0"/>
        <v xml:space="preserve"> KOUKARYO INT NOT NULL COMMENT '効果量',</v>
      </c>
      <c r="G11" t="str">
        <f t="shared" si="1"/>
        <v>+ "KOUKARYO INTEGER NOT NULL,"</v>
      </c>
      <c r="H11" t="str">
        <f t="shared" si="2"/>
        <v>int koukaryo;</v>
      </c>
      <c r="I11" t="str">
        <f t="shared" si="3"/>
        <v>entity-&gt;koukaryo = sqlite3_column_int(stmt, 5);</v>
      </c>
      <c r="J11" t="str">
        <f t="shared" si="4"/>
        <v>+ std::to_string(entity-&gt;koukaryo) + ","</v>
      </c>
      <c r="K11" t="str">
        <f t="shared" si="5"/>
        <v>+ ",KOUKARYO = "+ std::to_string(entity-&gt;koukaryo)</v>
      </c>
    </row>
    <row r="12" spans="1:11" x14ac:dyDescent="0.15">
      <c r="A12" s="3" t="s">
        <v>584</v>
      </c>
      <c r="B12" s="7" t="s">
        <v>585</v>
      </c>
      <c r="C12" s="7" t="s">
        <v>457</v>
      </c>
      <c r="D12" s="7"/>
      <c r="E12" s="3" t="s">
        <v>619</v>
      </c>
      <c r="F12" t="str">
        <f t="shared" si="0"/>
        <v xml:space="preserve"> KAKURITSU INT  COMMENT '確率',</v>
      </c>
      <c r="G12" t="str">
        <f t="shared" si="1"/>
        <v>+ "KAKURITSU INTEGER ,"</v>
      </c>
      <c r="H12" t="str">
        <f t="shared" si="2"/>
        <v>int kakuritsu;</v>
      </c>
      <c r="I12" t="str">
        <f t="shared" si="3"/>
        <v>entity-&gt;kakuritsu = sqlite3_column_int(stmt, 6);</v>
      </c>
      <c r="J12" t="str">
        <f t="shared" si="4"/>
        <v>+ std::to_string(entity-&gt;kakuritsu) + ","</v>
      </c>
      <c r="K12" t="str">
        <f t="shared" si="5"/>
        <v>+ ",KAKURITSU = "+ std::to_string(entity-&gt;kakuritsu)</v>
      </c>
    </row>
    <row r="13" spans="1:11" x14ac:dyDescent="0.15">
      <c r="A13" s="3" t="s">
        <v>25</v>
      </c>
      <c r="B13" s="7" t="s">
        <v>410</v>
      </c>
      <c r="C13" s="7" t="s">
        <v>346</v>
      </c>
      <c r="D13" s="7" t="s">
        <v>347</v>
      </c>
      <c r="E13" s="3"/>
      <c r="F13" t="str">
        <f t="shared" si="0"/>
        <v xml:space="preserve"> REGIST_TIME TIMESTAMP NOT NULL COMMENT '登録日時',</v>
      </c>
      <c r="G13" t="str">
        <f t="shared" si="1"/>
        <v>+ "REGIST_TIME TIMESTAMP NOT NULL,"</v>
      </c>
      <c r="H13" t="str">
        <f t="shared" si="2"/>
        <v>std::string regist_time;</v>
      </c>
      <c r="I13" t="str">
        <f t="shared" si="3"/>
        <v>entity-&gt;regist_time = (const char*)sqlite3_column_text(stmt, 7);</v>
      </c>
      <c r="J13" t="str">
        <f t="shared" si="4"/>
        <v>+ std::to_string(entity-&gt;regist_time) + ","</v>
      </c>
      <c r="K13" t="str">
        <f t="shared" si="5"/>
        <v>+ ",REGIST_TIME = "+ std::to_string(entity-&gt;regist_time)</v>
      </c>
    </row>
    <row r="14" spans="1:11" x14ac:dyDescent="0.15">
      <c r="A14" s="3" t="s">
        <v>26</v>
      </c>
      <c r="B14" s="3" t="s">
        <v>411</v>
      </c>
      <c r="C14" s="3" t="s">
        <v>345</v>
      </c>
      <c r="D14" s="3" t="s">
        <v>347</v>
      </c>
      <c r="E14" s="3"/>
      <c r="F14" t="str">
        <f t="shared" si="0"/>
        <v xml:space="preserve"> UPDATE_TIME TIMESTAMP NOT NULL COMMENT '更新日時',</v>
      </c>
      <c r="G14" t="str">
        <f t="shared" si="1"/>
        <v>+ "UPDATE_TIME TIMESTAMP NOT NULL,"</v>
      </c>
      <c r="H14" t="str">
        <f t="shared" si="2"/>
        <v>std::string update_time;</v>
      </c>
      <c r="I14" t="str">
        <f t="shared" si="3"/>
        <v>entity-&gt;update_time = (const char*)sqlite3_column_text(stmt, 8);</v>
      </c>
      <c r="J14" t="str">
        <f t="shared" si="4"/>
        <v>+ std::to_string(entity-&gt;update_time) + ","</v>
      </c>
      <c r="K14" t="str">
        <f t="shared" si="5"/>
        <v>+ ",UPDATE_TIME = "+ std::to_string(entity-&gt;update_time)</v>
      </c>
    </row>
    <row r="15" spans="1:11" x14ac:dyDescent="0.15">
      <c r="A15" s="3"/>
      <c r="B15" s="3"/>
      <c r="C15" s="3"/>
      <c r="D15" s="3"/>
      <c r="E15" s="3"/>
      <c r="F15" t="str">
        <f xml:space="preserve"> "PRIMARY KEY (ID)) ENGINE=InnoDB default charset=utf8 comment='" &amp; B$1 &amp; "';"</f>
        <v>PRIMARY KEY (ID)) ENGINE=InnoDB default charset=utf8 comment='アイテムマスタ';</v>
      </c>
      <c r="G15" t="str">
        <f>"+ "")"";"</f>
        <v>+ ")";</v>
      </c>
    </row>
    <row r="16" spans="1:11" x14ac:dyDescent="0.15">
      <c r="A16" s="3"/>
      <c r="B16" s="3"/>
      <c r="C16" s="3"/>
      <c r="D16" s="3"/>
      <c r="E16" s="3"/>
    </row>
    <row r="17" spans="1:5" x14ac:dyDescent="0.15">
      <c r="A17" s="3"/>
      <c r="B17" s="3"/>
      <c r="C17" s="3"/>
      <c r="D17" s="3" t="s">
        <v>139</v>
      </c>
      <c r="E17" s="3" t="s">
        <v>239</v>
      </c>
    </row>
    <row r="18" spans="1:5" x14ac:dyDescent="0.15">
      <c r="A18" s="3"/>
      <c r="B18" s="3"/>
      <c r="C18" s="3"/>
      <c r="D18" s="3"/>
      <c r="E18" s="3" t="s">
        <v>244</v>
      </c>
    </row>
    <row r="19" spans="1:5" x14ac:dyDescent="0.15">
      <c r="A19" s="3"/>
      <c r="B19" s="3"/>
      <c r="C19" s="3"/>
      <c r="D19" s="3"/>
      <c r="E19" s="3" t="s">
        <v>250</v>
      </c>
    </row>
    <row r="20" spans="1:5" x14ac:dyDescent="0.15">
      <c r="A20" s="3"/>
      <c r="B20" s="3"/>
      <c r="C20" s="3"/>
      <c r="D20" s="3"/>
      <c r="E20" s="3"/>
    </row>
    <row r="21" spans="1:5" x14ac:dyDescent="0.15">
      <c r="A21" s="3"/>
      <c r="B21" s="3"/>
      <c r="C21" s="3"/>
      <c r="D21" s="3"/>
      <c r="E21" s="3"/>
    </row>
    <row r="22" spans="1:5" x14ac:dyDescent="0.15">
      <c r="A22" s="4"/>
      <c r="B22" s="4"/>
      <c r="C22" s="4"/>
      <c r="D22" s="4"/>
      <c r="E22" s="4"/>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8" sqref="A8"/>
    </sheetView>
  </sheetViews>
  <sheetFormatPr defaultRowHeight="13.5" x14ac:dyDescent="0.15"/>
  <cols>
    <col min="1" max="1" width="14.625" bestFit="1" customWidth="1"/>
    <col min="2" max="2" width="28" customWidth="1"/>
    <col min="3" max="3" width="11.5" bestFit="1" customWidth="1"/>
    <col min="4" max="4" width="28.125" bestFit="1" customWidth="1"/>
    <col min="5" max="5" width="5.25" bestFit="1" customWidth="1"/>
    <col min="7" max="11" width="0" hidden="1" customWidth="1"/>
  </cols>
  <sheetData>
    <row r="1" spans="1:11" x14ac:dyDescent="0.15">
      <c r="A1" s="6" t="s">
        <v>39</v>
      </c>
      <c r="B1" s="2" t="s">
        <v>402</v>
      </c>
    </row>
    <row r="2" spans="1:11" x14ac:dyDescent="0.15">
      <c r="A2" s="6" t="s">
        <v>148</v>
      </c>
      <c r="B2" s="2" t="s">
        <v>160</v>
      </c>
    </row>
    <row r="3" spans="1:11" x14ac:dyDescent="0.15">
      <c r="A3" s="6" t="s">
        <v>34</v>
      </c>
      <c r="B3" s="2" t="s">
        <v>176</v>
      </c>
    </row>
    <row r="5" spans="1:11" x14ac:dyDescent="0.15">
      <c r="A5" s="6" t="s">
        <v>115</v>
      </c>
      <c r="B5" s="6" t="s">
        <v>148</v>
      </c>
      <c r="C5" s="6" t="s">
        <v>316</v>
      </c>
      <c r="D5" s="6" t="s">
        <v>348</v>
      </c>
      <c r="E5" s="6" t="s">
        <v>34</v>
      </c>
      <c r="F5" t="str">
        <f>"CREATE TABLE IF NOT EXISTS " &amp; B2 &amp; "("</f>
        <v>CREATE TABLE IF NOT EXISTS ITEM(</v>
      </c>
      <c r="G5" t="str">
        <f>"""CREATE TABLE IF NOT EXISTS " &amp; B2 &amp; "("""</f>
        <v>"CREATE TABLE IF NOT EXISTS ITEM("</v>
      </c>
    </row>
    <row r="6" spans="1:11" x14ac:dyDescent="0.15">
      <c r="A6" s="5" t="s">
        <v>0</v>
      </c>
      <c r="B6" s="5" t="s">
        <v>1</v>
      </c>
      <c r="C6" s="5" t="s">
        <v>340</v>
      </c>
      <c r="D6" s="5" t="s">
        <v>349</v>
      </c>
      <c r="E6" s="5"/>
      <c r="F6" t="str">
        <f t="shared" ref="F6:F12"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ITEM VALUES (null,"</v>
      </c>
      <c r="K6" t="str">
        <f>"std::string sql = """&amp;"UPDATE "&amp;B2&amp;" SET "&amp;""""</f>
        <v>std::string sql = "UPDATE ITEM SET "</v>
      </c>
    </row>
    <row r="7" spans="1:11" x14ac:dyDescent="0.15">
      <c r="A7" s="3" t="s">
        <v>79</v>
      </c>
      <c r="B7" s="3" t="s">
        <v>586</v>
      </c>
      <c r="C7" s="3" t="s">
        <v>447</v>
      </c>
      <c r="D7" s="3" t="s">
        <v>347</v>
      </c>
      <c r="E7" s="3"/>
      <c r="F7" t="str">
        <f t="shared" si="0"/>
        <v xml:space="preserve"> USER_ID BIGINT NOT NULL COMMENT 'ユーザーID',</v>
      </c>
      <c r="G7" t="str">
        <f t="shared" ref="G7:G12" si="1">"+ """&amp;B7&amp;" "&amp;IF(OR(C7="INT",C7="BIGINT",C7="TINYINT"),"INTEGER",IF(C7="TIMESTAMP",C7,"TEXT"))&amp;" "&amp;D7&amp;","""</f>
        <v>+ "USER_ID INTEGER NOT NULL,"</v>
      </c>
      <c r="H7" t="str">
        <f t="shared" ref="H7:H12" si="2">IF(OR(C7="INT",C7="BIGINT",C7="TINYINT"),"int","std::string")&amp;" "&amp;LOWER(B7)&amp;";"</f>
        <v>int user_id;</v>
      </c>
      <c r="I7" t="str">
        <f t="shared" ref="I7:I12"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700</v>
      </c>
      <c r="B8" s="3" t="s">
        <v>701</v>
      </c>
      <c r="C8" s="3" t="s">
        <v>447</v>
      </c>
      <c r="D8" s="3" t="s">
        <v>358</v>
      </c>
      <c r="E8" s="3"/>
      <c r="F8" t="str">
        <f t="shared" si="0"/>
        <v xml:space="preserve"> ITEM_MASTER_ID BIGINT NOT NULL COMMENT 'アイテムマスタID',</v>
      </c>
      <c r="G8" t="str">
        <f t="shared" si="1"/>
        <v>+ "ITEM_MASTER_ID INTEGER NOT NULL,"</v>
      </c>
      <c r="H8" t="str">
        <f t="shared" si="2"/>
        <v>int item_master_id;</v>
      </c>
      <c r="I8" t="str">
        <f t="shared" si="3"/>
        <v>entity-&gt;item_master_id = sqlite3_column_int(stmt, 2);</v>
      </c>
      <c r="J8" t="str">
        <f t="shared" ref="J8:J12" si="4">"+ std::to_string(entity-&gt;"&amp;LOWER(B8)&amp;") + """ &amp; ","""</f>
        <v>+ std::to_string(entity-&gt;item_master_id) + ","</v>
      </c>
      <c r="K8" t="str">
        <f t="shared" ref="K8:K12" si="5">"+ """ &amp; "," &amp; B8 &amp; " = """ &amp; "+ std::to_string(entity-&gt;" &amp; LOWER(B8) &amp; ")"</f>
        <v>+ ",ITEM_MASTER_ID = "+ std::to_string(entity-&gt;item_master_id)</v>
      </c>
    </row>
    <row r="9" spans="1:11" x14ac:dyDescent="0.15">
      <c r="A9" s="3" t="s">
        <v>80</v>
      </c>
      <c r="B9" s="3" t="s">
        <v>588</v>
      </c>
      <c r="C9" s="3" t="s">
        <v>341</v>
      </c>
      <c r="D9" s="3" t="s">
        <v>358</v>
      </c>
      <c r="E9" s="3"/>
      <c r="F9" t="str">
        <f t="shared" si="0"/>
        <v xml:space="preserve"> SHOJISU INT NOT NULL COMMENT '所持数',</v>
      </c>
      <c r="G9" t="str">
        <f t="shared" si="1"/>
        <v>+ "SHOJISU INTEGER NOT NULL,"</v>
      </c>
      <c r="H9" t="str">
        <f t="shared" si="2"/>
        <v>int shojisu;</v>
      </c>
      <c r="I9" t="str">
        <f t="shared" si="3"/>
        <v>entity-&gt;shojisu = sqlite3_column_int(stmt, 3);</v>
      </c>
      <c r="J9" t="str">
        <f t="shared" si="4"/>
        <v>+ std::to_string(entity-&gt;shojisu) + ","</v>
      </c>
      <c r="K9" t="str">
        <f t="shared" si="5"/>
        <v>+ ",SHOJISU = "+ std::to_string(entity-&gt;shojisu)</v>
      </c>
    </row>
    <row r="10" spans="1:11" x14ac:dyDescent="0.15">
      <c r="A10" s="3" t="s">
        <v>25</v>
      </c>
      <c r="B10" s="7" t="s">
        <v>410</v>
      </c>
      <c r="C10" s="7" t="s">
        <v>346</v>
      </c>
      <c r="D10" s="7" t="s">
        <v>347</v>
      </c>
      <c r="E10" s="3"/>
      <c r="F10" t="str">
        <f t="shared" si="0"/>
        <v xml:space="preserve"> REGIST_TIME TIMESTAMP NOT NULL COMMENT '登録日時',</v>
      </c>
      <c r="G10" t="str">
        <f t="shared" si="1"/>
        <v>+ "REGIST_TIME TIMESTAMP NOT NULL,"</v>
      </c>
      <c r="H10" t="str">
        <f t="shared" si="2"/>
        <v>std::string regist_time;</v>
      </c>
      <c r="I10" t="str">
        <f t="shared" si="3"/>
        <v>entity-&gt;regist_time = (const char*)sqlite3_column_text(stmt, 4);</v>
      </c>
      <c r="J10" t="str">
        <f t="shared" si="4"/>
        <v>+ std::to_string(entity-&gt;regist_time) + ","</v>
      </c>
      <c r="K10" t="str">
        <f t="shared" si="5"/>
        <v>+ ",REGIST_TIME = "+ std::to_string(entity-&gt;regist_time)</v>
      </c>
    </row>
    <row r="11" spans="1:11" x14ac:dyDescent="0.15">
      <c r="A11" s="3" t="s">
        <v>26</v>
      </c>
      <c r="B11" s="3" t="s">
        <v>411</v>
      </c>
      <c r="C11" s="3" t="s">
        <v>345</v>
      </c>
      <c r="D11" s="3" t="s">
        <v>347</v>
      </c>
      <c r="E11" s="3"/>
      <c r="F11" t="str">
        <f t="shared" si="0"/>
        <v xml:space="preserve"> UPDATE_TIME TIMESTAMP NOT NULL COMMENT '更新日時',</v>
      </c>
      <c r="G11" t="str">
        <f t="shared" si="1"/>
        <v>+ "UPDATE_TIME TIMESTAMP NOT NULL,"</v>
      </c>
      <c r="H11" t="str">
        <f t="shared" si="2"/>
        <v>std::string update_time;</v>
      </c>
      <c r="I11" t="str">
        <f t="shared" si="3"/>
        <v>entity-&gt;update_time = (const char*)sqlite3_column_text(stmt, 5);</v>
      </c>
      <c r="J11" t="str">
        <f t="shared" si="4"/>
        <v>+ std::to_string(entity-&gt;update_time) + ","</v>
      </c>
      <c r="K11" t="str">
        <f t="shared" si="5"/>
        <v>+ ",UPDATE_TIME = "+ std::to_string(entity-&gt;update_time)</v>
      </c>
    </row>
    <row r="12" spans="1:11" x14ac:dyDescent="0.15">
      <c r="A12" s="3" t="s">
        <v>38</v>
      </c>
      <c r="B12" s="3" t="s">
        <v>587</v>
      </c>
      <c r="C12" s="3" t="s">
        <v>568</v>
      </c>
      <c r="D12" s="3" t="s">
        <v>358</v>
      </c>
      <c r="E12" s="3"/>
      <c r="F12" t="str">
        <f t="shared" si="0"/>
        <v xml:space="preserve"> DELFLG TINYINT NOT NULL COMMENT '削除フラグ',</v>
      </c>
      <c r="G12" t="str">
        <f t="shared" si="1"/>
        <v>+ "DELFLG INTEGER NOT NULL,"</v>
      </c>
      <c r="H12" t="str">
        <f t="shared" si="2"/>
        <v>int delflg;</v>
      </c>
      <c r="I12" t="str">
        <f t="shared" si="3"/>
        <v>entity-&gt;delflg = sqlite3_column_int(stmt, 6);</v>
      </c>
      <c r="J12" t="str">
        <f t="shared" si="4"/>
        <v>+ std::to_string(entity-&gt;delflg) + ","</v>
      </c>
      <c r="K12" t="str">
        <f t="shared" si="5"/>
        <v>+ ",DELFLG = "+ std::to_string(entity-&gt;delflg)</v>
      </c>
    </row>
    <row r="13" spans="1:11" x14ac:dyDescent="0.15">
      <c r="A13" s="3"/>
      <c r="B13" s="3"/>
      <c r="C13" s="3"/>
      <c r="D13" s="3"/>
      <c r="E13" s="3"/>
      <c r="F13" t="str">
        <f xml:space="preserve"> "PRIMARY KEY (ID)) ENGINE=InnoDB default charset=utf8 comment='" &amp; B$1 &amp; "';"</f>
        <v>PRIMARY KEY (ID)) ENGINE=InnoDB default charset=utf8 comment='アイテムテーブル';</v>
      </c>
      <c r="G13" t="str">
        <f>"+ "")"";"</f>
        <v>+ ")";</v>
      </c>
    </row>
    <row r="14" spans="1:11" x14ac:dyDescent="0.15">
      <c r="A14" s="3"/>
      <c r="B14" s="3"/>
      <c r="C14" s="3"/>
      <c r="D14" s="3"/>
      <c r="E14" s="3"/>
    </row>
    <row r="15" spans="1:11" x14ac:dyDescent="0.15">
      <c r="A15" s="4"/>
      <c r="B15" s="4"/>
      <c r="C15" s="4"/>
      <c r="D15" s="4"/>
      <c r="E15" s="4"/>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B25" sqref="B25"/>
    </sheetView>
  </sheetViews>
  <sheetFormatPr defaultRowHeight="13.5" x14ac:dyDescent="0.15"/>
  <cols>
    <col min="1" max="1" width="18.5" bestFit="1" customWidth="1"/>
    <col min="2" max="2" width="18.375" bestFit="1" customWidth="1"/>
    <col min="3" max="3" width="13.125" bestFit="1" customWidth="1"/>
    <col min="4" max="4" width="10.375" bestFit="1" customWidth="1"/>
    <col min="5" max="5" width="14.25" customWidth="1"/>
    <col min="7" max="11" width="0" hidden="1" customWidth="1"/>
  </cols>
  <sheetData>
    <row r="1" spans="1:11" x14ac:dyDescent="0.15">
      <c r="A1" s="6" t="s">
        <v>39</v>
      </c>
      <c r="B1" s="2" t="s">
        <v>99</v>
      </c>
    </row>
    <row r="2" spans="1:11" x14ac:dyDescent="0.15">
      <c r="A2" s="6" t="s">
        <v>148</v>
      </c>
      <c r="B2" s="2" t="s">
        <v>162</v>
      </c>
    </row>
    <row r="3" spans="1:11" x14ac:dyDescent="0.15">
      <c r="A3" s="6" t="s">
        <v>34</v>
      </c>
      <c r="B3" s="2" t="s">
        <v>177</v>
      </c>
    </row>
    <row r="5" spans="1:11" x14ac:dyDescent="0.15">
      <c r="A5" s="6" t="s">
        <v>115</v>
      </c>
      <c r="B5" s="6" t="s">
        <v>148</v>
      </c>
      <c r="C5" s="6" t="s">
        <v>316</v>
      </c>
      <c r="D5" s="6" t="s">
        <v>348</v>
      </c>
      <c r="E5" s="6" t="s">
        <v>34</v>
      </c>
      <c r="F5" t="str">
        <f>"CREATE TABLE IF NOT EXISTS " &amp; B2 &amp; "("</f>
        <v>CREATE TABLE IF NOT EXISTS SHISETSU_MASTER(</v>
      </c>
      <c r="G5" t="str">
        <f>"""CREATE TABLE IF NOT EXISTS " &amp; B2 &amp; "("""</f>
        <v>"CREATE TABLE IF NOT EXISTS SHISETSU_MASTER("</v>
      </c>
    </row>
    <row r="6" spans="1:11" x14ac:dyDescent="0.15">
      <c r="A6" s="5" t="s">
        <v>0</v>
      </c>
      <c r="B6" s="5" t="s">
        <v>1</v>
      </c>
      <c r="C6" s="5" t="s">
        <v>340</v>
      </c>
      <c r="D6" s="5" t="s">
        <v>358</v>
      </c>
      <c r="E6" s="5"/>
      <c r="F6" t="str">
        <f t="shared" ref="F6:F22"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SHISETSU_MASTER VALUES (null,"</v>
      </c>
      <c r="K6" t="str">
        <f>"std::string sql = """&amp;"UPDATE "&amp;B2&amp;" SET "&amp;""""</f>
        <v>std::string sql = "UPDATE SHISETSU_MASTER SET "</v>
      </c>
    </row>
    <row r="7" spans="1:11" x14ac:dyDescent="0.15">
      <c r="A7" s="3" t="s">
        <v>271</v>
      </c>
      <c r="B7" s="3" t="s">
        <v>520</v>
      </c>
      <c r="C7" s="3" t="s">
        <v>485</v>
      </c>
      <c r="D7" s="3" t="s">
        <v>347</v>
      </c>
      <c r="E7" s="3"/>
      <c r="F7" t="str">
        <f t="shared" si="0"/>
        <v xml:space="preserve"> IMAGE_NO VARCHAR(8) NOT NULL COMMENT '画像番号',</v>
      </c>
      <c r="G7" t="str">
        <f t="shared" ref="G7:G22" si="1">"+ """&amp;B7&amp;" "&amp;IF(OR(C7="INT",C7="BIGINT",C7="TINYINT"),"INTEGER",IF(C7="TIMESTAMP",C7,"TEXT"))&amp;" "&amp;D7&amp;","""</f>
        <v>+ "IMAGE_NO TEXT NOT NULL,"</v>
      </c>
      <c r="H7" t="str">
        <f t="shared" ref="H7:H22" si="2">IF(OR(C7="INT",C7="BIGINT",C7="TINYINT"),"int","std::string")&amp;" "&amp;LOWER(B7)&amp;";"</f>
        <v>std::string image_no;</v>
      </c>
      <c r="I7" t="str">
        <f t="shared" ref="I7:I22" si="3">"entity-&gt;" &amp; LOWER(B7) &amp; " = " &amp; IF(OR(C7="INT",C7="BIGINT",C7="TINYINT"),"sqlite3_column_int","(const char*)sqlite3_column_text") &amp; "(stmt, " &amp; ROW() - 6 &amp; ");"</f>
        <v>entity-&gt;image_no = (const char*)sqlite3_column_text(stmt, 1);</v>
      </c>
      <c r="J7" t="str">
        <f>"+ std::to_string(entity-&gt;"&amp;LOWER(B7)&amp;") + """ &amp; ","""</f>
        <v>+ std::to_string(entity-&gt;image_no) + ","</v>
      </c>
      <c r="K7" t="str">
        <f>"+ """ &amp; "," &amp; B7 &amp; " = """ &amp; "+ std::to_string(entity-&gt;" &amp; LOWER(B7) &amp; ")"</f>
        <v>+ ",IMAGE_NO = "+ std::to_string(entity-&gt;image_no)</v>
      </c>
    </row>
    <row r="8" spans="1:11" x14ac:dyDescent="0.15">
      <c r="A8" s="3" t="s">
        <v>33</v>
      </c>
      <c r="B8" s="3" t="s">
        <v>589</v>
      </c>
      <c r="C8" s="3" t="s">
        <v>511</v>
      </c>
      <c r="D8" s="3" t="s">
        <v>458</v>
      </c>
      <c r="E8" s="3"/>
      <c r="F8" t="str">
        <f t="shared" si="0"/>
        <v xml:space="preserve"> NAME VARCHAR(32) NOT NULL COMMENT '名前',</v>
      </c>
      <c r="G8" t="str">
        <f t="shared" si="1"/>
        <v>+ "NAME TEXT NOT NULL,"</v>
      </c>
      <c r="H8" t="str">
        <f t="shared" si="2"/>
        <v>std::string name;</v>
      </c>
      <c r="I8" t="str">
        <f t="shared" si="3"/>
        <v>entity-&gt;name = (const char*)sqlite3_column_text(stmt, 2);</v>
      </c>
      <c r="J8" t="str">
        <f t="shared" ref="J8:J22" si="4">"+ std::to_string(entity-&gt;"&amp;LOWER(B8)&amp;") + """ &amp; ","""</f>
        <v>+ std::to_string(entity-&gt;name) + ","</v>
      </c>
      <c r="K8" t="str">
        <f t="shared" ref="K8:K22" si="5">"+ """ &amp; "," &amp; B8 &amp; " = """ &amp; "+ std::to_string(entity-&gt;" &amp; LOWER(B8) &amp; ")"</f>
        <v>+ ",NAME = "+ std::to_string(entity-&gt;name)</v>
      </c>
    </row>
    <row r="9" spans="1:11" x14ac:dyDescent="0.15">
      <c r="A9" s="3" t="s">
        <v>46</v>
      </c>
      <c r="B9" s="3" t="s">
        <v>487</v>
      </c>
      <c r="C9" s="3" t="s">
        <v>457</v>
      </c>
      <c r="D9" s="3" t="s">
        <v>458</v>
      </c>
      <c r="E9" s="3"/>
      <c r="F9" t="str">
        <f t="shared" si="0"/>
        <v xml:space="preserve"> LEVEL_MAX INT NOT NULL COMMENT '最大レベル',</v>
      </c>
      <c r="G9" t="str">
        <f t="shared" si="1"/>
        <v>+ "LEVEL_MAX INTEGER NOT NULL,"</v>
      </c>
      <c r="H9" t="str">
        <f t="shared" si="2"/>
        <v>int level_max;</v>
      </c>
      <c r="I9" t="str">
        <f t="shared" si="3"/>
        <v>entity-&gt;level_max = sqlite3_column_int(stmt, 3);</v>
      </c>
      <c r="J9" t="str">
        <f t="shared" si="4"/>
        <v>+ std::to_string(entity-&gt;level_max) + ","</v>
      </c>
      <c r="K9" t="str">
        <f t="shared" si="5"/>
        <v>+ ",LEVEL_MAX = "+ std::to_string(entity-&gt;level_max)</v>
      </c>
    </row>
    <row r="10" spans="1:11" x14ac:dyDescent="0.15">
      <c r="A10" s="3" t="s">
        <v>104</v>
      </c>
      <c r="B10" s="3" t="s">
        <v>590</v>
      </c>
      <c r="C10" s="3" t="s">
        <v>457</v>
      </c>
      <c r="D10" s="3" t="s">
        <v>458</v>
      </c>
      <c r="E10" s="3" t="s">
        <v>599</v>
      </c>
      <c r="F10" t="str">
        <f t="shared" si="0"/>
        <v xml:space="preserve"> TIME INT NOT NULL COMMENT '回収時間',</v>
      </c>
      <c r="G10" t="str">
        <f t="shared" si="1"/>
        <v>+ "TIME INTEGER NOT NULL,"</v>
      </c>
      <c r="H10" t="str">
        <f t="shared" si="2"/>
        <v>int time;</v>
      </c>
      <c r="I10" t="str">
        <f t="shared" si="3"/>
        <v>entity-&gt;time = sqlite3_column_int(stmt, 4);</v>
      </c>
      <c r="J10" t="str">
        <f t="shared" si="4"/>
        <v>+ std::to_string(entity-&gt;time) + ","</v>
      </c>
      <c r="K10" t="str">
        <f t="shared" si="5"/>
        <v>+ ",TIME = "+ std::to_string(entity-&gt;time)</v>
      </c>
    </row>
    <row r="11" spans="1:11" x14ac:dyDescent="0.15">
      <c r="A11" s="3" t="s">
        <v>105</v>
      </c>
      <c r="B11" s="3" t="s">
        <v>591</v>
      </c>
      <c r="C11" s="3" t="s">
        <v>457</v>
      </c>
      <c r="D11" s="3"/>
      <c r="E11" s="3"/>
      <c r="F11" t="str">
        <f t="shared" si="0"/>
        <v xml:space="preserve"> JINKO INT  COMMENT '人口',</v>
      </c>
      <c r="G11" t="str">
        <f t="shared" si="1"/>
        <v>+ "JINKO INTEGER ,"</v>
      </c>
      <c r="H11" t="str">
        <f t="shared" si="2"/>
        <v>int jinko;</v>
      </c>
      <c r="I11" t="str">
        <f t="shared" si="3"/>
        <v>entity-&gt;jinko = sqlite3_column_int(stmt, 5);</v>
      </c>
      <c r="J11" t="str">
        <f t="shared" si="4"/>
        <v>+ std::to_string(entity-&gt;jinko) + ","</v>
      </c>
      <c r="K11" t="str">
        <f t="shared" si="5"/>
        <v>+ ",JINKO = "+ std::to_string(entity-&gt;jinko)</v>
      </c>
    </row>
    <row r="12" spans="1:11" x14ac:dyDescent="0.15">
      <c r="A12" s="3" t="s">
        <v>96</v>
      </c>
      <c r="B12" s="3" t="s">
        <v>592</v>
      </c>
      <c r="C12" s="3" t="s">
        <v>457</v>
      </c>
      <c r="D12" s="3"/>
      <c r="E12" s="3"/>
      <c r="F12" t="str">
        <f t="shared" si="0"/>
        <v xml:space="preserve"> GET_COIN INT  COMMENT 'コイン回収',</v>
      </c>
      <c r="G12" t="str">
        <f t="shared" si="1"/>
        <v>+ "GET_COIN INTEGER ,"</v>
      </c>
      <c r="H12" t="str">
        <f t="shared" si="2"/>
        <v>int get_coin;</v>
      </c>
      <c r="I12" t="str">
        <f t="shared" si="3"/>
        <v>entity-&gt;get_coin = sqlite3_column_int(stmt, 6);</v>
      </c>
      <c r="J12" t="str">
        <f t="shared" si="4"/>
        <v>+ std::to_string(entity-&gt;get_coin) + ","</v>
      </c>
      <c r="K12" t="str">
        <f t="shared" si="5"/>
        <v>+ ",GET_COIN = "+ std::to_string(entity-&gt;get_coin)</v>
      </c>
    </row>
    <row r="13" spans="1:11" x14ac:dyDescent="0.15">
      <c r="A13" s="3" t="s">
        <v>97</v>
      </c>
      <c r="B13" s="3" t="s">
        <v>593</v>
      </c>
      <c r="C13" s="3" t="s">
        <v>457</v>
      </c>
      <c r="D13" s="3"/>
      <c r="E13" s="3"/>
      <c r="F13" t="str">
        <f t="shared" si="0"/>
        <v xml:space="preserve"> GET_MANA INT  COMMENT 'マナ回収',</v>
      </c>
      <c r="G13" t="str">
        <f t="shared" si="1"/>
        <v>+ "GET_MANA INTEGER ,"</v>
      </c>
      <c r="H13" t="str">
        <f t="shared" si="2"/>
        <v>int get_mana;</v>
      </c>
      <c r="I13" t="str">
        <f t="shared" si="3"/>
        <v>entity-&gt;get_mana = sqlite3_column_int(stmt, 7);</v>
      </c>
      <c r="J13" t="str">
        <f t="shared" si="4"/>
        <v>+ std::to_string(entity-&gt;get_mana) + ","</v>
      </c>
      <c r="K13" t="str">
        <f t="shared" si="5"/>
        <v>+ ",GET_MANA = "+ std::to_string(entity-&gt;get_mana)</v>
      </c>
    </row>
    <row r="14" spans="1:11" x14ac:dyDescent="0.15">
      <c r="A14" s="3" t="s">
        <v>98</v>
      </c>
      <c r="B14" s="3" t="s">
        <v>594</v>
      </c>
      <c r="C14" s="3" t="s">
        <v>457</v>
      </c>
      <c r="D14" s="3"/>
      <c r="E14" s="3"/>
      <c r="F14" t="str">
        <f t="shared" si="0"/>
        <v xml:space="preserve"> GET_AP INT  COMMENT 'AP回収',</v>
      </c>
      <c r="G14" t="str">
        <f t="shared" si="1"/>
        <v>+ "GET_AP INTEGER ,"</v>
      </c>
      <c r="H14" t="str">
        <f t="shared" si="2"/>
        <v>int get_ap;</v>
      </c>
      <c r="I14" t="str">
        <f t="shared" si="3"/>
        <v>entity-&gt;get_ap = sqlite3_column_int(stmt, 8);</v>
      </c>
      <c r="J14" t="str">
        <f t="shared" si="4"/>
        <v>+ std::to_string(entity-&gt;get_ap) + ","</v>
      </c>
      <c r="K14" t="str">
        <f t="shared" si="5"/>
        <v>+ ",GET_AP = "+ std::to_string(entity-&gt;get_ap)</v>
      </c>
    </row>
    <row r="15" spans="1:11" x14ac:dyDescent="0.15">
      <c r="A15" s="3" t="s">
        <v>94</v>
      </c>
      <c r="B15" s="3" t="s">
        <v>595</v>
      </c>
      <c r="C15" s="3" t="s">
        <v>512</v>
      </c>
      <c r="D15" s="3"/>
      <c r="E15" s="3"/>
      <c r="F15" t="str">
        <f t="shared" si="0"/>
        <v xml:space="preserve"> NEED_COIN INT  COMMENT '必要コイン',</v>
      </c>
      <c r="G15" t="str">
        <f t="shared" si="1"/>
        <v>+ "NEED_COIN INTEGER ,"</v>
      </c>
      <c r="H15" t="str">
        <f t="shared" si="2"/>
        <v>int need_coin;</v>
      </c>
      <c r="I15" t="str">
        <f t="shared" si="3"/>
        <v>entity-&gt;need_coin = sqlite3_column_int(stmt, 9);</v>
      </c>
      <c r="J15" t="str">
        <f t="shared" si="4"/>
        <v>+ std::to_string(entity-&gt;need_coin) + ","</v>
      </c>
      <c r="K15" t="str">
        <f t="shared" si="5"/>
        <v>+ ",NEED_COIN = "+ std::to_string(entity-&gt;need_coin)</v>
      </c>
    </row>
    <row r="16" spans="1:11" x14ac:dyDescent="0.15">
      <c r="A16" s="3" t="s">
        <v>95</v>
      </c>
      <c r="B16" s="3" t="s">
        <v>596</v>
      </c>
      <c r="C16" s="3" t="s">
        <v>512</v>
      </c>
      <c r="D16" s="3"/>
      <c r="E16" s="3"/>
      <c r="F16" t="str">
        <f t="shared" si="0"/>
        <v xml:space="preserve"> NEED_SEISHO INT  COMMENT '必要聖書',</v>
      </c>
      <c r="G16" t="str">
        <f t="shared" si="1"/>
        <v>+ "NEED_SEISHO INTEGER ,"</v>
      </c>
      <c r="H16" t="str">
        <f t="shared" si="2"/>
        <v>int need_seisho;</v>
      </c>
      <c r="I16" t="str">
        <f t="shared" si="3"/>
        <v>entity-&gt;need_seisho = sqlite3_column_int(stmt, 10);</v>
      </c>
      <c r="J16" t="str">
        <f t="shared" si="4"/>
        <v>+ std::to_string(entity-&gt;need_seisho) + ","</v>
      </c>
      <c r="K16" t="str">
        <f t="shared" si="5"/>
        <v>+ ",NEED_SEISHO = "+ std::to_string(entity-&gt;need_seisho)</v>
      </c>
    </row>
    <row r="17" spans="1:11" x14ac:dyDescent="0.15">
      <c r="A17" s="3" t="s">
        <v>101</v>
      </c>
      <c r="B17" s="3" t="s">
        <v>597</v>
      </c>
      <c r="C17" s="3" t="s">
        <v>512</v>
      </c>
      <c r="D17" s="3" t="s">
        <v>458</v>
      </c>
      <c r="E17" s="3"/>
      <c r="F17" t="str">
        <f t="shared" si="0"/>
        <v xml:space="preserve"> POSITION_X INT NOT NULL COMMENT '設置場所X',</v>
      </c>
      <c r="G17" t="str">
        <f t="shared" si="1"/>
        <v>+ "POSITION_X INTEGER NOT NULL,"</v>
      </c>
      <c r="H17" t="str">
        <f t="shared" si="2"/>
        <v>int position_x;</v>
      </c>
      <c r="I17" t="str">
        <f t="shared" si="3"/>
        <v>entity-&gt;position_x = sqlite3_column_int(stmt, 11);</v>
      </c>
      <c r="J17" t="str">
        <f t="shared" si="4"/>
        <v>+ std::to_string(entity-&gt;position_x) + ","</v>
      </c>
      <c r="K17" t="str">
        <f t="shared" si="5"/>
        <v>+ ",POSITION_X = "+ std::to_string(entity-&gt;position_x)</v>
      </c>
    </row>
    <row r="18" spans="1:11" x14ac:dyDescent="0.15">
      <c r="A18" s="3" t="s">
        <v>102</v>
      </c>
      <c r="B18" s="3" t="s">
        <v>598</v>
      </c>
      <c r="C18" s="3" t="s">
        <v>512</v>
      </c>
      <c r="D18" s="3" t="s">
        <v>458</v>
      </c>
      <c r="E18" s="3"/>
      <c r="F18" t="str">
        <f t="shared" si="0"/>
        <v xml:space="preserve"> POSITION_Y INT NOT NULL COMMENT '設置場所Y',</v>
      </c>
      <c r="G18" t="str">
        <f t="shared" si="1"/>
        <v>+ "POSITION_Y INTEGER NOT NULL,"</v>
      </c>
      <c r="H18" t="str">
        <f t="shared" si="2"/>
        <v>int position_y;</v>
      </c>
      <c r="I18" t="str">
        <f t="shared" si="3"/>
        <v>entity-&gt;position_y = sqlite3_column_int(stmt, 12);</v>
      </c>
      <c r="J18" t="str">
        <f t="shared" si="4"/>
        <v>+ std::to_string(entity-&gt;position_y) + ","</v>
      </c>
      <c r="K18" t="str">
        <f t="shared" si="5"/>
        <v>+ ",POSITION_Y = "+ std::to_string(entity-&gt;position_y)</v>
      </c>
    </row>
    <row r="19" spans="1:11" x14ac:dyDescent="0.15">
      <c r="A19" s="3" t="s">
        <v>76</v>
      </c>
      <c r="B19" s="7" t="s">
        <v>410</v>
      </c>
      <c r="C19" s="7" t="s">
        <v>346</v>
      </c>
      <c r="D19" s="7" t="s">
        <v>347</v>
      </c>
      <c r="E19" s="3"/>
      <c r="F19" t="str">
        <f t="shared" si="0"/>
        <v xml:space="preserve"> REGIST_TIME TIMESTAMP NOT NULL COMMENT '公開開始日時',</v>
      </c>
      <c r="G19" t="str">
        <f t="shared" si="1"/>
        <v>+ "REGIST_TIME TIMESTAMP NOT NULL,"</v>
      </c>
      <c r="H19" t="str">
        <f t="shared" si="2"/>
        <v>std::string regist_time;</v>
      </c>
      <c r="I19" t="str">
        <f t="shared" si="3"/>
        <v>entity-&gt;regist_time = (const char*)sqlite3_column_text(stmt, 13);</v>
      </c>
      <c r="J19" t="str">
        <f t="shared" si="4"/>
        <v>+ std::to_string(entity-&gt;regist_time) + ","</v>
      </c>
      <c r="K19" t="str">
        <f t="shared" si="5"/>
        <v>+ ",REGIST_TIME = "+ std::to_string(entity-&gt;regist_time)</v>
      </c>
    </row>
    <row r="20" spans="1:11" x14ac:dyDescent="0.15">
      <c r="A20" s="3" t="s">
        <v>77</v>
      </c>
      <c r="B20" s="3" t="s">
        <v>411</v>
      </c>
      <c r="C20" s="3" t="s">
        <v>345</v>
      </c>
      <c r="D20" s="3" t="s">
        <v>347</v>
      </c>
      <c r="E20" s="3"/>
      <c r="F20" t="str">
        <f t="shared" si="0"/>
        <v xml:space="preserve"> UPDATE_TIME TIMESTAMP NOT NULL COMMENT '公開終了日時',</v>
      </c>
      <c r="G20" t="str">
        <f t="shared" si="1"/>
        <v>+ "UPDATE_TIME TIMESTAMP NOT NULL,"</v>
      </c>
      <c r="H20" t="str">
        <f t="shared" si="2"/>
        <v>std::string update_time;</v>
      </c>
      <c r="I20" t="str">
        <f t="shared" si="3"/>
        <v>entity-&gt;update_time = (const char*)sqlite3_column_text(stmt, 14);</v>
      </c>
      <c r="J20" t="str">
        <f t="shared" si="4"/>
        <v>+ std::to_string(entity-&gt;update_time) + ","</v>
      </c>
      <c r="K20" t="str">
        <f t="shared" si="5"/>
        <v>+ ",UPDATE_TIME = "+ std::to_string(entity-&gt;update_time)</v>
      </c>
    </row>
    <row r="21" spans="1:11" x14ac:dyDescent="0.15">
      <c r="A21" s="3" t="s">
        <v>25</v>
      </c>
      <c r="B21" s="7" t="s">
        <v>410</v>
      </c>
      <c r="C21" s="7" t="s">
        <v>346</v>
      </c>
      <c r="D21" s="7" t="s">
        <v>347</v>
      </c>
      <c r="E21" s="3"/>
      <c r="F21" t="str">
        <f t="shared" si="0"/>
        <v xml:space="preserve"> REGIST_TIME TIMESTAMP NOT NULL COMMENT '登録日時',</v>
      </c>
      <c r="G21" t="str">
        <f t="shared" si="1"/>
        <v>+ "REGIST_TIME TIMESTAMP NOT NULL,"</v>
      </c>
      <c r="H21" t="str">
        <f t="shared" si="2"/>
        <v>std::string regist_time;</v>
      </c>
      <c r="I21" t="str">
        <f t="shared" si="3"/>
        <v>entity-&gt;regist_time = (const char*)sqlite3_column_text(stmt, 15);</v>
      </c>
      <c r="J21" t="str">
        <f t="shared" si="4"/>
        <v>+ std::to_string(entity-&gt;regist_time) + ","</v>
      </c>
      <c r="K21" t="str">
        <f t="shared" si="5"/>
        <v>+ ",REGIST_TIME = "+ std::to_string(entity-&gt;regist_time)</v>
      </c>
    </row>
    <row r="22" spans="1:11" x14ac:dyDescent="0.15">
      <c r="A22" s="3" t="s">
        <v>26</v>
      </c>
      <c r="B22" s="3" t="s">
        <v>411</v>
      </c>
      <c r="C22" s="3" t="s">
        <v>345</v>
      </c>
      <c r="D22" s="3" t="s">
        <v>347</v>
      </c>
      <c r="E22" s="3"/>
      <c r="F22" t="str">
        <f t="shared" si="0"/>
        <v xml:space="preserve"> UPDATE_TIME TIMESTAMP NOT NULL COMMENT '更新日時',</v>
      </c>
      <c r="G22" t="str">
        <f t="shared" si="1"/>
        <v>+ "UPDATE_TIME TIMESTAMP NOT NULL,"</v>
      </c>
      <c r="H22" t="str">
        <f t="shared" si="2"/>
        <v>std::string update_time;</v>
      </c>
      <c r="I22" t="str">
        <f t="shared" si="3"/>
        <v>entity-&gt;update_time = (const char*)sqlite3_column_text(stmt, 16);</v>
      </c>
      <c r="J22" t="str">
        <f t="shared" si="4"/>
        <v>+ std::to_string(entity-&gt;update_time) + ","</v>
      </c>
      <c r="K22" t="str">
        <f t="shared" si="5"/>
        <v>+ ",UPDATE_TIME = "+ std::to_string(entity-&gt;update_time)</v>
      </c>
    </row>
    <row r="23" spans="1:11" x14ac:dyDescent="0.15">
      <c r="A23" s="3"/>
      <c r="B23" s="3"/>
      <c r="C23" s="3"/>
      <c r="D23" s="3"/>
      <c r="E23" s="3"/>
      <c r="F23" t="str">
        <f xml:space="preserve"> "PRIMARY KEY (ID)) ENGINE=InnoDB default charset=utf8 comment='" &amp; B$1 &amp; "';"</f>
        <v>PRIMARY KEY (ID)) ENGINE=InnoDB default charset=utf8 comment='施設マスタ';</v>
      </c>
      <c r="G23" t="str">
        <f>"+ "")"";"</f>
        <v>+ ")";</v>
      </c>
    </row>
    <row r="24" spans="1:11" x14ac:dyDescent="0.15">
      <c r="A24" s="4"/>
      <c r="B24" s="4"/>
      <c r="C24" s="4"/>
      <c r="D24" s="4"/>
      <c r="E24" s="4"/>
    </row>
    <row r="26" spans="1:11" x14ac:dyDescent="0.15">
      <c r="A26" t="s">
        <v>179</v>
      </c>
    </row>
    <row r="27" spans="1:11" x14ac:dyDescent="0.15">
      <c r="A27" t="s">
        <v>180</v>
      </c>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A9" sqref="A9"/>
    </sheetView>
  </sheetViews>
  <sheetFormatPr defaultRowHeight="13.5" x14ac:dyDescent="0.15"/>
  <cols>
    <col min="1" max="1" width="14.625" bestFit="1" customWidth="1"/>
    <col min="2" max="2" width="28" customWidth="1"/>
    <col min="3" max="3" width="7.375" bestFit="1" customWidth="1"/>
    <col min="4" max="4" width="28.125" bestFit="1" customWidth="1"/>
    <col min="5" max="5" width="5.25" bestFit="1" customWidth="1"/>
    <col min="7" max="11" width="0" hidden="1" customWidth="1"/>
  </cols>
  <sheetData>
    <row r="1" spans="1:11" x14ac:dyDescent="0.15">
      <c r="A1" s="6" t="s">
        <v>39</v>
      </c>
      <c r="B1" s="2" t="s">
        <v>100</v>
      </c>
    </row>
    <row r="2" spans="1:11" x14ac:dyDescent="0.15">
      <c r="A2" s="6" t="s">
        <v>148</v>
      </c>
      <c r="B2" s="2" t="s">
        <v>161</v>
      </c>
    </row>
    <row r="3" spans="1:11" x14ac:dyDescent="0.15">
      <c r="A3" s="6" t="s">
        <v>34</v>
      </c>
      <c r="B3" s="2" t="s">
        <v>178</v>
      </c>
    </row>
    <row r="5" spans="1:11" x14ac:dyDescent="0.15">
      <c r="A5" s="6" t="s">
        <v>115</v>
      </c>
      <c r="B5" s="6" t="s">
        <v>148</v>
      </c>
      <c r="C5" s="6" t="s">
        <v>316</v>
      </c>
      <c r="D5" s="6" t="s">
        <v>348</v>
      </c>
      <c r="E5" s="6" t="s">
        <v>34</v>
      </c>
      <c r="F5" t="str">
        <f>"CREATE TABLE IF NOT EXISTS " &amp; B2 &amp; "("</f>
        <v>CREATE TABLE IF NOT EXISTS SHISETSU(</v>
      </c>
      <c r="G5" t="str">
        <f>"""CREATE TABLE IF NOT EXISTS " &amp; B2 &amp; "("""</f>
        <v>"CREATE TABLE IF NOT EXISTS SHISETSU("</v>
      </c>
    </row>
    <row r="6" spans="1:11" x14ac:dyDescent="0.15">
      <c r="A6" s="5" t="s">
        <v>0</v>
      </c>
      <c r="B6" s="5" t="s">
        <v>1</v>
      </c>
      <c r="C6" s="5" t="s">
        <v>340</v>
      </c>
      <c r="D6" s="5" t="s">
        <v>349</v>
      </c>
      <c r="E6" s="5"/>
      <c r="F6" t="str">
        <f t="shared" ref="F6:F9"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SHISETSU VALUES (null,"</v>
      </c>
      <c r="K6" t="str">
        <f>"std::string sql = """&amp;"UPDATE "&amp;B2&amp;" SET "&amp;""""</f>
        <v>std::string sql = "UPDATE SHISETSU SET "</v>
      </c>
    </row>
    <row r="7" spans="1:11" x14ac:dyDescent="0.15">
      <c r="A7" s="3" t="s">
        <v>79</v>
      </c>
      <c r="B7" s="3" t="s">
        <v>573</v>
      </c>
      <c r="C7" s="3" t="s">
        <v>447</v>
      </c>
      <c r="D7" s="3" t="s">
        <v>347</v>
      </c>
      <c r="E7" s="3"/>
      <c r="F7" t="str">
        <f t="shared" si="0"/>
        <v xml:space="preserve"> USER_ID BIGINT NOT NULL COMMENT 'ユーザーID',</v>
      </c>
      <c r="G7" t="str">
        <f t="shared" ref="G7:G9" si="1">"+ """&amp;B7&amp;" "&amp;IF(OR(C7="INT",C7="BIGINT",C7="TINYINT"),"INTEGER",IF(C7="TIMESTAMP",C7,"TEXT"))&amp;" "&amp;D7&amp;","""</f>
        <v>+ "USER_ID INTEGER NOT NULL,"</v>
      </c>
      <c r="H7" t="str">
        <f t="shared" ref="H7:H9" si="2">IF(OR(C7="INT",C7="BIGINT",C7="TINYINT"),"int","std::string")&amp;" "&amp;LOWER(B7)&amp;";"</f>
        <v>int user_id;</v>
      </c>
      <c r="I7" t="str">
        <f t="shared" ref="I7:I9"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702</v>
      </c>
      <c r="B8" s="3" t="s">
        <v>703</v>
      </c>
      <c r="C8" s="3" t="s">
        <v>447</v>
      </c>
      <c r="D8" s="3" t="s">
        <v>358</v>
      </c>
      <c r="E8" s="3"/>
      <c r="F8" t="str">
        <f t="shared" si="0"/>
        <v xml:space="preserve"> SHISETSU_MASTER_ID BIGINT NOT NULL COMMENT '施設マスタID',</v>
      </c>
      <c r="G8" t="str">
        <f t="shared" si="1"/>
        <v>+ "SHISETSU_MASTER_ID INTEGER NOT NULL,"</v>
      </c>
      <c r="H8" t="str">
        <f t="shared" si="2"/>
        <v>int shisetsu_master_id;</v>
      </c>
      <c r="I8" t="str">
        <f t="shared" si="3"/>
        <v>entity-&gt;shisetsu_master_id = sqlite3_column_int(stmt, 2);</v>
      </c>
      <c r="J8" t="str">
        <f t="shared" ref="J8:J9" si="4">"+ std::to_string(entity-&gt;"&amp;LOWER(B8)&amp;") + """ &amp; ","""</f>
        <v>+ std::to_string(entity-&gt;shisetsu_master_id) + ","</v>
      </c>
      <c r="K8" t="str">
        <f t="shared" ref="K8:K9" si="5">"+ """ &amp; "," &amp; B8 &amp; " = """ &amp; "+ std::to_string(entity-&gt;" &amp; LOWER(B8) &amp; ")"</f>
        <v>+ ",SHISETSU_MASTER_ID = "+ std::to_string(entity-&gt;shisetsu_master_id)</v>
      </c>
    </row>
    <row r="9" spans="1:11" x14ac:dyDescent="0.15">
      <c r="A9" s="3" t="s">
        <v>103</v>
      </c>
      <c r="B9" s="3" t="s">
        <v>600</v>
      </c>
      <c r="C9" s="3" t="s">
        <v>341</v>
      </c>
      <c r="D9" s="3" t="s">
        <v>358</v>
      </c>
      <c r="E9" s="3"/>
      <c r="F9" t="str">
        <f t="shared" si="0"/>
        <v xml:space="preserve"> LEVEL INT NOT NULL COMMENT 'レベル',</v>
      </c>
      <c r="G9" t="str">
        <f t="shared" si="1"/>
        <v>+ "LEVEL INTEGER NOT NULL,"</v>
      </c>
      <c r="H9" t="str">
        <f t="shared" si="2"/>
        <v>int level;</v>
      </c>
      <c r="I9" t="str">
        <f t="shared" si="3"/>
        <v>entity-&gt;level = sqlite3_column_int(stmt, 3);</v>
      </c>
      <c r="J9" t="str">
        <f t="shared" si="4"/>
        <v>+ std::to_string(entity-&gt;level) + ","</v>
      </c>
      <c r="K9" t="str">
        <f t="shared" si="5"/>
        <v>+ ",LEVEL = "+ std::to_string(entity-&gt;level)</v>
      </c>
    </row>
    <row r="10" spans="1:11" x14ac:dyDescent="0.15">
      <c r="A10" s="3"/>
      <c r="B10" s="3"/>
      <c r="C10" s="3"/>
      <c r="D10" s="3"/>
      <c r="E10" s="3"/>
      <c r="F10" t="str">
        <f xml:space="preserve"> "PRIMARY KEY (ID)) ENGINE=InnoDB default charset=utf8 comment='" &amp; B$1 &amp; "';"</f>
        <v>PRIMARY KEY (ID)) ENGINE=InnoDB default charset=utf8 comment='施設テーブル';</v>
      </c>
      <c r="G10" t="str">
        <f>"+ "")"";"</f>
        <v>+ ")";</v>
      </c>
    </row>
    <row r="11" spans="1:11" x14ac:dyDescent="0.15">
      <c r="A11" s="3"/>
      <c r="B11" s="3"/>
      <c r="C11" s="3"/>
      <c r="D11" s="3"/>
      <c r="E11" s="3"/>
    </row>
    <row r="12" spans="1:11" x14ac:dyDescent="0.15">
      <c r="A12" s="4"/>
      <c r="B12" s="4"/>
      <c r="C12" s="4"/>
      <c r="D12" s="4"/>
      <c r="E12" s="4"/>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B2" sqref="B2"/>
    </sheetView>
  </sheetViews>
  <sheetFormatPr defaultRowHeight="13.5" x14ac:dyDescent="0.15"/>
  <cols>
    <col min="1" max="1" width="18.5" bestFit="1" customWidth="1"/>
    <col min="2" max="2" width="18.75" bestFit="1" customWidth="1"/>
    <col min="3" max="3" width="11.5" bestFit="1" customWidth="1"/>
    <col min="4" max="4" width="10.375" bestFit="1" customWidth="1"/>
    <col min="5" max="5" width="19.5" bestFit="1" customWidth="1"/>
    <col min="7" max="11" width="0" hidden="1" customWidth="1"/>
  </cols>
  <sheetData>
    <row r="1" spans="1:11" x14ac:dyDescent="0.15">
      <c r="A1" s="6" t="s">
        <v>39</v>
      </c>
      <c r="B1" s="2" t="s">
        <v>403</v>
      </c>
    </row>
    <row r="2" spans="1:11" x14ac:dyDescent="0.15">
      <c r="A2" s="6" t="s">
        <v>148</v>
      </c>
      <c r="B2" s="2" t="s">
        <v>164</v>
      </c>
    </row>
    <row r="3" spans="1:11" x14ac:dyDescent="0.15">
      <c r="A3" s="6" t="s">
        <v>34</v>
      </c>
      <c r="B3" s="2" t="s">
        <v>181</v>
      </c>
    </row>
    <row r="5" spans="1:11" x14ac:dyDescent="0.15">
      <c r="A5" s="6" t="s">
        <v>115</v>
      </c>
      <c r="B5" s="6" t="s">
        <v>148</v>
      </c>
      <c r="C5" s="6" t="s">
        <v>316</v>
      </c>
      <c r="D5" s="6" t="s">
        <v>348</v>
      </c>
      <c r="E5" s="6" t="s">
        <v>34</v>
      </c>
      <c r="F5" t="str">
        <f>"CREATE TABLE IF NOT EXISTS " &amp; B2 &amp; "("</f>
        <v>CREATE TABLE IF NOT EXISTS DANJON_MASTER(</v>
      </c>
      <c r="G5" t="str">
        <f>"""CREATE TABLE IF NOT EXISTS " &amp; B2 &amp; "("""</f>
        <v>"CREATE TABLE IF NOT EXISTS DANJON_MASTER("</v>
      </c>
    </row>
    <row r="6" spans="1:11" x14ac:dyDescent="0.15">
      <c r="A6" s="5" t="s">
        <v>0</v>
      </c>
      <c r="B6" s="5" t="s">
        <v>1</v>
      </c>
      <c r="C6" s="5" t="s">
        <v>340</v>
      </c>
      <c r="D6" s="5" t="s">
        <v>358</v>
      </c>
      <c r="E6" s="5"/>
      <c r="F6" t="str">
        <f t="shared" ref="F6:F22"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DANJON_MASTER VALUES (null,"</v>
      </c>
      <c r="K6" t="str">
        <f>"std::string sql = """&amp;"UPDATE "&amp;B2&amp;" SET "&amp;""""</f>
        <v>std::string sql = "UPDATE DANJON_MASTER SET "</v>
      </c>
    </row>
    <row r="7" spans="1:11" x14ac:dyDescent="0.15">
      <c r="A7" s="3" t="s">
        <v>271</v>
      </c>
      <c r="B7" s="3" t="s">
        <v>520</v>
      </c>
      <c r="C7" s="3" t="s">
        <v>485</v>
      </c>
      <c r="D7" s="3" t="s">
        <v>347</v>
      </c>
      <c r="E7" s="3" t="s">
        <v>273</v>
      </c>
      <c r="F7" t="str">
        <f t="shared" si="0"/>
        <v xml:space="preserve"> IMAGE_NO VARCHAR(8) NOT NULL COMMENT '画像番号',</v>
      </c>
      <c r="G7" t="str">
        <f t="shared" ref="G7:G22" si="1">"+ """&amp;B7&amp;" "&amp;IF(OR(C7="INT",C7="BIGINT",C7="TINYINT"),"INTEGER",IF(C7="TIMESTAMP",C7,"TEXT"))&amp;" "&amp;D7&amp;","""</f>
        <v>+ "IMAGE_NO TEXT NOT NULL,"</v>
      </c>
      <c r="H7" t="str">
        <f t="shared" ref="H7:H22" si="2">IF(OR(C7="INT",C7="BIGINT",C7="TINYINT"),"int","std::string")&amp;" "&amp;LOWER(B7)&amp;";"</f>
        <v>std::string image_no;</v>
      </c>
      <c r="I7" t="str">
        <f t="shared" ref="I7:I22" si="3">"entity-&gt;" &amp; LOWER(B7) &amp; " = " &amp; IF(OR(C7="INT",C7="BIGINT",C7="TINYINT"),"sqlite3_column_int","(const char*)sqlite3_column_text") &amp; "(stmt, " &amp; ROW() - 6 &amp; ");"</f>
        <v>entity-&gt;image_no = (const char*)sqlite3_column_text(stmt, 1);</v>
      </c>
      <c r="J7" t="str">
        <f>"+ std::to_string(entity-&gt;"&amp;LOWER(B7)&amp;") + """ &amp; ","""</f>
        <v>+ std::to_string(entity-&gt;image_no) + ","</v>
      </c>
      <c r="K7" t="str">
        <f>"+ """ &amp; "," &amp; B7 &amp; " = """ &amp; "+ std::to_string(entity-&gt;" &amp; LOWER(B7) &amp; ")"</f>
        <v>+ ",IMAGE_NO = "+ std::to_string(entity-&gt;image_no)</v>
      </c>
    </row>
    <row r="8" spans="1:11" x14ac:dyDescent="0.15">
      <c r="A8" s="3" t="s">
        <v>704</v>
      </c>
      <c r="B8" s="3" t="s">
        <v>705</v>
      </c>
      <c r="C8" s="3" t="s">
        <v>447</v>
      </c>
      <c r="D8" s="3" t="s">
        <v>347</v>
      </c>
      <c r="E8" s="3"/>
      <c r="F8" t="str">
        <f t="shared" si="0"/>
        <v xml:space="preserve"> UNIT_MASTER_ID1 BIGINT NOT NULL COMMENT 'ユニットマスタID1',</v>
      </c>
      <c r="G8" t="str">
        <f t="shared" si="1"/>
        <v>+ "UNIT_MASTER_ID1 INTEGER NOT NULL,"</v>
      </c>
      <c r="H8" t="str">
        <f t="shared" si="2"/>
        <v>int unit_master_id1;</v>
      </c>
      <c r="I8" t="str">
        <f t="shared" si="3"/>
        <v>entity-&gt;unit_master_id1 = sqlite3_column_int(stmt, 2);</v>
      </c>
      <c r="J8" t="str">
        <f t="shared" ref="J8:J22" si="4">"+ std::to_string(entity-&gt;"&amp;LOWER(B8)&amp;") + """ &amp; ","""</f>
        <v>+ std::to_string(entity-&gt;unit_master_id1) + ","</v>
      </c>
      <c r="K8" t="str">
        <f t="shared" ref="K8:K22" si="5">"+ """ &amp; "," &amp; B8 &amp; " = """ &amp; "+ std::to_string(entity-&gt;" &amp; LOWER(B8) &amp; ")"</f>
        <v>+ ",UNIT_MASTER_ID1 = "+ std::to_string(entity-&gt;unit_master_id1)</v>
      </c>
    </row>
    <row r="9" spans="1:11" x14ac:dyDescent="0.15">
      <c r="A9" s="3" t="s">
        <v>70</v>
      </c>
      <c r="B9" s="3" t="s">
        <v>602</v>
      </c>
      <c r="C9" s="3" t="s">
        <v>512</v>
      </c>
      <c r="D9" s="3" t="s">
        <v>347</v>
      </c>
      <c r="E9" s="3" t="s">
        <v>620</v>
      </c>
      <c r="F9" t="str">
        <f t="shared" si="0"/>
        <v xml:space="preserve"> SHUTSUGEN_RITSU1 INT NOT NULL COMMENT '出現率1',</v>
      </c>
      <c r="G9" t="str">
        <f t="shared" si="1"/>
        <v>+ "SHUTSUGEN_RITSU1 INTEGER NOT NULL,"</v>
      </c>
      <c r="H9" t="str">
        <f t="shared" si="2"/>
        <v>int shutsugen_ritsu1;</v>
      </c>
      <c r="I9" t="str">
        <f t="shared" si="3"/>
        <v>entity-&gt;shutsugen_ritsu1 = sqlite3_column_int(stmt, 3);</v>
      </c>
      <c r="J9" t="str">
        <f t="shared" si="4"/>
        <v>+ std::to_string(entity-&gt;shutsugen_ritsu1) + ","</v>
      </c>
      <c r="K9" t="str">
        <f t="shared" si="5"/>
        <v>+ ",SHUTSUGEN_RITSU1 = "+ std::to_string(entity-&gt;shutsugen_ritsu1)</v>
      </c>
    </row>
    <row r="10" spans="1:11" x14ac:dyDescent="0.15">
      <c r="A10" s="3" t="s">
        <v>85</v>
      </c>
      <c r="B10" s="3" t="s">
        <v>603</v>
      </c>
      <c r="C10" s="3" t="s">
        <v>512</v>
      </c>
      <c r="D10" s="3" t="s">
        <v>347</v>
      </c>
      <c r="E10" s="3" t="s">
        <v>620</v>
      </c>
      <c r="F10" t="str">
        <f t="shared" si="0"/>
        <v xml:space="preserve"> GET_RITSU1 INT NOT NULL COMMENT '取得率1',</v>
      </c>
      <c r="G10" t="str">
        <f t="shared" si="1"/>
        <v>+ "GET_RITSU1 INTEGER NOT NULL,"</v>
      </c>
      <c r="H10" t="str">
        <f t="shared" si="2"/>
        <v>int get_ritsu1;</v>
      </c>
      <c r="I10" t="str">
        <f t="shared" si="3"/>
        <v>entity-&gt;get_ritsu1 = sqlite3_column_int(stmt, 4);</v>
      </c>
      <c r="J10" t="str">
        <f t="shared" si="4"/>
        <v>+ std::to_string(entity-&gt;get_ritsu1) + ","</v>
      </c>
      <c r="K10" t="str">
        <f t="shared" si="5"/>
        <v>+ ",GET_RITSU1 = "+ std::to_string(entity-&gt;get_ritsu1)</v>
      </c>
    </row>
    <row r="11" spans="1:11" x14ac:dyDescent="0.15">
      <c r="A11" s="3" t="s">
        <v>71</v>
      </c>
      <c r="B11" s="3" t="s">
        <v>604</v>
      </c>
      <c r="C11" s="3" t="s">
        <v>457</v>
      </c>
      <c r="D11" s="3" t="s">
        <v>347</v>
      </c>
      <c r="E11" s="3"/>
      <c r="F11" t="str">
        <f t="shared" si="0"/>
        <v xml:space="preserve"> HP1 INT NOT NULL COMMENT '基本HP1',</v>
      </c>
      <c r="G11" t="str">
        <f t="shared" si="1"/>
        <v>+ "HP1 INTEGER NOT NULL,"</v>
      </c>
      <c r="H11" t="str">
        <f t="shared" si="2"/>
        <v>int hp1;</v>
      </c>
      <c r="I11" t="str">
        <f t="shared" si="3"/>
        <v>entity-&gt;hp1 = sqlite3_column_int(stmt, 5);</v>
      </c>
      <c r="J11" t="str">
        <f t="shared" si="4"/>
        <v>+ std::to_string(entity-&gt;hp1) + ","</v>
      </c>
      <c r="K11" t="str">
        <f t="shared" si="5"/>
        <v>+ ",HP1 = "+ std::to_string(entity-&gt;hp1)</v>
      </c>
    </row>
    <row r="12" spans="1:11" x14ac:dyDescent="0.15">
      <c r="A12" s="3" t="s">
        <v>706</v>
      </c>
      <c r="B12" s="3" t="s">
        <v>707</v>
      </c>
      <c r="C12" s="3" t="s">
        <v>447</v>
      </c>
      <c r="D12" s="3" t="s">
        <v>347</v>
      </c>
      <c r="E12" s="3"/>
      <c r="F12" t="str">
        <f t="shared" si="0"/>
        <v xml:space="preserve"> UNIT_MASTER_ID2 BIGINT NOT NULL COMMENT 'ユニットマスタID2',</v>
      </c>
      <c r="G12" t="str">
        <f t="shared" si="1"/>
        <v>+ "UNIT_MASTER_ID2 INTEGER NOT NULL,"</v>
      </c>
      <c r="H12" t="str">
        <f t="shared" si="2"/>
        <v>int unit_master_id2;</v>
      </c>
      <c r="I12" t="str">
        <f t="shared" si="3"/>
        <v>entity-&gt;unit_master_id2 = sqlite3_column_int(stmt, 6);</v>
      </c>
      <c r="J12" t="str">
        <f t="shared" si="4"/>
        <v>+ std::to_string(entity-&gt;unit_master_id2) + ","</v>
      </c>
      <c r="K12" t="str">
        <f t="shared" si="5"/>
        <v>+ ",UNIT_MASTER_ID2 = "+ std::to_string(entity-&gt;unit_master_id2)</v>
      </c>
    </row>
    <row r="13" spans="1:11" x14ac:dyDescent="0.15">
      <c r="A13" s="3" t="s">
        <v>72</v>
      </c>
      <c r="B13" s="3" t="s">
        <v>605</v>
      </c>
      <c r="C13" s="3" t="s">
        <v>512</v>
      </c>
      <c r="D13" s="3" t="s">
        <v>347</v>
      </c>
      <c r="E13" s="3"/>
      <c r="F13" t="str">
        <f t="shared" si="0"/>
        <v xml:space="preserve"> SHUTSUGEN_RITSU2 INT NOT NULL COMMENT '出現率2',</v>
      </c>
      <c r="G13" t="str">
        <f t="shared" si="1"/>
        <v>+ "SHUTSUGEN_RITSU2 INTEGER NOT NULL,"</v>
      </c>
      <c r="H13" t="str">
        <f t="shared" si="2"/>
        <v>int shutsugen_ritsu2;</v>
      </c>
      <c r="I13" t="str">
        <f t="shared" si="3"/>
        <v>entity-&gt;shutsugen_ritsu2 = sqlite3_column_int(stmt, 7);</v>
      </c>
      <c r="J13" t="str">
        <f t="shared" si="4"/>
        <v>+ std::to_string(entity-&gt;shutsugen_ritsu2) + ","</v>
      </c>
      <c r="K13" t="str">
        <f t="shared" si="5"/>
        <v>+ ",SHUTSUGEN_RITSU2 = "+ std::to_string(entity-&gt;shutsugen_ritsu2)</v>
      </c>
    </row>
    <row r="14" spans="1:11" x14ac:dyDescent="0.15">
      <c r="A14" s="3" t="s">
        <v>86</v>
      </c>
      <c r="B14" s="3" t="s">
        <v>606</v>
      </c>
      <c r="C14" s="3" t="s">
        <v>512</v>
      </c>
      <c r="D14" s="3" t="s">
        <v>347</v>
      </c>
      <c r="E14" s="3"/>
      <c r="F14" t="str">
        <f t="shared" si="0"/>
        <v xml:space="preserve"> GET_RITSU2 INT NOT NULL COMMENT '取得率2',</v>
      </c>
      <c r="G14" t="str">
        <f t="shared" si="1"/>
        <v>+ "GET_RITSU2 INTEGER NOT NULL,"</v>
      </c>
      <c r="H14" t="str">
        <f t="shared" si="2"/>
        <v>int get_ritsu2;</v>
      </c>
      <c r="I14" t="str">
        <f t="shared" si="3"/>
        <v>entity-&gt;get_ritsu2 = sqlite3_column_int(stmt, 8);</v>
      </c>
      <c r="J14" t="str">
        <f t="shared" si="4"/>
        <v>+ std::to_string(entity-&gt;get_ritsu2) + ","</v>
      </c>
      <c r="K14" t="str">
        <f t="shared" si="5"/>
        <v>+ ",GET_RITSU2 = "+ std::to_string(entity-&gt;get_ritsu2)</v>
      </c>
    </row>
    <row r="15" spans="1:11" x14ac:dyDescent="0.15">
      <c r="A15" s="3" t="s">
        <v>73</v>
      </c>
      <c r="B15" s="3" t="s">
        <v>607</v>
      </c>
      <c r="C15" s="3" t="s">
        <v>457</v>
      </c>
      <c r="D15" s="3" t="s">
        <v>347</v>
      </c>
      <c r="E15" s="3"/>
      <c r="F15" t="str">
        <f t="shared" si="0"/>
        <v xml:space="preserve"> HP2 INT NOT NULL COMMENT '基本HP2',</v>
      </c>
      <c r="G15" t="str">
        <f t="shared" si="1"/>
        <v>+ "HP2 INTEGER NOT NULL,"</v>
      </c>
      <c r="H15" t="str">
        <f t="shared" si="2"/>
        <v>int hp2;</v>
      </c>
      <c r="I15" t="str">
        <f t="shared" si="3"/>
        <v>entity-&gt;hp2 = sqlite3_column_int(stmt, 9);</v>
      </c>
      <c r="J15" t="str">
        <f t="shared" si="4"/>
        <v>+ std::to_string(entity-&gt;hp2) + ","</v>
      </c>
      <c r="K15" t="str">
        <f t="shared" si="5"/>
        <v>+ ",HP2 = "+ std::to_string(entity-&gt;hp2)</v>
      </c>
    </row>
    <row r="16" spans="1:11" x14ac:dyDescent="0.15">
      <c r="A16" s="3" t="s">
        <v>710</v>
      </c>
      <c r="B16" s="3" t="s">
        <v>709</v>
      </c>
      <c r="C16" s="3" t="s">
        <v>447</v>
      </c>
      <c r="D16" s="3" t="s">
        <v>347</v>
      </c>
      <c r="E16" s="3"/>
      <c r="F16" t="str">
        <f t="shared" si="0"/>
        <v xml:space="preserve"> UNIT_MASTER_ID3 BIGINT NOT NULL COMMENT 'ユニットマスタID3',</v>
      </c>
      <c r="G16" t="str">
        <f t="shared" si="1"/>
        <v>+ "UNIT_MASTER_ID3 INTEGER NOT NULL,"</v>
      </c>
      <c r="H16" t="str">
        <f t="shared" si="2"/>
        <v>int unit_master_id3;</v>
      </c>
      <c r="I16" t="str">
        <f t="shared" si="3"/>
        <v>entity-&gt;unit_master_id3 = sqlite3_column_int(stmt, 10);</v>
      </c>
      <c r="J16" t="str">
        <f t="shared" si="4"/>
        <v>+ std::to_string(entity-&gt;unit_master_id3) + ","</v>
      </c>
      <c r="K16" t="str">
        <f t="shared" si="5"/>
        <v>+ ",UNIT_MASTER_ID3 = "+ std::to_string(entity-&gt;unit_master_id3)</v>
      </c>
    </row>
    <row r="17" spans="1:11" x14ac:dyDescent="0.15">
      <c r="A17" s="3" t="s">
        <v>74</v>
      </c>
      <c r="B17" s="3" t="s">
        <v>708</v>
      </c>
      <c r="C17" s="3" t="s">
        <v>512</v>
      </c>
      <c r="D17" s="3" t="s">
        <v>347</v>
      </c>
      <c r="E17" s="3"/>
      <c r="F17" t="str">
        <f t="shared" si="0"/>
        <v xml:space="preserve"> SHUTSUGEN_RITSU3 INT NOT NULL COMMENT '出現率3',</v>
      </c>
      <c r="G17" t="str">
        <f t="shared" si="1"/>
        <v>+ "SHUTSUGEN_RITSU3 INTEGER NOT NULL,"</v>
      </c>
      <c r="H17" t="str">
        <f t="shared" si="2"/>
        <v>int shutsugen_ritsu3;</v>
      </c>
      <c r="I17" t="str">
        <f t="shared" si="3"/>
        <v>entity-&gt;shutsugen_ritsu3 = sqlite3_column_int(stmt, 11);</v>
      </c>
      <c r="J17" t="str">
        <f t="shared" si="4"/>
        <v>+ std::to_string(entity-&gt;shutsugen_ritsu3) + ","</v>
      </c>
      <c r="K17" t="str">
        <f t="shared" si="5"/>
        <v>+ ",SHUTSUGEN_RITSU3 = "+ std::to_string(entity-&gt;shutsugen_ritsu3)</v>
      </c>
    </row>
    <row r="18" spans="1:11" x14ac:dyDescent="0.15">
      <c r="A18" s="3" t="s">
        <v>87</v>
      </c>
      <c r="B18" s="3" t="s">
        <v>608</v>
      </c>
      <c r="C18" s="3" t="s">
        <v>457</v>
      </c>
      <c r="D18" s="3" t="s">
        <v>347</v>
      </c>
      <c r="E18" s="3"/>
      <c r="F18" t="str">
        <f t="shared" si="0"/>
        <v xml:space="preserve"> GET_RITSU3 INT NOT NULL COMMENT '取得率3',</v>
      </c>
      <c r="G18" t="str">
        <f t="shared" si="1"/>
        <v>+ "GET_RITSU3 INTEGER NOT NULL,"</v>
      </c>
      <c r="H18" t="str">
        <f t="shared" si="2"/>
        <v>int get_ritsu3;</v>
      </c>
      <c r="I18" t="str">
        <f t="shared" si="3"/>
        <v>entity-&gt;get_ritsu3 = sqlite3_column_int(stmt, 12);</v>
      </c>
      <c r="J18" t="str">
        <f t="shared" si="4"/>
        <v>+ std::to_string(entity-&gt;get_ritsu3) + ","</v>
      </c>
      <c r="K18" t="str">
        <f t="shared" si="5"/>
        <v>+ ",GET_RITSU3 = "+ std::to_string(entity-&gt;get_ritsu3)</v>
      </c>
    </row>
    <row r="19" spans="1:11" x14ac:dyDescent="0.15">
      <c r="A19" s="3" t="s">
        <v>75</v>
      </c>
      <c r="B19" s="3" t="s">
        <v>609</v>
      </c>
      <c r="C19" s="3" t="s">
        <v>457</v>
      </c>
      <c r="D19" s="3" t="s">
        <v>347</v>
      </c>
      <c r="E19" s="3"/>
      <c r="F19" t="str">
        <f t="shared" si="0"/>
        <v xml:space="preserve"> HP3 INT NOT NULL COMMENT '基本HP3',</v>
      </c>
      <c r="G19" t="str">
        <f t="shared" si="1"/>
        <v>+ "HP3 INTEGER NOT NULL,"</v>
      </c>
      <c r="H19" t="str">
        <f t="shared" si="2"/>
        <v>int hp3;</v>
      </c>
      <c r="I19" t="str">
        <f t="shared" si="3"/>
        <v>entity-&gt;hp3 = sqlite3_column_int(stmt, 13);</v>
      </c>
      <c r="J19" t="str">
        <f t="shared" si="4"/>
        <v>+ std::to_string(entity-&gt;hp3) + ","</v>
      </c>
      <c r="K19" t="str">
        <f t="shared" si="5"/>
        <v>+ ",HP3 = "+ std::to_string(entity-&gt;hp3)</v>
      </c>
    </row>
    <row r="20" spans="1:11" x14ac:dyDescent="0.15">
      <c r="A20" s="3" t="s">
        <v>76</v>
      </c>
      <c r="B20" s="7" t="s">
        <v>601</v>
      </c>
      <c r="C20" s="7" t="s">
        <v>346</v>
      </c>
      <c r="D20" s="7" t="s">
        <v>347</v>
      </c>
      <c r="E20" s="3"/>
      <c r="F20" t="str">
        <f t="shared" si="0"/>
        <v xml:space="preserve"> START_TIME TIMESTAMP NOT NULL COMMENT '公開開始日時',</v>
      </c>
      <c r="G20" t="str">
        <f t="shared" si="1"/>
        <v>+ "START_TIME TIMESTAMP NOT NULL,"</v>
      </c>
      <c r="H20" t="str">
        <f t="shared" si="2"/>
        <v>std::string start_time;</v>
      </c>
      <c r="I20" t="str">
        <f t="shared" si="3"/>
        <v>entity-&gt;start_time = (const char*)sqlite3_column_text(stmt, 14);</v>
      </c>
      <c r="J20" t="str">
        <f t="shared" si="4"/>
        <v>+ std::to_string(entity-&gt;start_time) + ","</v>
      </c>
      <c r="K20" t="str">
        <f t="shared" si="5"/>
        <v>+ ",START_TIME = "+ std::to_string(entity-&gt;start_time)</v>
      </c>
    </row>
    <row r="21" spans="1:11" x14ac:dyDescent="0.15">
      <c r="A21" s="3" t="s">
        <v>25</v>
      </c>
      <c r="B21" s="7" t="s">
        <v>410</v>
      </c>
      <c r="C21" s="7" t="s">
        <v>346</v>
      </c>
      <c r="D21" s="7" t="s">
        <v>347</v>
      </c>
      <c r="E21" s="3"/>
      <c r="F21" t="str">
        <f t="shared" si="0"/>
        <v xml:space="preserve"> REGIST_TIME TIMESTAMP NOT NULL COMMENT '登録日時',</v>
      </c>
      <c r="G21" t="str">
        <f t="shared" si="1"/>
        <v>+ "REGIST_TIME TIMESTAMP NOT NULL,"</v>
      </c>
      <c r="H21" t="str">
        <f t="shared" si="2"/>
        <v>std::string regist_time;</v>
      </c>
      <c r="I21" t="str">
        <f t="shared" si="3"/>
        <v>entity-&gt;regist_time = (const char*)sqlite3_column_text(stmt, 15);</v>
      </c>
      <c r="J21" t="str">
        <f t="shared" si="4"/>
        <v>+ std::to_string(entity-&gt;regist_time) + ","</v>
      </c>
      <c r="K21" t="str">
        <f t="shared" si="5"/>
        <v>+ ",REGIST_TIME = "+ std::to_string(entity-&gt;regist_time)</v>
      </c>
    </row>
    <row r="22" spans="1:11" x14ac:dyDescent="0.15">
      <c r="A22" s="3" t="s">
        <v>26</v>
      </c>
      <c r="B22" s="3" t="s">
        <v>411</v>
      </c>
      <c r="C22" s="3" t="s">
        <v>345</v>
      </c>
      <c r="D22" s="3" t="s">
        <v>347</v>
      </c>
      <c r="E22" s="3"/>
      <c r="F22" t="str">
        <f t="shared" si="0"/>
        <v xml:space="preserve"> UPDATE_TIME TIMESTAMP NOT NULL COMMENT '更新日時',</v>
      </c>
      <c r="G22" t="str">
        <f t="shared" si="1"/>
        <v>+ "UPDATE_TIME TIMESTAMP NOT NULL,"</v>
      </c>
      <c r="H22" t="str">
        <f t="shared" si="2"/>
        <v>std::string update_time;</v>
      </c>
      <c r="I22" t="str">
        <f t="shared" si="3"/>
        <v>entity-&gt;update_time = (const char*)sqlite3_column_text(stmt, 16);</v>
      </c>
      <c r="J22" t="str">
        <f t="shared" si="4"/>
        <v>+ std::to_string(entity-&gt;update_time) + ","</v>
      </c>
      <c r="K22" t="str">
        <f t="shared" si="5"/>
        <v>+ ",UPDATE_TIME = "+ std::to_string(entity-&gt;update_time)</v>
      </c>
    </row>
    <row r="23" spans="1:11" x14ac:dyDescent="0.15">
      <c r="A23" s="4"/>
      <c r="B23" s="4"/>
      <c r="C23" s="4"/>
      <c r="D23" s="4"/>
      <c r="E23" s="4"/>
      <c r="F23" t="str">
        <f xml:space="preserve"> "PRIMARY KEY (ID)) ENGINE=InnoDB default charset=utf8 comment='" &amp; B$1 &amp; "';"</f>
        <v>PRIMARY KEY (ID)) ENGINE=InnoDB default charset=utf8 comment='ダンジョンマスタ';</v>
      </c>
      <c r="G23" t="str">
        <f>"+ "")"";"</f>
        <v>+ ")";</v>
      </c>
    </row>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17" sqref="A17"/>
    </sheetView>
  </sheetViews>
  <sheetFormatPr defaultRowHeight="13.5" x14ac:dyDescent="0.15"/>
  <cols>
    <col min="1" max="1" width="16.5" bestFit="1" customWidth="1"/>
    <col min="2" max="2" width="28" customWidth="1"/>
    <col min="3" max="3" width="7.375" bestFit="1" customWidth="1"/>
    <col min="4" max="4" width="28.125" bestFit="1" customWidth="1"/>
    <col min="5" max="5" width="11" bestFit="1" customWidth="1"/>
    <col min="7" max="11" width="0" hidden="1" customWidth="1"/>
  </cols>
  <sheetData>
    <row r="1" spans="1:11" x14ac:dyDescent="0.15">
      <c r="A1" s="6" t="s">
        <v>39</v>
      </c>
      <c r="B1" s="2" t="s">
        <v>404</v>
      </c>
    </row>
    <row r="2" spans="1:11" x14ac:dyDescent="0.15">
      <c r="A2" s="6" t="s">
        <v>148</v>
      </c>
      <c r="B2" s="2" t="s">
        <v>165</v>
      </c>
    </row>
    <row r="3" spans="1:11" x14ac:dyDescent="0.15">
      <c r="A3" s="6" t="s">
        <v>34</v>
      </c>
      <c r="B3" s="2" t="s">
        <v>182</v>
      </c>
    </row>
    <row r="5" spans="1:11" x14ac:dyDescent="0.15">
      <c r="A5" s="6" t="s">
        <v>115</v>
      </c>
      <c r="B5" s="6" t="s">
        <v>148</v>
      </c>
      <c r="C5" s="6" t="s">
        <v>316</v>
      </c>
      <c r="D5" s="6" t="s">
        <v>348</v>
      </c>
      <c r="E5" s="6" t="s">
        <v>34</v>
      </c>
      <c r="F5" t="str">
        <f>"CREATE TABLE IF NOT EXISTS " &amp; B2 &amp; "("</f>
        <v>CREATE TABLE IF NOT EXISTS DANJON(</v>
      </c>
      <c r="G5" t="str">
        <f>"""CREATE TABLE IF NOT EXISTS " &amp; B2 &amp; "("""</f>
        <v>"CREATE TABLE IF NOT EXISTS DANJON("</v>
      </c>
    </row>
    <row r="6" spans="1:11" x14ac:dyDescent="0.15">
      <c r="A6" s="5" t="s">
        <v>0</v>
      </c>
      <c r="B6" s="5" t="s">
        <v>1</v>
      </c>
      <c r="C6" s="5" t="s">
        <v>340</v>
      </c>
      <c r="D6" s="5" t="s">
        <v>349</v>
      </c>
      <c r="E6" s="5"/>
      <c r="F6" t="str">
        <f t="shared" ref="F6:F18"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DANJON VALUES (null,"</v>
      </c>
      <c r="K6" t="str">
        <f>"std::string sql = """&amp;"UPDATE "&amp;B2&amp;" SET "&amp;""""</f>
        <v>std::string sql = "UPDATE DANJON SET "</v>
      </c>
    </row>
    <row r="7" spans="1:11" x14ac:dyDescent="0.15">
      <c r="A7" s="3" t="s">
        <v>79</v>
      </c>
      <c r="B7" s="3" t="s">
        <v>646</v>
      </c>
      <c r="C7" s="3" t="s">
        <v>447</v>
      </c>
      <c r="D7" s="3" t="s">
        <v>347</v>
      </c>
      <c r="E7" s="3"/>
      <c r="F7" t="str">
        <f t="shared" si="0"/>
        <v xml:space="preserve"> USER_ID BIGINT NOT NULL COMMENT 'ユーザーID',</v>
      </c>
      <c r="G7" t="str">
        <f t="shared" ref="G7:G18" si="1">"+ """&amp;B7&amp;" "&amp;IF(OR(C7="INT",C7="BIGINT",C7="TINYINT"),"INTEGER",IF(C7="TIMESTAMP",C7,"TEXT"))&amp;" "&amp;D7&amp;","""</f>
        <v>+ "USER_ID INTEGER NOT NULL,"</v>
      </c>
      <c r="H7" t="str">
        <f t="shared" ref="H7:H18" si="2">IF(OR(C7="INT",C7="BIGINT",C7="TINYINT"),"int","std::string")&amp;" "&amp;LOWER(B7)&amp;";"</f>
        <v>int user_id;</v>
      </c>
      <c r="I7" t="str">
        <f t="shared" ref="I7:I18"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711</v>
      </c>
      <c r="B8" s="3" t="s">
        <v>712</v>
      </c>
      <c r="C8" s="3" t="s">
        <v>447</v>
      </c>
      <c r="D8" s="3" t="s">
        <v>358</v>
      </c>
      <c r="E8" s="3"/>
      <c r="F8" t="str">
        <f t="shared" si="0"/>
        <v xml:space="preserve"> DANJON_MASTER_ID BIGINT NOT NULL COMMENT 'ダンジョンマスタID',</v>
      </c>
      <c r="G8" t="str">
        <f t="shared" si="1"/>
        <v>+ "DANJON_MASTER_ID INTEGER NOT NULL,"</v>
      </c>
      <c r="H8" t="str">
        <f t="shared" si="2"/>
        <v>int danjon_master_id;</v>
      </c>
      <c r="I8" t="str">
        <f t="shared" si="3"/>
        <v>entity-&gt;danjon_master_id = sqlite3_column_int(stmt, 2);</v>
      </c>
      <c r="J8" t="str">
        <f t="shared" ref="J8:J18" si="4">"+ std::to_string(entity-&gt;"&amp;LOWER(B8)&amp;") + """ &amp; ","""</f>
        <v>+ std::to_string(entity-&gt;danjon_master_id) + ","</v>
      </c>
      <c r="K8" t="str">
        <f t="shared" ref="K8:K18" si="5">"+ """ &amp; "," &amp; B8 &amp; " = """ &amp; "+ std::to_string(entity-&gt;" &amp; LOWER(B8) &amp; ")"</f>
        <v>+ ",DANJON_MASTER_ID = "+ std::to_string(entity-&gt;danjon_master_id)</v>
      </c>
    </row>
    <row r="9" spans="1:11" x14ac:dyDescent="0.15">
      <c r="A9" s="3" t="s">
        <v>88</v>
      </c>
      <c r="B9" s="3" t="s">
        <v>611</v>
      </c>
      <c r="C9" s="3" t="s">
        <v>341</v>
      </c>
      <c r="D9" s="3" t="s">
        <v>358</v>
      </c>
      <c r="E9" s="3"/>
      <c r="F9" t="str">
        <f t="shared" si="0"/>
        <v xml:space="preserve"> LEVEL1 INT NOT NULL COMMENT 'レベル1',</v>
      </c>
      <c r="G9" t="str">
        <f t="shared" si="1"/>
        <v>+ "LEVEL1 INTEGER NOT NULL,"</v>
      </c>
      <c r="H9" t="str">
        <f t="shared" si="2"/>
        <v>int level1;</v>
      </c>
      <c r="I9" t="str">
        <f t="shared" si="3"/>
        <v>entity-&gt;level1 = sqlite3_column_int(stmt, 3);</v>
      </c>
      <c r="J9" t="str">
        <f t="shared" si="4"/>
        <v>+ std::to_string(entity-&gt;level1) + ","</v>
      </c>
      <c r="K9" t="str">
        <f t="shared" si="5"/>
        <v>+ ",LEVEL1 = "+ std::to_string(entity-&gt;level1)</v>
      </c>
    </row>
    <row r="10" spans="1:11" x14ac:dyDescent="0.15">
      <c r="A10" s="3" t="s">
        <v>85</v>
      </c>
      <c r="B10" s="3" t="s">
        <v>612</v>
      </c>
      <c r="C10" s="3" t="s">
        <v>341</v>
      </c>
      <c r="D10" s="3" t="s">
        <v>358</v>
      </c>
      <c r="E10" s="3" t="s">
        <v>620</v>
      </c>
      <c r="F10" t="str">
        <f t="shared" si="0"/>
        <v xml:space="preserve"> GET_RITSU1 INT NOT NULL COMMENT '取得率1',</v>
      </c>
      <c r="G10" t="str">
        <f t="shared" si="1"/>
        <v>+ "GET_RITSU1 INTEGER NOT NULL,"</v>
      </c>
      <c r="H10" t="str">
        <f t="shared" si="2"/>
        <v>int get_ritsu1;</v>
      </c>
      <c r="I10" t="str">
        <f t="shared" si="3"/>
        <v>entity-&gt;get_ritsu1 = sqlite3_column_int(stmt, 4);</v>
      </c>
      <c r="J10" t="str">
        <f t="shared" si="4"/>
        <v>+ std::to_string(entity-&gt;get_ritsu1) + ","</v>
      </c>
      <c r="K10" t="str">
        <f t="shared" si="5"/>
        <v>+ ",GET_RITSU1 = "+ std::to_string(entity-&gt;get_ritsu1)</v>
      </c>
    </row>
    <row r="11" spans="1:11" x14ac:dyDescent="0.15">
      <c r="A11" s="3" t="s">
        <v>89</v>
      </c>
      <c r="B11" s="3" t="s">
        <v>613</v>
      </c>
      <c r="C11" s="3" t="s">
        <v>449</v>
      </c>
      <c r="D11" s="3" t="s">
        <v>358</v>
      </c>
      <c r="E11" s="3"/>
      <c r="F11" t="str">
        <f t="shared" si="0"/>
        <v xml:space="preserve"> LEVEL2 INT NOT NULL COMMENT 'レベル2',</v>
      </c>
      <c r="G11" t="str">
        <f t="shared" si="1"/>
        <v>+ "LEVEL2 INTEGER NOT NULL,"</v>
      </c>
      <c r="H11" t="str">
        <f t="shared" si="2"/>
        <v>int level2;</v>
      </c>
      <c r="I11" t="str">
        <f t="shared" si="3"/>
        <v>entity-&gt;level2 = sqlite3_column_int(stmt, 5);</v>
      </c>
      <c r="J11" t="str">
        <f t="shared" si="4"/>
        <v>+ std::to_string(entity-&gt;level2) + ","</v>
      </c>
      <c r="K11" t="str">
        <f t="shared" si="5"/>
        <v>+ ",LEVEL2 = "+ std::to_string(entity-&gt;level2)</v>
      </c>
    </row>
    <row r="12" spans="1:11" x14ac:dyDescent="0.15">
      <c r="A12" s="3" t="s">
        <v>86</v>
      </c>
      <c r="B12" s="3" t="s">
        <v>614</v>
      </c>
      <c r="C12" s="3" t="s">
        <v>449</v>
      </c>
      <c r="D12" s="3" t="s">
        <v>358</v>
      </c>
      <c r="E12" s="3"/>
      <c r="F12" t="str">
        <f t="shared" si="0"/>
        <v xml:space="preserve"> GET_RITSU2 INT NOT NULL COMMENT '取得率2',</v>
      </c>
      <c r="G12" t="str">
        <f t="shared" si="1"/>
        <v>+ "GET_RITSU2 INTEGER NOT NULL,"</v>
      </c>
      <c r="H12" t="str">
        <f t="shared" si="2"/>
        <v>int get_ritsu2;</v>
      </c>
      <c r="I12" t="str">
        <f t="shared" si="3"/>
        <v>entity-&gt;get_ritsu2 = sqlite3_column_int(stmt, 6);</v>
      </c>
      <c r="J12" t="str">
        <f t="shared" si="4"/>
        <v>+ std::to_string(entity-&gt;get_ritsu2) + ","</v>
      </c>
      <c r="K12" t="str">
        <f t="shared" si="5"/>
        <v>+ ",GET_RITSU2 = "+ std::to_string(entity-&gt;get_ritsu2)</v>
      </c>
    </row>
    <row r="13" spans="1:11" x14ac:dyDescent="0.15">
      <c r="A13" s="3" t="s">
        <v>90</v>
      </c>
      <c r="B13" s="3" t="s">
        <v>615</v>
      </c>
      <c r="C13" s="3" t="s">
        <v>449</v>
      </c>
      <c r="D13" s="3" t="s">
        <v>358</v>
      </c>
      <c r="E13" s="3"/>
      <c r="F13" t="str">
        <f t="shared" si="0"/>
        <v xml:space="preserve"> LEVEL3 INT NOT NULL COMMENT 'レベル3',</v>
      </c>
      <c r="G13" t="str">
        <f t="shared" si="1"/>
        <v>+ "LEVEL3 INTEGER NOT NULL,"</v>
      </c>
      <c r="H13" t="str">
        <f t="shared" si="2"/>
        <v>int level3;</v>
      </c>
      <c r="I13" t="str">
        <f t="shared" si="3"/>
        <v>entity-&gt;level3 = sqlite3_column_int(stmt, 7);</v>
      </c>
      <c r="J13" t="str">
        <f t="shared" si="4"/>
        <v>+ std::to_string(entity-&gt;level3) + ","</v>
      </c>
      <c r="K13" t="str">
        <f t="shared" si="5"/>
        <v>+ ",LEVEL3 = "+ std::to_string(entity-&gt;level3)</v>
      </c>
    </row>
    <row r="14" spans="1:11" x14ac:dyDescent="0.15">
      <c r="A14" s="3" t="s">
        <v>87</v>
      </c>
      <c r="B14" s="3" t="s">
        <v>616</v>
      </c>
      <c r="C14" s="3" t="s">
        <v>449</v>
      </c>
      <c r="D14" s="3" t="s">
        <v>358</v>
      </c>
      <c r="E14" s="3"/>
      <c r="F14" t="str">
        <f t="shared" si="0"/>
        <v xml:space="preserve"> GET_RITSU3 INT NOT NULL COMMENT '取得率3',</v>
      </c>
      <c r="G14" t="str">
        <f t="shared" si="1"/>
        <v>+ "GET_RITSU3 INTEGER NOT NULL,"</v>
      </c>
      <c r="H14" t="str">
        <f t="shared" si="2"/>
        <v>int get_ritsu3;</v>
      </c>
      <c r="I14" t="str">
        <f t="shared" si="3"/>
        <v>entity-&gt;get_ritsu3 = sqlite3_column_int(stmt, 8);</v>
      </c>
      <c r="J14" t="str">
        <f t="shared" si="4"/>
        <v>+ std::to_string(entity-&gt;get_ritsu3) + ","</v>
      </c>
      <c r="K14" t="str">
        <f t="shared" si="5"/>
        <v>+ ",GET_RITSU3 = "+ std::to_string(entity-&gt;get_ritsu3)</v>
      </c>
    </row>
    <row r="15" spans="1:11" x14ac:dyDescent="0.15">
      <c r="A15" s="3" t="s">
        <v>713</v>
      </c>
      <c r="B15" s="3" t="s">
        <v>687</v>
      </c>
      <c r="C15" s="3" t="s">
        <v>447</v>
      </c>
      <c r="D15" s="3"/>
      <c r="E15" s="3" t="s">
        <v>621</v>
      </c>
      <c r="F15" t="str">
        <f t="shared" si="0"/>
        <v xml:space="preserve"> UNIT_MASTER_ID BIGINT  COMMENT '敵ユニットマスタID',</v>
      </c>
      <c r="G15" t="str">
        <f t="shared" si="1"/>
        <v>+ "UNIT_MASTER_ID INTEGER ,"</v>
      </c>
      <c r="H15" t="str">
        <f t="shared" si="2"/>
        <v>int unit_master_id;</v>
      </c>
      <c r="I15" t="str">
        <f t="shared" si="3"/>
        <v>entity-&gt;unit_master_id = sqlite3_column_int(stmt, 9);</v>
      </c>
      <c r="J15" t="str">
        <f t="shared" si="4"/>
        <v>+ std::to_string(entity-&gt;unit_master_id) + ","</v>
      </c>
      <c r="K15" t="str">
        <f t="shared" si="5"/>
        <v>+ ",UNIT_MASTER_ID = "+ std::to_string(entity-&gt;unit_master_id)</v>
      </c>
    </row>
    <row r="16" spans="1:11" x14ac:dyDescent="0.15">
      <c r="A16" s="7" t="s">
        <v>215</v>
      </c>
      <c r="B16" s="7" t="s">
        <v>215</v>
      </c>
      <c r="C16" s="7" t="s">
        <v>449</v>
      </c>
      <c r="D16" s="7"/>
      <c r="E16" s="7"/>
      <c r="F16" t="str">
        <f t="shared" si="0"/>
        <v xml:space="preserve"> HP INT  COMMENT 'HP',</v>
      </c>
      <c r="G16" t="str">
        <f t="shared" si="1"/>
        <v>+ "HP INTEGER ,"</v>
      </c>
      <c r="H16" t="str">
        <f t="shared" si="2"/>
        <v>int hp;</v>
      </c>
      <c r="I16" t="str">
        <f t="shared" si="3"/>
        <v>entity-&gt;hp = sqlite3_column_int(stmt, 10);</v>
      </c>
      <c r="J16" t="str">
        <f t="shared" si="4"/>
        <v>+ std::to_string(entity-&gt;hp) + ","</v>
      </c>
      <c r="K16" t="str">
        <f t="shared" si="5"/>
        <v>+ ",HP = "+ std::to_string(entity-&gt;hp)</v>
      </c>
    </row>
    <row r="17" spans="1:11" x14ac:dyDescent="0.15">
      <c r="A17" s="7" t="s">
        <v>216</v>
      </c>
      <c r="B17" s="7" t="s">
        <v>617</v>
      </c>
      <c r="C17" s="7" t="s">
        <v>449</v>
      </c>
      <c r="D17" s="7"/>
      <c r="E17" s="7"/>
      <c r="F17" t="str">
        <f t="shared" si="0"/>
        <v xml:space="preserve"> HP_MAX INT  COMMENT '最大HP',</v>
      </c>
      <c r="G17" t="str">
        <f t="shared" si="1"/>
        <v>+ "HP_MAX INTEGER ,"</v>
      </c>
      <c r="H17" t="str">
        <f t="shared" si="2"/>
        <v>int hp_max;</v>
      </c>
      <c r="I17" t="str">
        <f t="shared" si="3"/>
        <v>entity-&gt;hp_max = sqlite3_column_int(stmt, 11);</v>
      </c>
      <c r="J17" t="str">
        <f t="shared" si="4"/>
        <v>+ std::to_string(entity-&gt;hp_max) + ","</v>
      </c>
      <c r="K17" t="str">
        <f t="shared" si="5"/>
        <v>+ ",HP_MAX = "+ std::to_string(entity-&gt;hp_max)</v>
      </c>
    </row>
    <row r="18" spans="1:11" x14ac:dyDescent="0.15">
      <c r="A18" s="7" t="s">
        <v>610</v>
      </c>
      <c r="B18" s="7" t="s">
        <v>618</v>
      </c>
      <c r="C18" s="7" t="s">
        <v>341</v>
      </c>
      <c r="D18" s="7"/>
      <c r="E18" s="7"/>
      <c r="F18" t="str">
        <f t="shared" si="0"/>
        <v xml:space="preserve"> KAISU INT  COMMENT 'バトル回数',</v>
      </c>
      <c r="G18" t="str">
        <f t="shared" si="1"/>
        <v>+ "KAISU INTEGER ,"</v>
      </c>
      <c r="H18" t="str">
        <f t="shared" si="2"/>
        <v>int kaisu;</v>
      </c>
      <c r="I18" t="str">
        <f t="shared" si="3"/>
        <v>entity-&gt;kaisu = sqlite3_column_int(stmt, 12);</v>
      </c>
      <c r="J18" t="str">
        <f t="shared" si="4"/>
        <v>+ std::to_string(entity-&gt;kaisu) + ","</v>
      </c>
      <c r="K18" t="str">
        <f t="shared" si="5"/>
        <v>+ ",KAISU = "+ std::to_string(entity-&gt;kaisu)</v>
      </c>
    </row>
    <row r="19" spans="1:11" x14ac:dyDescent="0.15">
      <c r="A19" s="4"/>
      <c r="B19" s="4"/>
      <c r="C19" s="4"/>
      <c r="D19" s="4"/>
      <c r="E19" s="4"/>
      <c r="F19" t="str">
        <f xml:space="preserve"> "PRIMARY KEY (ID)) ENGINE=InnoDB default charset=utf8 comment='" &amp; B$1 &amp; "';"</f>
        <v>PRIMARY KEY (ID)) ENGINE=InnoDB default charset=utf8 comment='ダンジョンテーブル';</v>
      </c>
      <c r="G19" t="str">
        <f>"+ "")"";"</f>
        <v>+ ")";</v>
      </c>
    </row>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E31" sqref="E31"/>
    </sheetView>
  </sheetViews>
  <sheetFormatPr defaultRowHeight="13.5" x14ac:dyDescent="0.15"/>
  <cols>
    <col min="1" max="1" width="18.5" bestFit="1" customWidth="1"/>
    <col min="2" max="2" width="16.875" customWidth="1"/>
    <col min="3" max="3" width="11.5" bestFit="1" customWidth="1"/>
    <col min="4" max="4" width="28.125" bestFit="1" customWidth="1"/>
    <col min="5" max="5" width="24" bestFit="1" customWidth="1"/>
    <col min="6" max="6" width="17.625" customWidth="1"/>
    <col min="7" max="7" width="19" hidden="1" customWidth="1"/>
    <col min="8" max="8" width="18" hidden="1" customWidth="1"/>
    <col min="9" max="9" width="22.5" hidden="1" customWidth="1"/>
    <col min="10" max="10" width="27.5" hidden="1" customWidth="1"/>
    <col min="11" max="11" width="0" hidden="1" customWidth="1"/>
  </cols>
  <sheetData>
    <row r="1" spans="1:11" x14ac:dyDescent="0.15">
      <c r="A1" s="6" t="s">
        <v>39</v>
      </c>
      <c r="B1" s="2" t="s">
        <v>140</v>
      </c>
    </row>
    <row r="2" spans="1:11" x14ac:dyDescent="0.15">
      <c r="A2" s="6" t="s">
        <v>148</v>
      </c>
      <c r="B2" s="2" t="s">
        <v>166</v>
      </c>
    </row>
    <row r="3" spans="1:11" x14ac:dyDescent="0.15">
      <c r="A3" s="6" t="s">
        <v>34</v>
      </c>
      <c r="B3" s="2" t="s">
        <v>183</v>
      </c>
    </row>
    <row r="5" spans="1:11" x14ac:dyDescent="0.15">
      <c r="A5" s="6" t="s">
        <v>115</v>
      </c>
      <c r="B5" s="6" t="s">
        <v>315</v>
      </c>
      <c r="C5" s="6" t="s">
        <v>316</v>
      </c>
      <c r="D5" s="6" t="s">
        <v>348</v>
      </c>
      <c r="E5" s="6" t="s">
        <v>34</v>
      </c>
      <c r="F5" t="str">
        <f>"CREATE TABLE IF NOT EXISTS " &amp; B2 &amp; "("</f>
        <v>CREATE TABLE IF NOT EXISTS BATTLE(</v>
      </c>
      <c r="G5" t="str">
        <f>"""CREATE TABLE IF NOT EXISTS " &amp; B2 &amp; "("""</f>
        <v>"CREATE TABLE IF NOT EXISTS BATTLE("</v>
      </c>
    </row>
    <row r="6" spans="1:11" x14ac:dyDescent="0.15">
      <c r="A6" s="5" t="s">
        <v>0</v>
      </c>
      <c r="B6" s="5" t="s">
        <v>317</v>
      </c>
      <c r="C6" s="5" t="s">
        <v>340</v>
      </c>
      <c r="D6" s="5" t="s">
        <v>349</v>
      </c>
      <c r="E6" s="5"/>
      <c r="F6" t="str">
        <f t="shared" ref="F6:F21"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BATTLE VALUES (null,"</v>
      </c>
      <c r="K6" t="str">
        <f>"std::string sql = """&amp;"UPDATE "&amp;B2&amp;" SET "&amp;""""</f>
        <v>std::string sql = "UPDATE BATTLE SET "</v>
      </c>
    </row>
    <row r="7" spans="1:11" x14ac:dyDescent="0.15">
      <c r="A7" s="3" t="s">
        <v>31</v>
      </c>
      <c r="B7" s="3" t="s">
        <v>318</v>
      </c>
      <c r="C7" s="3" t="s">
        <v>341</v>
      </c>
      <c r="D7" s="3" t="s">
        <v>347</v>
      </c>
      <c r="E7" s="3" t="s">
        <v>344</v>
      </c>
      <c r="F7" t="str">
        <f t="shared" si="0"/>
        <v xml:space="preserve"> NO INT NOT NULL COMMENT '番号',</v>
      </c>
      <c r="G7" t="str">
        <f t="shared" ref="G7" si="1">"+ """&amp;B7&amp;" "&amp;IF(OR(C7="INT",C7="BIGINT",C7="TINYINT"),"INTEGER",IF(C7="TIMESTAMP",C7,"TEXT"))&amp;" "&amp;D7&amp;","""</f>
        <v>+ "NO INTEGER NOT NULL,"</v>
      </c>
      <c r="H7" t="str">
        <f t="shared" ref="H7" si="2">IF(OR(C7="INT",C7="BIGINT",C7="TINYINT"),"int","std::string")&amp;" "&amp;LOWER(B7)&amp;";"</f>
        <v>int no;</v>
      </c>
      <c r="I7" t="str">
        <f t="shared" ref="I7:I27" si="3">"entity-&gt;" &amp; LOWER(B7) &amp; " = " &amp; IF(OR(C7="INT",C7="BIGINT",C7="TINYINT"),"sqlite3_column_int","(const char*)sqlite3_column_text") &amp; "(stmt, " &amp; ROW() - 6 &amp; ");"</f>
        <v>entity-&gt;no = sqlite3_column_int(stmt, 1);</v>
      </c>
      <c r="J7" t="str">
        <f>"+ std::to_string(entity-&gt;"&amp;LOWER(B7)&amp;") + """ &amp; ","""</f>
        <v>+ std::to_string(entity-&gt;no) + ","</v>
      </c>
      <c r="K7" t="str">
        <f>"+ """ &amp; "," &amp; B7 &amp; " = """ &amp; "+ std::to_string(entity-&gt;" &amp; LOWER(B7) &amp; ")"</f>
        <v>+ ",NO = "+ std::to_string(entity-&gt;no)</v>
      </c>
    </row>
    <row r="8" spans="1:11" x14ac:dyDescent="0.15">
      <c r="A8" s="3" t="s">
        <v>141</v>
      </c>
      <c r="B8" s="3" t="s">
        <v>319</v>
      </c>
      <c r="C8" s="3" t="s">
        <v>342</v>
      </c>
      <c r="D8" s="3" t="s">
        <v>347</v>
      </c>
      <c r="E8" s="3"/>
      <c r="F8" t="str">
        <f t="shared" si="0"/>
        <v xml:space="preserve"> GIRUDO_ID1 BIGINT NOT NULL COMMENT 'ギルドID1',</v>
      </c>
      <c r="G8" t="str">
        <f>"+ """&amp;B8&amp;" "&amp;IF(OR(C8="INT",C8="BIGINT",C8="TINYINT"),"INTEGER",IF(C8="TIMESTAMP",C8,"TEXT"))&amp;" "&amp;D8&amp;","""</f>
        <v>+ "GIRUDO_ID1 INTEGER NOT NULL,"</v>
      </c>
      <c r="H8" t="str">
        <f>IF(OR(C8="INT",C8="BIGINT",C8="TINYINT"),"int","std::string")&amp;" "&amp;LOWER(B8)&amp;";"</f>
        <v>int girudo_id1;</v>
      </c>
      <c r="I8" t="str">
        <f t="shared" si="3"/>
        <v>entity-&gt;girudo_id1 = sqlite3_column_int(stmt, 2);</v>
      </c>
      <c r="J8" t="str">
        <f t="shared" ref="J8:J27" si="4">"+ std::to_string(entity-&gt;"&amp;LOWER(B8)&amp;") + """ &amp; ","""</f>
        <v>+ std::to_string(entity-&gt;girudo_id1) + ","</v>
      </c>
      <c r="K8" t="str">
        <f t="shared" ref="K8:K27" si="5">"+ """ &amp; "," &amp; B8 &amp; " = """ &amp; "+ std::to_string(entity-&gt;" &amp; LOWER(B8) &amp; ")"</f>
        <v>+ ",GIRUDO_ID1 = "+ std::to_string(entity-&gt;girudo_id1)</v>
      </c>
    </row>
    <row r="9" spans="1:11" x14ac:dyDescent="0.15">
      <c r="A9" s="3" t="s">
        <v>142</v>
      </c>
      <c r="B9" s="3" t="s">
        <v>320</v>
      </c>
      <c r="C9" s="3" t="s">
        <v>341</v>
      </c>
      <c r="D9" s="3" t="s">
        <v>347</v>
      </c>
      <c r="E9" s="3"/>
      <c r="F9" t="str">
        <f t="shared" si="0"/>
        <v xml:space="preserve"> BP1 INT NOT NULL COMMENT 'BP1',</v>
      </c>
      <c r="G9" t="str">
        <f t="shared" ref="G9:G21" si="6">"+ """&amp;B9&amp;" "&amp;IF(OR(C9="INT",C9="BIGINT",C9="TINYINT"),"INTEGER",IF(C9="TIMESTAMP",C9,"TEXT"))&amp;" "&amp;D9&amp;","""</f>
        <v>+ "BP1 INTEGER NOT NULL,"</v>
      </c>
      <c r="H9" t="str">
        <f t="shared" ref="H9:H21" si="7">IF(OR(C9="INT",C9="BIGINT",C9="TINYINT"),"int","std::string")&amp;" "&amp;LOWER(B9)&amp;";"</f>
        <v>int bp1;</v>
      </c>
      <c r="I9" t="str">
        <f t="shared" si="3"/>
        <v>entity-&gt;bp1 = sqlite3_column_int(stmt, 3);</v>
      </c>
      <c r="J9" t="str">
        <f t="shared" si="4"/>
        <v>+ std::to_string(entity-&gt;bp1) + ","</v>
      </c>
      <c r="K9" t="str">
        <f t="shared" si="5"/>
        <v>+ ",BP1 = "+ std::to_string(entity-&gt;bp1)</v>
      </c>
    </row>
    <row r="10" spans="1:11" x14ac:dyDescent="0.15">
      <c r="A10" s="3" t="s">
        <v>58</v>
      </c>
      <c r="B10" s="3" t="s">
        <v>321</v>
      </c>
      <c r="C10" s="3" t="s">
        <v>343</v>
      </c>
      <c r="D10" s="3" t="s">
        <v>347</v>
      </c>
      <c r="E10" s="3"/>
      <c r="F10" t="str">
        <f t="shared" si="0"/>
        <v xml:space="preserve"> COMBO1 INT NOT NULL COMMENT 'コンボ数1',</v>
      </c>
      <c r="G10" t="str">
        <f t="shared" si="6"/>
        <v>+ "COMBO1 INTEGER NOT NULL,"</v>
      </c>
      <c r="H10" t="str">
        <f t="shared" si="7"/>
        <v>int combo1;</v>
      </c>
      <c r="I10" t="str">
        <f t="shared" si="3"/>
        <v>entity-&gt;combo1 = sqlite3_column_int(stmt, 4);</v>
      </c>
      <c r="J10" t="str">
        <f t="shared" si="4"/>
        <v>+ std::to_string(entity-&gt;combo1) + ","</v>
      </c>
      <c r="K10" t="str">
        <f t="shared" si="5"/>
        <v>+ ",COMBO1 = "+ std::to_string(entity-&gt;combo1)</v>
      </c>
    </row>
    <row r="11" spans="1:11" x14ac:dyDescent="0.15">
      <c r="A11" s="3" t="s">
        <v>207</v>
      </c>
      <c r="B11" s="3" t="s">
        <v>322</v>
      </c>
      <c r="C11" s="3" t="s">
        <v>342</v>
      </c>
      <c r="D11" s="3" t="s">
        <v>347</v>
      </c>
      <c r="E11" s="3"/>
      <c r="F11" t="str">
        <f t="shared" si="0"/>
        <v xml:space="preserve"> USER1 BIGINT NOT NULL COMMENT '前衛ユーザーID1',</v>
      </c>
      <c r="G11" t="str">
        <f t="shared" si="6"/>
        <v>+ "USER1 INTEGER NOT NULL,"</v>
      </c>
      <c r="H11" t="str">
        <f t="shared" si="7"/>
        <v>int user1;</v>
      </c>
      <c r="I11" t="str">
        <f t="shared" si="3"/>
        <v>entity-&gt;user1 = sqlite3_column_int(stmt, 5);</v>
      </c>
      <c r="J11" t="str">
        <f t="shared" si="4"/>
        <v>+ std::to_string(entity-&gt;user1) + ","</v>
      </c>
      <c r="K11" t="str">
        <f t="shared" si="5"/>
        <v>+ ",USER1 = "+ std::to_string(entity-&gt;user1)</v>
      </c>
    </row>
    <row r="12" spans="1:11" x14ac:dyDescent="0.15">
      <c r="A12" s="3" t="s">
        <v>208</v>
      </c>
      <c r="B12" s="3" t="s">
        <v>323</v>
      </c>
      <c r="C12" s="3" t="s">
        <v>342</v>
      </c>
      <c r="D12" s="3" t="s">
        <v>347</v>
      </c>
      <c r="E12" s="3"/>
      <c r="F12" t="str">
        <f t="shared" si="0"/>
        <v xml:space="preserve"> USER2 BIGINT NOT NULL COMMENT '前衛ユーザーID2',</v>
      </c>
      <c r="G12" t="str">
        <f t="shared" si="6"/>
        <v>+ "USER2 INTEGER NOT NULL,"</v>
      </c>
      <c r="H12" t="str">
        <f t="shared" si="7"/>
        <v>int user2;</v>
      </c>
      <c r="I12" t="str">
        <f t="shared" si="3"/>
        <v>entity-&gt;user2 = sqlite3_column_int(stmt, 6);</v>
      </c>
      <c r="J12" t="str">
        <f t="shared" si="4"/>
        <v>+ std::to_string(entity-&gt;user2) + ","</v>
      </c>
      <c r="K12" t="str">
        <f t="shared" si="5"/>
        <v>+ ",USER2 = "+ std::to_string(entity-&gt;user2)</v>
      </c>
    </row>
    <row r="13" spans="1:11" x14ac:dyDescent="0.15">
      <c r="A13" s="3" t="s">
        <v>209</v>
      </c>
      <c r="B13" s="3" t="s">
        <v>324</v>
      </c>
      <c r="C13" s="3" t="s">
        <v>342</v>
      </c>
      <c r="D13" s="3" t="s">
        <v>347</v>
      </c>
      <c r="E13" s="3"/>
      <c r="F13" t="str">
        <f t="shared" si="0"/>
        <v xml:space="preserve"> USER3 BIGINT NOT NULL COMMENT '前衛ユーザーID3',</v>
      </c>
      <c r="G13" t="str">
        <f t="shared" si="6"/>
        <v>+ "USER3 INTEGER NOT NULL,"</v>
      </c>
      <c r="H13" t="str">
        <f t="shared" si="7"/>
        <v>int user3;</v>
      </c>
      <c r="I13" t="str">
        <f t="shared" si="3"/>
        <v>entity-&gt;user3 = sqlite3_column_int(stmt, 7);</v>
      </c>
      <c r="J13" t="str">
        <f t="shared" si="4"/>
        <v>+ std::to_string(entity-&gt;user3) + ","</v>
      </c>
      <c r="K13" t="str">
        <f t="shared" si="5"/>
        <v>+ ",USER3 = "+ std::to_string(entity-&gt;user3)</v>
      </c>
    </row>
    <row r="14" spans="1:11" x14ac:dyDescent="0.15">
      <c r="A14" s="3" t="s">
        <v>210</v>
      </c>
      <c r="B14" s="3" t="s">
        <v>325</v>
      </c>
      <c r="C14" s="3" t="s">
        <v>342</v>
      </c>
      <c r="D14" s="3" t="s">
        <v>347</v>
      </c>
      <c r="E14" s="3"/>
      <c r="F14" t="str">
        <f t="shared" si="0"/>
        <v xml:space="preserve"> USER4 BIGINT NOT NULL COMMENT '前衛ユーザーID4',</v>
      </c>
      <c r="G14" t="str">
        <f t="shared" si="6"/>
        <v>+ "USER4 INTEGER NOT NULL,"</v>
      </c>
      <c r="H14" t="str">
        <f t="shared" si="7"/>
        <v>int user4;</v>
      </c>
      <c r="I14" t="str">
        <f t="shared" si="3"/>
        <v>entity-&gt;user4 = sqlite3_column_int(stmt, 8);</v>
      </c>
      <c r="J14" t="str">
        <f t="shared" si="4"/>
        <v>+ std::to_string(entity-&gt;user4) + ","</v>
      </c>
      <c r="K14" t="str">
        <f t="shared" si="5"/>
        <v>+ ",USER4 = "+ std::to_string(entity-&gt;user4)</v>
      </c>
    </row>
    <row r="15" spans="1:11" x14ac:dyDescent="0.15">
      <c r="A15" s="3" t="s">
        <v>211</v>
      </c>
      <c r="B15" s="3" t="s">
        <v>326</v>
      </c>
      <c r="C15" s="3" t="s">
        <v>342</v>
      </c>
      <c r="D15" s="3" t="s">
        <v>347</v>
      </c>
      <c r="E15" s="3"/>
      <c r="F15" t="str">
        <f t="shared" si="0"/>
        <v xml:space="preserve"> USER5 BIGINT NOT NULL COMMENT '前衛ユーザーID5',</v>
      </c>
      <c r="G15" t="str">
        <f t="shared" si="6"/>
        <v>+ "USER5 INTEGER NOT NULL,"</v>
      </c>
      <c r="H15" t="str">
        <f t="shared" si="7"/>
        <v>int user5;</v>
      </c>
      <c r="I15" t="str">
        <f t="shared" si="3"/>
        <v>entity-&gt;user5 = sqlite3_column_int(stmt, 9);</v>
      </c>
      <c r="J15" t="str">
        <f t="shared" si="4"/>
        <v>+ std::to_string(entity-&gt;user5) + ","</v>
      </c>
      <c r="K15" t="str">
        <f t="shared" si="5"/>
        <v>+ ",USER5 = "+ std::to_string(entity-&gt;user5)</v>
      </c>
    </row>
    <row r="16" spans="1:11" x14ac:dyDescent="0.15">
      <c r="A16" s="3" t="s">
        <v>143</v>
      </c>
      <c r="B16" s="3" t="s">
        <v>332</v>
      </c>
      <c r="C16" s="3" t="s">
        <v>342</v>
      </c>
      <c r="D16" s="3" t="s">
        <v>347</v>
      </c>
      <c r="E16" s="3"/>
      <c r="F16" t="str">
        <f t="shared" si="0"/>
        <v xml:space="preserve"> GIRUDO_ID2 BIGINT NOT NULL COMMENT 'ギルドID2',</v>
      </c>
      <c r="G16" t="str">
        <f t="shared" si="6"/>
        <v>+ "GIRUDO_ID2 INTEGER NOT NULL,"</v>
      </c>
      <c r="H16" t="str">
        <f t="shared" si="7"/>
        <v>int girudo_id2;</v>
      </c>
      <c r="I16" t="str">
        <f t="shared" si="3"/>
        <v>entity-&gt;girudo_id2 = sqlite3_column_int(stmt, 10);</v>
      </c>
      <c r="J16" t="str">
        <f t="shared" si="4"/>
        <v>+ std::to_string(entity-&gt;girudo_id2) + ","</v>
      </c>
      <c r="K16" t="str">
        <f t="shared" si="5"/>
        <v>+ ",GIRUDO_ID2 = "+ std::to_string(entity-&gt;girudo_id2)</v>
      </c>
    </row>
    <row r="17" spans="1:11" x14ac:dyDescent="0.15">
      <c r="A17" s="3" t="s">
        <v>144</v>
      </c>
      <c r="B17" s="3" t="s">
        <v>333</v>
      </c>
      <c r="C17" s="3" t="s">
        <v>343</v>
      </c>
      <c r="D17" s="3" t="s">
        <v>347</v>
      </c>
      <c r="E17" s="3"/>
      <c r="F17" t="str">
        <f t="shared" si="0"/>
        <v xml:space="preserve"> BP2 INT NOT NULL COMMENT 'BP2',</v>
      </c>
      <c r="G17" t="str">
        <f t="shared" si="6"/>
        <v>+ "BP2 INTEGER NOT NULL,"</v>
      </c>
      <c r="H17" t="str">
        <f t="shared" si="7"/>
        <v>int bp2;</v>
      </c>
      <c r="I17" t="str">
        <f t="shared" si="3"/>
        <v>entity-&gt;bp2 = sqlite3_column_int(stmt, 11);</v>
      </c>
      <c r="J17" t="str">
        <f t="shared" si="4"/>
        <v>+ std::to_string(entity-&gt;bp2) + ","</v>
      </c>
      <c r="K17" t="str">
        <f t="shared" si="5"/>
        <v>+ ",BP2 = "+ std::to_string(entity-&gt;bp2)</v>
      </c>
    </row>
    <row r="18" spans="1:11" x14ac:dyDescent="0.15">
      <c r="A18" s="3" t="s">
        <v>59</v>
      </c>
      <c r="B18" s="3" t="s">
        <v>334</v>
      </c>
      <c r="C18" s="3" t="s">
        <v>343</v>
      </c>
      <c r="D18" s="3" t="s">
        <v>347</v>
      </c>
      <c r="E18" s="3"/>
      <c r="F18" t="str">
        <f t="shared" si="0"/>
        <v xml:space="preserve"> COMBO2 INT NOT NULL COMMENT 'コンボ数2',</v>
      </c>
      <c r="G18" t="str">
        <f t="shared" si="6"/>
        <v>+ "COMBO2 INTEGER NOT NULL,"</v>
      </c>
      <c r="H18" t="str">
        <f t="shared" si="7"/>
        <v>int combo2;</v>
      </c>
      <c r="I18" t="str">
        <f t="shared" si="3"/>
        <v>entity-&gt;combo2 = sqlite3_column_int(stmt, 12);</v>
      </c>
      <c r="J18" t="str">
        <f t="shared" si="4"/>
        <v>+ std::to_string(entity-&gt;combo2) + ","</v>
      </c>
      <c r="K18" t="str">
        <f t="shared" si="5"/>
        <v>+ ",COMBO2 = "+ std::to_string(entity-&gt;combo2)</v>
      </c>
    </row>
    <row r="19" spans="1:11" x14ac:dyDescent="0.15">
      <c r="A19" s="3" t="s">
        <v>218</v>
      </c>
      <c r="B19" s="3" t="s">
        <v>327</v>
      </c>
      <c r="C19" s="3" t="s">
        <v>342</v>
      </c>
      <c r="D19" s="3" t="s">
        <v>347</v>
      </c>
      <c r="E19" s="3"/>
      <c r="F19" t="str">
        <f t="shared" si="0"/>
        <v xml:space="preserve"> USER6 BIGINT NOT NULL COMMENT '前衛ユーザーID6',</v>
      </c>
      <c r="G19" t="str">
        <f t="shared" si="6"/>
        <v>+ "USER6 INTEGER NOT NULL,"</v>
      </c>
      <c r="H19" t="str">
        <f t="shared" si="7"/>
        <v>int user6;</v>
      </c>
      <c r="I19" t="str">
        <f t="shared" si="3"/>
        <v>entity-&gt;user6 = sqlite3_column_int(stmt, 13);</v>
      </c>
      <c r="J19" t="str">
        <f t="shared" si="4"/>
        <v>+ std::to_string(entity-&gt;user6) + ","</v>
      </c>
      <c r="K19" t="str">
        <f t="shared" si="5"/>
        <v>+ ",USER6 = "+ std::to_string(entity-&gt;user6)</v>
      </c>
    </row>
    <row r="20" spans="1:11" x14ac:dyDescent="0.15">
      <c r="A20" s="3" t="s">
        <v>219</v>
      </c>
      <c r="B20" s="3" t="s">
        <v>328</v>
      </c>
      <c r="C20" s="3" t="s">
        <v>342</v>
      </c>
      <c r="D20" s="3" t="s">
        <v>347</v>
      </c>
      <c r="E20" s="3"/>
      <c r="F20" t="str">
        <f t="shared" si="0"/>
        <v xml:space="preserve"> USER7 BIGINT NOT NULL COMMENT '前衛ユーザーID7',</v>
      </c>
      <c r="G20" t="str">
        <f t="shared" si="6"/>
        <v>+ "USER7 INTEGER NOT NULL,"</v>
      </c>
      <c r="H20" t="str">
        <f t="shared" si="7"/>
        <v>int user7;</v>
      </c>
      <c r="I20" t="str">
        <f t="shared" si="3"/>
        <v>entity-&gt;user7 = sqlite3_column_int(stmt, 14);</v>
      </c>
      <c r="J20" t="str">
        <f t="shared" si="4"/>
        <v>+ std::to_string(entity-&gt;user7) + ","</v>
      </c>
      <c r="K20" t="str">
        <f t="shared" si="5"/>
        <v>+ ",USER7 = "+ std::to_string(entity-&gt;user7)</v>
      </c>
    </row>
    <row r="21" spans="1:11" x14ac:dyDescent="0.15">
      <c r="A21" s="3" t="s">
        <v>220</v>
      </c>
      <c r="B21" s="3" t="s">
        <v>329</v>
      </c>
      <c r="C21" s="3" t="s">
        <v>342</v>
      </c>
      <c r="D21" s="3" t="s">
        <v>347</v>
      </c>
      <c r="E21" s="3"/>
      <c r="F21" t="str">
        <f t="shared" si="0"/>
        <v xml:space="preserve"> USER8 BIGINT NOT NULL COMMENT '前衛ユーザーID8',</v>
      </c>
      <c r="G21" t="str">
        <f t="shared" si="6"/>
        <v>+ "USER8 INTEGER NOT NULL,"</v>
      </c>
      <c r="H21" t="str">
        <f t="shared" si="7"/>
        <v>int user8;</v>
      </c>
      <c r="I21" t="str">
        <f t="shared" si="3"/>
        <v>entity-&gt;user8 = sqlite3_column_int(stmt, 15);</v>
      </c>
      <c r="J21" t="str">
        <f t="shared" si="4"/>
        <v>+ std::to_string(entity-&gt;user8) + ","</v>
      </c>
      <c r="K21" t="str">
        <f t="shared" si="5"/>
        <v>+ ",USER8 = "+ std::to_string(entity-&gt;user8)</v>
      </c>
    </row>
    <row r="22" spans="1:11" x14ac:dyDescent="0.15">
      <c r="A22" s="3" t="s">
        <v>221</v>
      </c>
      <c r="B22" s="3" t="s">
        <v>330</v>
      </c>
      <c r="C22" s="3" t="s">
        <v>342</v>
      </c>
      <c r="D22" s="3" t="s">
        <v>347</v>
      </c>
      <c r="E22" s="3"/>
      <c r="F22" t="str">
        <f t="shared" ref="F22:F27" si="8">" " &amp; B22 &amp; " " &amp; C22 &amp; " " &amp; D22 &amp; " COMMENT '" &amp; A22 &amp; "',"</f>
        <v xml:space="preserve"> USER9 BIGINT NOT NULL COMMENT '前衛ユーザーID9',</v>
      </c>
      <c r="G22" t="str">
        <f t="shared" ref="G22:G26" si="9">"+ """&amp;B22&amp;" "&amp;IF(OR(C22="INT",C22="BIGINT"),"INTEGER",IF(C22="TIMESTAMP",C22,"TEXT"))&amp;" "&amp;D22&amp;","""</f>
        <v>+ "USER9 INTEGER NOT NULL,"</v>
      </c>
      <c r="H22" t="str">
        <f t="shared" ref="H22:H27" si="10">IF(OR(C22="INT",C22="BIGINT"),"int","std::string")&amp;" "&amp;LOWER(B22)&amp;";"</f>
        <v>int user9;</v>
      </c>
      <c r="I22" t="str">
        <f t="shared" si="3"/>
        <v>entity-&gt;user9 = sqlite3_column_int(stmt, 16);</v>
      </c>
      <c r="J22" t="str">
        <f t="shared" si="4"/>
        <v>+ std::to_string(entity-&gt;user9) + ","</v>
      </c>
      <c r="K22" t="str">
        <f t="shared" si="5"/>
        <v>+ ",USER9 = "+ std::to_string(entity-&gt;user9)</v>
      </c>
    </row>
    <row r="23" spans="1:11" x14ac:dyDescent="0.15">
      <c r="A23" s="3" t="s">
        <v>222</v>
      </c>
      <c r="B23" s="3" t="s">
        <v>331</v>
      </c>
      <c r="C23" s="3" t="s">
        <v>342</v>
      </c>
      <c r="D23" s="3" t="s">
        <v>347</v>
      </c>
      <c r="E23" s="3"/>
      <c r="F23" t="str">
        <f t="shared" si="8"/>
        <v xml:space="preserve"> USER10 BIGINT NOT NULL COMMENT '前衛ユーザーID10',</v>
      </c>
      <c r="G23" t="str">
        <f t="shared" si="9"/>
        <v>+ "USER10 INTEGER NOT NULL,"</v>
      </c>
      <c r="H23" t="str">
        <f t="shared" si="10"/>
        <v>int user10;</v>
      </c>
      <c r="I23" t="str">
        <f t="shared" si="3"/>
        <v>entity-&gt;user10 = sqlite3_column_int(stmt, 17);</v>
      </c>
      <c r="J23" t="str">
        <f t="shared" si="4"/>
        <v>+ std::to_string(entity-&gt;user10) + ","</v>
      </c>
      <c r="K23" t="str">
        <f t="shared" si="5"/>
        <v>+ ",USER10 = "+ std::to_string(entity-&gt;user10)</v>
      </c>
    </row>
    <row r="24" spans="1:11" x14ac:dyDescent="0.15">
      <c r="A24" s="3" t="s">
        <v>313</v>
      </c>
      <c r="B24" s="3" t="s">
        <v>338</v>
      </c>
      <c r="C24" s="3" t="s">
        <v>343</v>
      </c>
      <c r="D24" s="3" t="s">
        <v>347</v>
      </c>
      <c r="E24" s="3" t="s">
        <v>314</v>
      </c>
      <c r="F24" t="str">
        <f t="shared" si="8"/>
        <v xml:space="preserve"> EXTRA_TIME INT NOT NULL COMMENT '延長時間',</v>
      </c>
      <c r="G24" t="str">
        <f t="shared" si="9"/>
        <v>+ "EXTRA_TIME INTEGER NOT NULL,"</v>
      </c>
      <c r="H24" t="str">
        <f t="shared" si="10"/>
        <v>int extra_time;</v>
      </c>
      <c r="I24" t="str">
        <f t="shared" si="3"/>
        <v>entity-&gt;extra_time = sqlite3_column_int(stmt, 18);</v>
      </c>
      <c r="J24" t="str">
        <f t="shared" si="4"/>
        <v>+ std::to_string(entity-&gt;extra_time) + ","</v>
      </c>
      <c r="K24" t="str">
        <f t="shared" si="5"/>
        <v>+ ",EXTRA_TIME = "+ std::to_string(entity-&gt;extra_time)</v>
      </c>
    </row>
    <row r="25" spans="1:11" x14ac:dyDescent="0.15">
      <c r="A25" s="3" t="s">
        <v>228</v>
      </c>
      <c r="B25" s="3" t="s">
        <v>335</v>
      </c>
      <c r="C25" s="3" t="s">
        <v>342</v>
      </c>
      <c r="D25" s="3"/>
      <c r="E25" s="3" t="s">
        <v>229</v>
      </c>
      <c r="F25" t="str">
        <f t="shared" si="8"/>
        <v xml:space="preserve"> WIN_GIRUDO_ID BIGINT  COMMENT '勝利ギルドID',</v>
      </c>
      <c r="G25" t="str">
        <f t="shared" si="9"/>
        <v>+ "WIN_GIRUDO_ID INTEGER ,"</v>
      </c>
      <c r="H25" t="str">
        <f t="shared" si="10"/>
        <v>int win_girudo_id;</v>
      </c>
      <c r="I25" t="str">
        <f t="shared" si="3"/>
        <v>entity-&gt;win_girudo_id = sqlite3_column_int(stmt, 19);</v>
      </c>
      <c r="J25" t="str">
        <f t="shared" si="4"/>
        <v>+ std::to_string(entity-&gt;win_girudo_id) + ","</v>
      </c>
      <c r="K25" t="str">
        <f t="shared" si="5"/>
        <v>+ ",WIN_GIRUDO_ID = "+ std::to_string(entity-&gt;win_girudo_id)</v>
      </c>
    </row>
    <row r="26" spans="1:11" x14ac:dyDescent="0.15">
      <c r="A26" s="7" t="s">
        <v>25</v>
      </c>
      <c r="B26" s="7" t="s">
        <v>336</v>
      </c>
      <c r="C26" s="7" t="s">
        <v>346</v>
      </c>
      <c r="D26" s="7" t="s">
        <v>347</v>
      </c>
      <c r="E26" s="7"/>
      <c r="F26" t="str">
        <f t="shared" si="8"/>
        <v xml:space="preserve"> REGIST_TIME TIMESTAMP NOT NULL COMMENT '登録日時',</v>
      </c>
      <c r="G26" t="str">
        <f t="shared" si="9"/>
        <v>+ "REGIST_TIME TIMESTAMP NOT NULL,"</v>
      </c>
      <c r="H26" t="str">
        <f t="shared" si="10"/>
        <v>std::string regist_time;</v>
      </c>
      <c r="I26" t="str">
        <f t="shared" si="3"/>
        <v>entity-&gt;regist_time = (const char*)sqlite3_column_text(stmt, 20);</v>
      </c>
      <c r="J26" t="str">
        <f t="shared" si="4"/>
        <v>+ std::to_string(entity-&gt;regist_time) + ","</v>
      </c>
      <c r="K26" t="str">
        <f t="shared" si="5"/>
        <v>+ ",REGIST_TIME = "+ std::to_string(entity-&gt;regist_time)</v>
      </c>
    </row>
    <row r="27" spans="1:11" x14ac:dyDescent="0.15">
      <c r="A27" s="4" t="s">
        <v>310</v>
      </c>
      <c r="B27" s="4" t="s">
        <v>337</v>
      </c>
      <c r="C27" s="4" t="s">
        <v>345</v>
      </c>
      <c r="D27" s="4" t="s">
        <v>347</v>
      </c>
      <c r="E27" s="4"/>
      <c r="F27" t="str">
        <f t="shared" si="8"/>
        <v xml:space="preserve"> UPDATE_TIME TIMESTAMP NOT NULL COMMENT '更新日時',</v>
      </c>
      <c r="G27" t="str">
        <f>"+ """&amp;B27&amp;" "&amp;IF(OR(C27="INT",C27="BIGINT"),"INTEGER",IF(C27="TIMESTAMP",C27,"TEXT"))&amp;" "&amp;D27&amp;""""</f>
        <v>+ "UPDATE_TIME TIMESTAMP NOT NULL"</v>
      </c>
      <c r="H27" t="str">
        <f t="shared" si="10"/>
        <v>std::string update_time;</v>
      </c>
      <c r="I27" t="str">
        <f t="shared" si="3"/>
        <v>entity-&gt;update_time = (const char*)sqlite3_column_text(stmt, 21);</v>
      </c>
      <c r="J27" t="str">
        <f t="shared" si="4"/>
        <v>+ std::to_string(entity-&gt;update_time) + ","</v>
      </c>
      <c r="K27" t="str">
        <f t="shared" si="5"/>
        <v>+ ",UPDATE_TIME = "+ std::to_string(entity-&gt;update_time)</v>
      </c>
    </row>
    <row r="28" spans="1:11" x14ac:dyDescent="0.15">
      <c r="F28" t="str">
        <f xml:space="preserve"> "PRIMARY KEY (ID)) ENGINE=InnoDB default charset=utf8 comment='" &amp; B$1 &amp; "';"</f>
        <v>PRIMARY KEY (ID)) ENGINE=InnoDB default charset=utf8 comment='バトルテーブル';</v>
      </c>
      <c r="G28" t="str">
        <f>"+ "")"";"</f>
        <v>+ ")";</v>
      </c>
    </row>
    <row r="29" spans="1:11" x14ac:dyDescent="0.15">
      <c r="A29" t="s">
        <v>223</v>
      </c>
    </row>
    <row r="30" spans="1:11" x14ac:dyDescent="0.15">
      <c r="A30" t="s">
        <v>224</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D30" sqref="D30"/>
    </sheetView>
  </sheetViews>
  <sheetFormatPr defaultRowHeight="13.5" x14ac:dyDescent="0.15"/>
  <cols>
    <col min="1" max="1" width="18.5" bestFit="1" customWidth="1"/>
    <col min="2" max="2" width="19.25" customWidth="1"/>
    <col min="3" max="3" width="13.125" bestFit="1" customWidth="1"/>
    <col min="4" max="4" width="28.125" bestFit="1" customWidth="1"/>
    <col min="5" max="5" width="17.625" bestFit="1" customWidth="1"/>
    <col min="7" max="11" width="0" hidden="1" customWidth="1"/>
  </cols>
  <sheetData>
    <row r="1" spans="1:11" x14ac:dyDescent="0.15">
      <c r="A1" s="6" t="s">
        <v>39</v>
      </c>
      <c r="B1" s="2" t="s">
        <v>40</v>
      </c>
    </row>
    <row r="2" spans="1:11" x14ac:dyDescent="0.15">
      <c r="A2" s="6" t="s">
        <v>148</v>
      </c>
      <c r="B2" s="2" t="s">
        <v>149</v>
      </c>
    </row>
    <row r="3" spans="1:11" x14ac:dyDescent="0.15">
      <c r="A3" s="6" t="s">
        <v>34</v>
      </c>
      <c r="B3" s="2" t="s">
        <v>114</v>
      </c>
    </row>
    <row r="5" spans="1:11" x14ac:dyDescent="0.15">
      <c r="A5" s="6" t="s">
        <v>115</v>
      </c>
      <c r="B5" s="6" t="s">
        <v>148</v>
      </c>
      <c r="C5" s="6" t="s">
        <v>316</v>
      </c>
      <c r="D5" s="6" t="s">
        <v>348</v>
      </c>
      <c r="E5" s="6" t="s">
        <v>34</v>
      </c>
      <c r="F5" t="str">
        <f>"CREATE TABLE IF NOT EXISTS " &amp; B2 &amp; "("</f>
        <v>CREATE TABLE IF NOT EXISTS USER(</v>
      </c>
      <c r="G5" t="str">
        <f>"""CREATE TABLE IF NOT EXISTS " &amp; B2 &amp; "("""</f>
        <v>"CREATE TABLE IF NOT EXISTS USER("</v>
      </c>
    </row>
    <row r="6" spans="1:11" x14ac:dyDescent="0.15">
      <c r="A6" s="5" t="s">
        <v>1</v>
      </c>
      <c r="B6" s="5" t="s">
        <v>1</v>
      </c>
      <c r="C6" s="5" t="s">
        <v>340</v>
      </c>
      <c r="D6" s="5" t="s">
        <v>349</v>
      </c>
      <c r="E6" s="5"/>
      <c r="F6" t="str">
        <f t="shared" ref="F6:F37" si="0">" " &amp; B6 &amp; " " &amp; C6 &amp; " " &amp; D6 &amp; " COMMENT '" &amp; A6 &amp; "',"</f>
        <v xml:space="preserve"> ID BIGINT NOT NULL AUTO_INCREMENT COMMENT 'ID',</v>
      </c>
      <c r="G6" t="str">
        <f t="shared" ref="G6:G37" si="1">"+ """&amp;B6&amp;" "&amp;IF(OR(C6="INT",C6="BIGINT",C6="TINYINT"),"INTEGER",IF(C6="TIMESTAMP",C6,"TEXT"))&amp;" "&amp;D6&amp;","""</f>
        <v>+ "ID INTEGER NOT NULL AUTO_INCREMENT,"</v>
      </c>
      <c r="H6" t="str">
        <f t="shared" ref="H6:H37" si="2">IF(OR(C6="INT",C6="BIGINT",C6="TINYINT"),"int","std::string")&amp;" "&amp;LOWER(B6)&amp;";"</f>
        <v>int id;</v>
      </c>
      <c r="I6" t="str">
        <f t="shared" ref="I6:I37" si="3">"entity-&gt;" &amp; LOWER(B6) &amp; " = " &amp; IF(OR(C6="INT",C6="BIGINT",C6="TINYINT"),"sqlite3_column_int","(const char*)sqlite3_column_text") &amp; "(stmt, " &amp; ROW() - 6 &amp; ");"</f>
        <v>entity-&gt;id = sqlite3_column_int(stmt, 0);</v>
      </c>
      <c r="J6" t="str">
        <f>"std::string sql = """ &amp; "INSERT INTO " &amp; B2 &amp; " VALUES (null,"""</f>
        <v>std::string sql = "INSERT INTO USER VALUES (null,"</v>
      </c>
      <c r="K6" t="str">
        <f>"std::string sql = """&amp;"UPDATE "&amp;B2&amp;" SET "&amp;""""</f>
        <v>std::string sql = "UPDATE USER SET "</v>
      </c>
    </row>
    <row r="7" spans="1:11" x14ac:dyDescent="0.15">
      <c r="A7" s="3" t="s">
        <v>23</v>
      </c>
      <c r="B7" s="3" t="s">
        <v>643</v>
      </c>
      <c r="C7" s="3" t="s">
        <v>644</v>
      </c>
      <c r="D7" s="3" t="s">
        <v>347</v>
      </c>
      <c r="E7" s="3"/>
      <c r="F7" t="str">
        <f t="shared" si="0"/>
        <v xml:space="preserve"> NAME VARCHAR(32) NOT NULL COMMENT 'ユーザー名',</v>
      </c>
      <c r="G7" t="str">
        <f t="shared" si="1"/>
        <v>+ "NAME TEXT NOT NULL,"</v>
      </c>
      <c r="H7" t="str">
        <f t="shared" si="2"/>
        <v>std::string name;</v>
      </c>
      <c r="I7" t="str">
        <f t="shared" si="3"/>
        <v>entity-&gt;name = (const char*)sqlite3_column_text(stmt, 1);</v>
      </c>
      <c r="J7" t="str">
        <f t="shared" ref="J7:J37" si="4">"+ std::to_string(entity-&gt;"&amp;LOWER(B7)&amp;") + """ &amp; ","""</f>
        <v>+ std::to_string(entity-&gt;name) + ","</v>
      </c>
      <c r="K7" t="str">
        <f t="shared" ref="K7:K37" si="5">"+ """ &amp; "," &amp; B7 &amp; " = """ &amp; "+ std::to_string(entity-&gt;" &amp; LOWER(B7) &amp; ")"</f>
        <v>+ ",NAME = "+ std::to_string(entity-&gt;name)</v>
      </c>
    </row>
    <row r="8" spans="1:11" x14ac:dyDescent="0.15">
      <c r="A8" s="3" t="s">
        <v>6</v>
      </c>
      <c r="B8" s="3" t="s">
        <v>417</v>
      </c>
      <c r="C8" s="3" t="s">
        <v>447</v>
      </c>
      <c r="D8" s="3"/>
      <c r="E8" s="3" t="s">
        <v>123</v>
      </c>
      <c r="F8" t="str">
        <f t="shared" si="0"/>
        <v xml:space="preserve"> GIRUDO_ID BIGINT  COMMENT 'ギルドID',</v>
      </c>
      <c r="G8" t="str">
        <f t="shared" si="1"/>
        <v>+ "GIRUDO_ID INTEGER ,"</v>
      </c>
      <c r="H8" t="str">
        <f t="shared" si="2"/>
        <v>int girudo_id;</v>
      </c>
      <c r="I8" t="str">
        <f t="shared" si="3"/>
        <v>entity-&gt;girudo_id = sqlite3_column_int(stmt, 2);</v>
      </c>
      <c r="J8" t="str">
        <f t="shared" si="4"/>
        <v>+ std::to_string(entity-&gt;girudo_id) + ","</v>
      </c>
      <c r="K8" t="str">
        <f t="shared" si="5"/>
        <v>+ ",GIRUDO_ID = "+ std::to_string(entity-&gt;girudo_id)</v>
      </c>
    </row>
    <row r="9" spans="1:11" x14ac:dyDescent="0.15">
      <c r="A9" s="3" t="s">
        <v>83</v>
      </c>
      <c r="B9" s="3" t="s">
        <v>418</v>
      </c>
      <c r="C9" s="3" t="s">
        <v>447</v>
      </c>
      <c r="D9" s="3" t="s">
        <v>347</v>
      </c>
      <c r="E9" s="3"/>
      <c r="F9" t="str">
        <f t="shared" si="0"/>
        <v xml:space="preserve"> SHOTAI_ID BIGINT NOT NULL COMMENT '招待ID',</v>
      </c>
      <c r="G9" t="str">
        <f t="shared" si="1"/>
        <v>+ "SHOTAI_ID INTEGER NOT NULL,"</v>
      </c>
      <c r="H9" t="str">
        <f t="shared" si="2"/>
        <v>int shotai_id;</v>
      </c>
      <c r="I9" t="str">
        <f t="shared" si="3"/>
        <v>entity-&gt;shotai_id = sqlite3_column_int(stmt, 3);</v>
      </c>
      <c r="J9" t="str">
        <f t="shared" si="4"/>
        <v>+ std::to_string(entity-&gt;shotai_id) + ","</v>
      </c>
      <c r="K9" t="str">
        <f t="shared" si="5"/>
        <v>+ ",SHOTAI_ID = "+ std::to_string(entity-&gt;shotai_id)</v>
      </c>
    </row>
    <row r="10" spans="1:11" x14ac:dyDescent="0.15">
      <c r="A10" s="3" t="s">
        <v>84</v>
      </c>
      <c r="B10" s="3" t="s">
        <v>419</v>
      </c>
      <c r="C10" s="3" t="s">
        <v>448</v>
      </c>
      <c r="D10" s="3" t="s">
        <v>347</v>
      </c>
      <c r="E10" s="3"/>
      <c r="F10" t="str">
        <f t="shared" si="0"/>
        <v xml:space="preserve"> SHOTAI_SU INT NOT NULL COMMENT '招待数',</v>
      </c>
      <c r="G10" t="str">
        <f t="shared" si="1"/>
        <v>+ "SHOTAI_SU INTEGER NOT NULL,"</v>
      </c>
      <c r="H10" t="str">
        <f t="shared" si="2"/>
        <v>int shotai_su;</v>
      </c>
      <c r="I10" t="str">
        <f t="shared" si="3"/>
        <v>entity-&gt;shotai_su = sqlite3_column_int(stmt, 4);</v>
      </c>
      <c r="J10" t="str">
        <f t="shared" si="4"/>
        <v>+ std::to_string(entity-&gt;shotai_su) + ","</v>
      </c>
      <c r="K10" t="str">
        <f t="shared" si="5"/>
        <v>+ ",SHOTAI_SU = "+ std::to_string(entity-&gt;shotai_su)</v>
      </c>
    </row>
    <row r="11" spans="1:11" x14ac:dyDescent="0.15">
      <c r="A11" s="3" t="s">
        <v>3</v>
      </c>
      <c r="B11" s="3" t="s">
        <v>420</v>
      </c>
      <c r="C11" s="3" t="s">
        <v>449</v>
      </c>
      <c r="D11" s="3" t="s">
        <v>347</v>
      </c>
      <c r="E11" s="3"/>
      <c r="F11" t="str">
        <f t="shared" si="0"/>
        <v xml:space="preserve"> LEVEL INT NOT NULL COMMENT 'レベル',</v>
      </c>
      <c r="G11" t="str">
        <f t="shared" si="1"/>
        <v>+ "LEVEL INTEGER NOT NULL,"</v>
      </c>
      <c r="H11" t="str">
        <f t="shared" si="2"/>
        <v>int level;</v>
      </c>
      <c r="I11" t="str">
        <f t="shared" si="3"/>
        <v>entity-&gt;level = sqlite3_column_int(stmt, 5);</v>
      </c>
      <c r="J11" t="str">
        <f t="shared" si="4"/>
        <v>+ std::to_string(entity-&gt;level) + ","</v>
      </c>
      <c r="K11" t="str">
        <f t="shared" si="5"/>
        <v>+ ",LEVEL = "+ std::to_string(entity-&gt;level)</v>
      </c>
    </row>
    <row r="12" spans="1:11" x14ac:dyDescent="0.15">
      <c r="A12" s="3" t="s">
        <v>7</v>
      </c>
      <c r="B12" s="3" t="s">
        <v>421</v>
      </c>
      <c r="C12" s="3" t="s">
        <v>447</v>
      </c>
      <c r="D12" s="3" t="s">
        <v>347</v>
      </c>
      <c r="E12" s="3"/>
      <c r="F12" t="str">
        <f t="shared" si="0"/>
        <v xml:space="preserve"> EXP BIGINT NOT NULL COMMENT '経験値',</v>
      </c>
      <c r="G12" t="str">
        <f t="shared" si="1"/>
        <v>+ "EXP INTEGER NOT NULL,"</v>
      </c>
      <c r="H12" t="str">
        <f t="shared" si="2"/>
        <v>int exp;</v>
      </c>
      <c r="I12" t="str">
        <f t="shared" si="3"/>
        <v>entity-&gt;exp = sqlite3_column_int(stmt, 6);</v>
      </c>
      <c r="J12" t="str">
        <f t="shared" si="4"/>
        <v>+ std::to_string(entity-&gt;exp) + ","</v>
      </c>
      <c r="K12" t="str">
        <f t="shared" si="5"/>
        <v>+ ",EXP = "+ std::to_string(entity-&gt;exp)</v>
      </c>
    </row>
    <row r="13" spans="1:11" x14ac:dyDescent="0.15">
      <c r="A13" s="3" t="s">
        <v>4</v>
      </c>
      <c r="B13" s="3" t="s">
        <v>422</v>
      </c>
      <c r="C13" s="3" t="s">
        <v>447</v>
      </c>
      <c r="D13" s="3" t="s">
        <v>347</v>
      </c>
      <c r="E13" s="3"/>
      <c r="F13" t="str">
        <f t="shared" si="0"/>
        <v xml:space="preserve"> COIN BIGINT NOT NULL COMMENT 'コイン',</v>
      </c>
      <c r="G13" t="str">
        <f t="shared" si="1"/>
        <v>+ "COIN INTEGER NOT NULL,"</v>
      </c>
      <c r="H13" t="str">
        <f t="shared" si="2"/>
        <v>int coin;</v>
      </c>
      <c r="I13" t="str">
        <f t="shared" si="3"/>
        <v>entity-&gt;coin = sqlite3_column_int(stmt, 7);</v>
      </c>
      <c r="J13" t="str">
        <f t="shared" si="4"/>
        <v>+ std::to_string(entity-&gt;coin) + ","</v>
      </c>
      <c r="K13" t="str">
        <f t="shared" si="5"/>
        <v>+ ",COIN = "+ std::to_string(entity-&gt;coin)</v>
      </c>
    </row>
    <row r="14" spans="1:11" x14ac:dyDescent="0.15">
      <c r="A14" s="3" t="s">
        <v>5</v>
      </c>
      <c r="B14" s="3" t="s">
        <v>423</v>
      </c>
      <c r="C14" s="3" t="s">
        <v>447</v>
      </c>
      <c r="D14" s="3" t="s">
        <v>347</v>
      </c>
      <c r="E14" s="3"/>
      <c r="F14" t="str">
        <f t="shared" si="0"/>
        <v xml:space="preserve"> MANA_P BIGINT NOT NULL COMMENT 'マナP',</v>
      </c>
      <c r="G14" t="str">
        <f t="shared" si="1"/>
        <v>+ "MANA_P INTEGER NOT NULL,"</v>
      </c>
      <c r="H14" t="str">
        <f t="shared" si="2"/>
        <v>int mana_p;</v>
      </c>
      <c r="I14" t="str">
        <f t="shared" si="3"/>
        <v>entity-&gt;mana_p = sqlite3_column_int(stmt, 8);</v>
      </c>
      <c r="J14" t="str">
        <f t="shared" si="4"/>
        <v>+ std::to_string(entity-&gt;mana_p) + ","</v>
      </c>
      <c r="K14" t="str">
        <f t="shared" si="5"/>
        <v>+ ",MANA_P = "+ std::to_string(entity-&gt;mana_p)</v>
      </c>
    </row>
    <row r="15" spans="1:11" x14ac:dyDescent="0.15">
      <c r="A15" s="3" t="s">
        <v>9</v>
      </c>
      <c r="B15" s="3" t="s">
        <v>424</v>
      </c>
      <c r="C15" s="3" t="s">
        <v>447</v>
      </c>
      <c r="D15" s="3" t="s">
        <v>347</v>
      </c>
      <c r="E15" s="3"/>
      <c r="F15" t="str">
        <f t="shared" si="0"/>
        <v xml:space="preserve"> CRYSTAL_KAKIN BIGINT NOT NULL COMMENT '課金クリスタル',</v>
      </c>
      <c r="G15" t="str">
        <f t="shared" si="1"/>
        <v>+ "CRYSTAL_KAKIN INTEGER NOT NULL,"</v>
      </c>
      <c r="H15" t="str">
        <f t="shared" si="2"/>
        <v>int crystal_kakin;</v>
      </c>
      <c r="I15" t="str">
        <f t="shared" si="3"/>
        <v>entity-&gt;crystal_kakin = sqlite3_column_int(stmt, 9);</v>
      </c>
      <c r="J15" t="str">
        <f t="shared" si="4"/>
        <v>+ std::to_string(entity-&gt;crystal_kakin) + ","</v>
      </c>
      <c r="K15" t="str">
        <f t="shared" si="5"/>
        <v>+ ",CRYSTAL_KAKIN = "+ std::to_string(entity-&gt;crystal_kakin)</v>
      </c>
    </row>
    <row r="16" spans="1:11" x14ac:dyDescent="0.15">
      <c r="A16" s="3" t="s">
        <v>8</v>
      </c>
      <c r="B16" s="3" t="s">
        <v>425</v>
      </c>
      <c r="C16" s="3" t="s">
        <v>447</v>
      </c>
      <c r="D16" s="3" t="s">
        <v>347</v>
      </c>
      <c r="E16" s="3"/>
      <c r="F16" t="str">
        <f t="shared" si="0"/>
        <v xml:space="preserve"> CRYSTAL_MURYO BIGINT NOT NULL COMMENT '無料クリスタル',</v>
      </c>
      <c r="G16" t="str">
        <f t="shared" si="1"/>
        <v>+ "CRYSTAL_MURYO INTEGER NOT NULL,"</v>
      </c>
      <c r="H16" t="str">
        <f t="shared" si="2"/>
        <v>int crystal_muryo;</v>
      </c>
      <c r="I16" t="str">
        <f t="shared" si="3"/>
        <v>entity-&gt;crystal_muryo = sqlite3_column_int(stmt, 10);</v>
      </c>
      <c r="J16" t="str">
        <f t="shared" si="4"/>
        <v>+ std::to_string(entity-&gt;crystal_muryo) + ","</v>
      </c>
      <c r="K16" t="str">
        <f t="shared" si="5"/>
        <v>+ ",CRYSTAL_MURYO = "+ std::to_string(entity-&gt;crystal_muryo)</v>
      </c>
    </row>
    <row r="17" spans="1:11" x14ac:dyDescent="0.15">
      <c r="A17" s="3" t="s">
        <v>11</v>
      </c>
      <c r="B17" s="3" t="s">
        <v>426</v>
      </c>
      <c r="C17" s="3" t="s">
        <v>447</v>
      </c>
      <c r="D17" s="3" t="s">
        <v>347</v>
      </c>
      <c r="E17" s="3"/>
      <c r="F17" t="str">
        <f t="shared" si="0"/>
        <v xml:space="preserve"> PREMIUM_P BIGINT NOT NULL COMMENT 'プレミアムP',</v>
      </c>
      <c r="G17" t="str">
        <f t="shared" si="1"/>
        <v>+ "PREMIUM_P INTEGER NOT NULL,"</v>
      </c>
      <c r="H17" t="str">
        <f t="shared" si="2"/>
        <v>int premium_p;</v>
      </c>
      <c r="I17" t="str">
        <f t="shared" si="3"/>
        <v>entity-&gt;premium_p = sqlite3_column_int(stmt, 11);</v>
      </c>
      <c r="J17" t="str">
        <f t="shared" si="4"/>
        <v>+ std::to_string(entity-&gt;premium_p) + ","</v>
      </c>
      <c r="K17" t="str">
        <f t="shared" si="5"/>
        <v>+ ",PREMIUM_P = "+ std::to_string(entity-&gt;premium_p)</v>
      </c>
    </row>
    <row r="18" spans="1:11" x14ac:dyDescent="0.15">
      <c r="A18" s="3" t="s">
        <v>18</v>
      </c>
      <c r="B18" s="3" t="s">
        <v>427</v>
      </c>
      <c r="C18" s="3" t="s">
        <v>447</v>
      </c>
      <c r="D18" s="3" t="s">
        <v>347</v>
      </c>
      <c r="E18" s="3"/>
      <c r="F18" t="str">
        <f t="shared" si="0"/>
        <v xml:space="preserve"> SEISYO BIGINT NOT NULL COMMENT '聖書',</v>
      </c>
      <c r="G18" t="str">
        <f t="shared" si="1"/>
        <v>+ "SEISYO INTEGER NOT NULL,"</v>
      </c>
      <c r="H18" t="str">
        <f t="shared" si="2"/>
        <v>int seisyo;</v>
      </c>
      <c r="I18" t="str">
        <f t="shared" si="3"/>
        <v>entity-&gt;seisyo = sqlite3_column_int(stmt, 12);</v>
      </c>
      <c r="J18" t="str">
        <f t="shared" si="4"/>
        <v>+ std::to_string(entity-&gt;seisyo) + ","</v>
      </c>
      <c r="K18" t="str">
        <f t="shared" si="5"/>
        <v>+ ",SEISYO = "+ std::to_string(entity-&gt;seisyo)</v>
      </c>
    </row>
    <row r="19" spans="1:11" x14ac:dyDescent="0.15">
      <c r="A19" s="3" t="s">
        <v>20</v>
      </c>
      <c r="B19" s="3" t="s">
        <v>428</v>
      </c>
      <c r="C19" s="3" t="s">
        <v>447</v>
      </c>
      <c r="D19" s="3" t="s">
        <v>347</v>
      </c>
      <c r="E19" s="3"/>
      <c r="F19" t="str">
        <f t="shared" si="0"/>
        <v xml:space="preserve"> FVKO BIGINT NOT NULL COMMENT 'FV粉',</v>
      </c>
      <c r="G19" t="str">
        <f t="shared" si="1"/>
        <v>+ "FVKO INTEGER NOT NULL,"</v>
      </c>
      <c r="H19" t="str">
        <f t="shared" si="2"/>
        <v>int fvko;</v>
      </c>
      <c r="I19" t="str">
        <f t="shared" si="3"/>
        <v>entity-&gt;fvko = sqlite3_column_int(stmt, 13);</v>
      </c>
      <c r="J19" t="str">
        <f t="shared" si="4"/>
        <v>+ std::to_string(entity-&gt;fvko) + ","</v>
      </c>
      <c r="K19" t="str">
        <f t="shared" si="5"/>
        <v>+ ",FVKO = "+ std::to_string(entity-&gt;fvko)</v>
      </c>
    </row>
    <row r="20" spans="1:11" x14ac:dyDescent="0.15">
      <c r="A20" s="3" t="s">
        <v>12</v>
      </c>
      <c r="B20" s="3" t="s">
        <v>429</v>
      </c>
      <c r="C20" s="3" t="s">
        <v>449</v>
      </c>
      <c r="D20" s="3" t="s">
        <v>347</v>
      </c>
      <c r="E20" s="3"/>
      <c r="F20" t="str">
        <f t="shared" si="0"/>
        <v xml:space="preserve"> UNIT_MAX INT NOT NULL COMMENT 'キャラ最大数',</v>
      </c>
      <c r="G20" t="str">
        <f t="shared" si="1"/>
        <v>+ "UNIT_MAX INTEGER NOT NULL,"</v>
      </c>
      <c r="H20" t="str">
        <f t="shared" si="2"/>
        <v>int unit_max;</v>
      </c>
      <c r="I20" t="str">
        <f t="shared" si="3"/>
        <v>entity-&gt;unit_max = sqlite3_column_int(stmt, 14);</v>
      </c>
      <c r="J20" t="str">
        <f t="shared" si="4"/>
        <v>+ std::to_string(entity-&gt;unit_max) + ","</v>
      </c>
      <c r="K20" t="str">
        <f t="shared" si="5"/>
        <v>+ ",UNIT_MAX = "+ std::to_string(entity-&gt;unit_max)</v>
      </c>
    </row>
    <row r="21" spans="1:11" x14ac:dyDescent="0.15">
      <c r="A21" s="3" t="s">
        <v>14</v>
      </c>
      <c r="B21" s="3" t="s">
        <v>430</v>
      </c>
      <c r="C21" s="3" t="s">
        <v>449</v>
      </c>
      <c r="D21" s="3" t="s">
        <v>347</v>
      </c>
      <c r="E21" s="3"/>
      <c r="F21" t="str">
        <f t="shared" si="0"/>
        <v xml:space="preserve"> HURIWAIKE_P INT NOT NULL COMMENT '振り分けP',</v>
      </c>
      <c r="G21" t="str">
        <f t="shared" si="1"/>
        <v>+ "HURIWAIKE_P INTEGER NOT NULL,"</v>
      </c>
      <c r="H21" t="str">
        <f t="shared" si="2"/>
        <v>int huriwaike_p;</v>
      </c>
      <c r="I21" t="str">
        <f t="shared" si="3"/>
        <v>entity-&gt;huriwaike_p = sqlite3_column_int(stmt, 15);</v>
      </c>
      <c r="J21" t="str">
        <f t="shared" si="4"/>
        <v>+ std::to_string(entity-&gt;huriwaike_p) + ","</v>
      </c>
      <c r="K21" t="str">
        <f t="shared" si="5"/>
        <v>+ ",HURIWAIKE_P = "+ std::to_string(entity-&gt;huriwaike_p)</v>
      </c>
    </row>
    <row r="22" spans="1:11" x14ac:dyDescent="0.15">
      <c r="A22" s="3" t="s">
        <v>13</v>
      </c>
      <c r="B22" s="3" t="s">
        <v>431</v>
      </c>
      <c r="C22" s="3" t="s">
        <v>449</v>
      </c>
      <c r="D22" s="3" t="s">
        <v>347</v>
      </c>
      <c r="E22" s="3"/>
      <c r="F22" t="str">
        <f t="shared" si="0"/>
        <v xml:space="preserve"> UNIT_COST INT NOT NULL COMMENT 'キャラコスト',</v>
      </c>
      <c r="G22" t="str">
        <f t="shared" si="1"/>
        <v>+ "UNIT_COST INTEGER NOT NULL,"</v>
      </c>
      <c r="H22" t="str">
        <f t="shared" si="2"/>
        <v>int unit_cost;</v>
      </c>
      <c r="I22" t="str">
        <f t="shared" si="3"/>
        <v>entity-&gt;unit_cost = sqlite3_column_int(stmt, 16);</v>
      </c>
      <c r="J22" t="str">
        <f t="shared" si="4"/>
        <v>+ std::to_string(entity-&gt;unit_cost) + ","</v>
      </c>
      <c r="K22" t="str">
        <f t="shared" si="5"/>
        <v>+ ",UNIT_COST = "+ std::to_string(entity-&gt;unit_cost)</v>
      </c>
    </row>
    <row r="23" spans="1:11" x14ac:dyDescent="0.15">
      <c r="A23" s="3" t="s">
        <v>15</v>
      </c>
      <c r="B23" s="3" t="s">
        <v>432</v>
      </c>
      <c r="C23" s="3" t="s">
        <v>449</v>
      </c>
      <c r="D23" s="3" t="s">
        <v>347</v>
      </c>
      <c r="E23" s="3"/>
      <c r="F23" t="str">
        <f t="shared" si="0"/>
        <v xml:space="preserve"> SKILL_COST INT NOT NULL COMMENT 'スキルコスト',</v>
      </c>
      <c r="G23" t="str">
        <f t="shared" si="1"/>
        <v>+ "SKILL_COST INTEGER NOT NULL,"</v>
      </c>
      <c r="H23" t="str">
        <f t="shared" si="2"/>
        <v>int skill_cost;</v>
      </c>
      <c r="I23" t="str">
        <f t="shared" si="3"/>
        <v>entity-&gt;skill_cost = sqlite3_column_int(stmt, 17);</v>
      </c>
      <c r="J23" t="str">
        <f t="shared" si="4"/>
        <v>+ std::to_string(entity-&gt;skill_cost) + ","</v>
      </c>
      <c r="K23" t="str">
        <f t="shared" si="5"/>
        <v>+ ",SKILL_COST = "+ std::to_string(entity-&gt;skill_cost)</v>
      </c>
    </row>
    <row r="24" spans="1:11" x14ac:dyDescent="0.15">
      <c r="A24" s="3" t="s">
        <v>16</v>
      </c>
      <c r="B24" s="3" t="s">
        <v>433</v>
      </c>
      <c r="C24" s="3" t="s">
        <v>449</v>
      </c>
      <c r="D24" s="3" t="s">
        <v>347</v>
      </c>
      <c r="E24" s="3"/>
      <c r="F24" t="str">
        <f t="shared" si="0"/>
        <v xml:space="preserve"> STAMINA INT NOT NULL COMMENT 'スタミナ',</v>
      </c>
      <c r="G24" t="str">
        <f t="shared" si="1"/>
        <v>+ "STAMINA INTEGER NOT NULL,"</v>
      </c>
      <c r="H24" t="str">
        <f t="shared" si="2"/>
        <v>int stamina;</v>
      </c>
      <c r="I24" t="str">
        <f t="shared" si="3"/>
        <v>entity-&gt;stamina = sqlite3_column_int(stmt, 18);</v>
      </c>
      <c r="J24" t="str">
        <f t="shared" si="4"/>
        <v>+ std::to_string(entity-&gt;stamina) + ","</v>
      </c>
      <c r="K24" t="str">
        <f t="shared" si="5"/>
        <v>+ ",STAMINA = "+ std::to_string(entity-&gt;stamina)</v>
      </c>
    </row>
    <row r="25" spans="1:11" x14ac:dyDescent="0.15">
      <c r="A25" s="3" t="s">
        <v>17</v>
      </c>
      <c r="B25" s="3" t="s">
        <v>434</v>
      </c>
      <c r="C25" s="3" t="s">
        <v>449</v>
      </c>
      <c r="D25" s="3" t="s">
        <v>347</v>
      </c>
      <c r="E25" s="3"/>
      <c r="F25" t="str">
        <f t="shared" si="0"/>
        <v xml:space="preserve"> STAMINA_MAX INT NOT NULL COMMENT '最大スタミナ',</v>
      </c>
      <c r="G25" t="str">
        <f t="shared" si="1"/>
        <v>+ "STAMINA_MAX INTEGER NOT NULL,"</v>
      </c>
      <c r="H25" t="str">
        <f t="shared" si="2"/>
        <v>int stamina_max;</v>
      </c>
      <c r="I25" t="str">
        <f t="shared" si="3"/>
        <v>entity-&gt;stamina_max = sqlite3_column_int(stmt, 19);</v>
      </c>
      <c r="J25" t="str">
        <f t="shared" si="4"/>
        <v>+ std::to_string(entity-&gt;stamina_max) + ","</v>
      </c>
      <c r="K25" t="str">
        <f t="shared" si="5"/>
        <v>+ ",STAMINA_MAX = "+ std::to_string(entity-&gt;stamina_max)</v>
      </c>
    </row>
    <row r="26" spans="1:11" x14ac:dyDescent="0.15">
      <c r="A26" s="3" t="s">
        <v>2</v>
      </c>
      <c r="B26" s="3" t="s">
        <v>2</v>
      </c>
      <c r="C26" s="3" t="s">
        <v>449</v>
      </c>
      <c r="D26" s="3" t="s">
        <v>347</v>
      </c>
      <c r="E26" s="3"/>
      <c r="F26" t="str">
        <f t="shared" si="0"/>
        <v xml:space="preserve"> AP INT NOT NULL COMMENT 'AP',</v>
      </c>
      <c r="G26" t="str">
        <f t="shared" si="1"/>
        <v>+ "AP INTEGER NOT NULL,"</v>
      </c>
      <c r="H26" t="str">
        <f t="shared" si="2"/>
        <v>int ap;</v>
      </c>
      <c r="I26" t="str">
        <f t="shared" si="3"/>
        <v>entity-&gt;ap = sqlite3_column_int(stmt, 20);</v>
      </c>
      <c r="J26" t="str">
        <f t="shared" si="4"/>
        <v>+ std::to_string(entity-&gt;ap) + ","</v>
      </c>
      <c r="K26" t="str">
        <f t="shared" si="5"/>
        <v>+ ",AP = "+ std::to_string(entity-&gt;ap)</v>
      </c>
    </row>
    <row r="27" spans="1:11" x14ac:dyDescent="0.15">
      <c r="A27" s="3" t="s">
        <v>10</v>
      </c>
      <c r="B27" s="3" t="s">
        <v>435</v>
      </c>
      <c r="C27" s="3" t="s">
        <v>449</v>
      </c>
      <c r="D27" s="3" t="s">
        <v>347</v>
      </c>
      <c r="E27" s="3"/>
      <c r="F27" t="str">
        <f t="shared" si="0"/>
        <v xml:space="preserve"> AP_MAX INT NOT NULL COMMENT '最大AP',</v>
      </c>
      <c r="G27" t="str">
        <f t="shared" si="1"/>
        <v>+ "AP_MAX INTEGER NOT NULL,"</v>
      </c>
      <c r="H27" t="str">
        <f t="shared" si="2"/>
        <v>int ap_max;</v>
      </c>
      <c r="I27" t="str">
        <f t="shared" si="3"/>
        <v>entity-&gt;ap_max = sqlite3_column_int(stmt, 21);</v>
      </c>
      <c r="J27" t="str">
        <f t="shared" si="4"/>
        <v>+ std::to_string(entity-&gt;ap_max) + ","</v>
      </c>
      <c r="K27" t="str">
        <f t="shared" si="5"/>
        <v>+ ",AP_MAX = "+ std::to_string(entity-&gt;ap_max)</v>
      </c>
    </row>
    <row r="28" spans="1:11" x14ac:dyDescent="0.15">
      <c r="A28" s="3" t="s">
        <v>19</v>
      </c>
      <c r="B28" s="3" t="s">
        <v>436</v>
      </c>
      <c r="C28" s="3" t="s">
        <v>450</v>
      </c>
      <c r="D28" s="3" t="s">
        <v>347</v>
      </c>
      <c r="E28" s="3"/>
      <c r="F28" t="str">
        <f t="shared" si="0"/>
        <v xml:space="preserve"> KOEI_FLG TINYINT NOT NULL COMMENT '後衛希望フラグ',</v>
      </c>
      <c r="G28" t="str">
        <f t="shared" si="1"/>
        <v>+ "KOEI_FLG INTEGER NOT NULL,"</v>
      </c>
      <c r="H28" t="str">
        <f t="shared" si="2"/>
        <v>int koei_flg;</v>
      </c>
      <c r="I28" t="str">
        <f t="shared" si="3"/>
        <v>entity-&gt;koei_flg = sqlite3_column_int(stmt, 22);</v>
      </c>
      <c r="J28" t="str">
        <f t="shared" si="4"/>
        <v>+ std::to_string(entity-&gt;koei_flg) + ","</v>
      </c>
      <c r="K28" t="str">
        <f t="shared" si="5"/>
        <v>+ ",KOEI_FLG = "+ std::to_string(entity-&gt;koei_flg)</v>
      </c>
    </row>
    <row r="29" spans="1:11" x14ac:dyDescent="0.15">
      <c r="A29" s="3" t="s">
        <v>437</v>
      </c>
      <c r="B29" s="3" t="s">
        <v>533</v>
      </c>
      <c r="C29" s="7" t="s">
        <v>346</v>
      </c>
      <c r="D29" s="3" t="s">
        <v>347</v>
      </c>
      <c r="E29" s="3"/>
      <c r="F29" t="str">
        <f t="shared" si="0"/>
        <v xml:space="preserve"> FINAL_LOGIN_TIME TIMESTAMP NOT NULL COMMENT '最終ログイン日時',</v>
      </c>
      <c r="G29" t="str">
        <f t="shared" si="1"/>
        <v>+ "FINAL_LOGIN_TIME TIMESTAMP NOT NULL,"</v>
      </c>
      <c r="H29" t="str">
        <f t="shared" si="2"/>
        <v>std::string final_login_time;</v>
      </c>
      <c r="I29" t="str">
        <f t="shared" si="3"/>
        <v>entity-&gt;final_login_time = (const char*)sqlite3_column_text(stmt, 23);</v>
      </c>
      <c r="J29" t="str">
        <f t="shared" si="4"/>
        <v>+ std::to_string(entity-&gt;final_login_time) + ","</v>
      </c>
      <c r="K29" t="str">
        <f t="shared" si="5"/>
        <v>+ ",FINAL_LOGIN_TIME = "+ std::to_string(entity-&gt;final_login_time)</v>
      </c>
    </row>
    <row r="30" spans="1:11" x14ac:dyDescent="0.15">
      <c r="A30" s="3" t="s">
        <v>27</v>
      </c>
      <c r="B30" s="3" t="s">
        <v>438</v>
      </c>
      <c r="C30" s="3" t="s">
        <v>449</v>
      </c>
      <c r="D30" s="3" t="s">
        <v>347</v>
      </c>
      <c r="E30" s="3"/>
      <c r="F30" t="str">
        <f t="shared" si="0"/>
        <v xml:space="preserve"> RENZOKU_LOGIN INT NOT NULL COMMENT '連続ログイン',</v>
      </c>
      <c r="G30" t="str">
        <f t="shared" si="1"/>
        <v>+ "RENZOKU_LOGIN INTEGER NOT NULL,"</v>
      </c>
      <c r="H30" t="str">
        <f t="shared" si="2"/>
        <v>int renzoku_login;</v>
      </c>
      <c r="I30" t="str">
        <f t="shared" si="3"/>
        <v>entity-&gt;renzoku_login = sqlite3_column_int(stmt, 24);</v>
      </c>
      <c r="J30" t="str">
        <f t="shared" si="4"/>
        <v>+ std::to_string(entity-&gt;renzoku_login) + ","</v>
      </c>
      <c r="K30" t="str">
        <f t="shared" si="5"/>
        <v>+ ",RENZOKU_LOGIN = "+ std::to_string(entity-&gt;renzoku_login)</v>
      </c>
    </row>
    <row r="31" spans="1:11" x14ac:dyDescent="0.15">
      <c r="A31" s="3" t="s">
        <v>28</v>
      </c>
      <c r="B31" s="3" t="s">
        <v>439</v>
      </c>
      <c r="C31" s="3" t="s">
        <v>449</v>
      </c>
      <c r="D31" s="3" t="s">
        <v>347</v>
      </c>
      <c r="E31" s="3"/>
      <c r="F31" t="str">
        <f t="shared" si="0"/>
        <v xml:space="preserve"> TOTAL_LOGIN INT NOT NULL COMMENT '合計ログイン',</v>
      </c>
      <c r="G31" t="str">
        <f t="shared" si="1"/>
        <v>+ "TOTAL_LOGIN INTEGER NOT NULL,"</v>
      </c>
      <c r="H31" t="str">
        <f t="shared" si="2"/>
        <v>int total_login;</v>
      </c>
      <c r="I31" t="str">
        <f t="shared" si="3"/>
        <v>entity-&gt;total_login = sqlite3_column_int(stmt, 25);</v>
      </c>
      <c r="J31" t="str">
        <f t="shared" si="4"/>
        <v>+ std::to_string(entity-&gt;total_login) + ","</v>
      </c>
      <c r="K31" t="str">
        <f t="shared" si="5"/>
        <v>+ ",TOTAL_LOGIN = "+ std::to_string(entity-&gt;total_login)</v>
      </c>
    </row>
    <row r="32" spans="1:11" x14ac:dyDescent="0.15">
      <c r="A32" s="3" t="s">
        <v>55</v>
      </c>
      <c r="B32" s="3" t="s">
        <v>440</v>
      </c>
      <c r="C32" s="3" t="s">
        <v>447</v>
      </c>
      <c r="D32" s="3" t="s">
        <v>347</v>
      </c>
      <c r="E32" s="3"/>
      <c r="F32" t="str">
        <f t="shared" si="0"/>
        <v xml:space="preserve"> KOUKEN_P BIGINT NOT NULL COMMENT 'ギルド貢献P',</v>
      </c>
      <c r="G32" t="str">
        <f t="shared" si="1"/>
        <v>+ "KOUKEN_P INTEGER NOT NULL,"</v>
      </c>
      <c r="H32" t="str">
        <f t="shared" si="2"/>
        <v>int kouken_p;</v>
      </c>
      <c r="I32" t="str">
        <f t="shared" si="3"/>
        <v>entity-&gt;kouken_p = sqlite3_column_int(stmt, 26);</v>
      </c>
      <c r="J32" t="str">
        <f t="shared" si="4"/>
        <v>+ std::to_string(entity-&gt;kouken_p) + ","</v>
      </c>
      <c r="K32" t="str">
        <f t="shared" si="5"/>
        <v>+ ",KOUKEN_P = "+ std::to_string(entity-&gt;kouken_p)</v>
      </c>
    </row>
    <row r="33" spans="1:11" x14ac:dyDescent="0.15">
      <c r="A33" s="3" t="s">
        <v>56</v>
      </c>
      <c r="B33" s="3" t="s">
        <v>441</v>
      </c>
      <c r="C33" s="3" t="s">
        <v>449</v>
      </c>
      <c r="D33" s="3" t="s">
        <v>347</v>
      </c>
      <c r="E33" s="3"/>
      <c r="F33" t="str">
        <f t="shared" si="0"/>
        <v xml:space="preserve"> BATTLE_SU INT NOT NULL COMMENT '開催バトル数',</v>
      </c>
      <c r="G33" t="str">
        <f t="shared" si="1"/>
        <v>+ "BATTLE_SU INTEGER NOT NULL,"</v>
      </c>
      <c r="H33" t="str">
        <f t="shared" si="2"/>
        <v>int battle_su;</v>
      </c>
      <c r="I33" t="str">
        <f t="shared" si="3"/>
        <v>entity-&gt;battle_su = sqlite3_column_int(stmt, 27);</v>
      </c>
      <c r="J33" t="str">
        <f t="shared" si="4"/>
        <v>+ std::to_string(entity-&gt;battle_su) + ","</v>
      </c>
      <c r="K33" t="str">
        <f t="shared" si="5"/>
        <v>+ ",BATTLE_SU = "+ std::to_string(entity-&gt;battle_su)</v>
      </c>
    </row>
    <row r="34" spans="1:11" x14ac:dyDescent="0.15">
      <c r="A34" s="3" t="s">
        <v>57</v>
      </c>
      <c r="B34" s="3" t="s">
        <v>442</v>
      </c>
      <c r="C34" s="3" t="s">
        <v>449</v>
      </c>
      <c r="D34" s="3" t="s">
        <v>347</v>
      </c>
      <c r="E34" s="3"/>
      <c r="F34" t="str">
        <f t="shared" si="0"/>
        <v xml:space="preserve"> BATTLE_SANKA_SU INT NOT NULL COMMENT 'バトル参加数',</v>
      </c>
      <c r="G34" t="str">
        <f t="shared" si="1"/>
        <v>+ "BATTLE_SANKA_SU INTEGER NOT NULL,"</v>
      </c>
      <c r="H34" t="str">
        <f t="shared" si="2"/>
        <v>int battle_sanka_su;</v>
      </c>
      <c r="I34" t="str">
        <f t="shared" si="3"/>
        <v>entity-&gt;battle_sanka_su = sqlite3_column_int(stmt, 28);</v>
      </c>
      <c r="J34" t="str">
        <f t="shared" si="4"/>
        <v>+ std::to_string(entity-&gt;battle_sanka_su) + ","</v>
      </c>
      <c r="K34" t="str">
        <f t="shared" si="5"/>
        <v>+ ",BATTLE_SANKA_SU = "+ std::to_string(entity-&gt;battle_sanka_su)</v>
      </c>
    </row>
    <row r="35" spans="1:11" x14ac:dyDescent="0.15">
      <c r="A35" s="3" t="s">
        <v>25</v>
      </c>
      <c r="B35" s="7" t="s">
        <v>410</v>
      </c>
      <c r="C35" s="7" t="s">
        <v>346</v>
      </c>
      <c r="D35" s="7" t="s">
        <v>347</v>
      </c>
      <c r="E35" s="7"/>
      <c r="F35" t="str">
        <f t="shared" si="0"/>
        <v xml:space="preserve"> REGIST_TIME TIMESTAMP NOT NULL COMMENT '登録日時',</v>
      </c>
      <c r="G35" t="str">
        <f t="shared" si="1"/>
        <v>+ "REGIST_TIME TIMESTAMP NOT NULL,"</v>
      </c>
      <c r="H35" t="str">
        <f t="shared" si="2"/>
        <v>std::string regist_time;</v>
      </c>
      <c r="I35" t="str">
        <f t="shared" si="3"/>
        <v>entity-&gt;regist_time = (const char*)sqlite3_column_text(stmt, 29);</v>
      </c>
      <c r="J35" t="str">
        <f t="shared" si="4"/>
        <v>+ std::to_string(entity-&gt;regist_time) + ","</v>
      </c>
      <c r="K35" t="str">
        <f t="shared" si="5"/>
        <v>+ ",REGIST_TIME = "+ std::to_string(entity-&gt;regist_time)</v>
      </c>
    </row>
    <row r="36" spans="1:11" x14ac:dyDescent="0.15">
      <c r="A36" s="3" t="s">
        <v>26</v>
      </c>
      <c r="B36" s="3" t="s">
        <v>411</v>
      </c>
      <c r="C36" s="3" t="s">
        <v>345</v>
      </c>
      <c r="D36" s="3" t="s">
        <v>347</v>
      </c>
      <c r="E36" s="3"/>
      <c r="F36" t="str">
        <f t="shared" si="0"/>
        <v xml:space="preserve"> UPDATE_TIME TIMESTAMP NOT NULL COMMENT '更新日時',</v>
      </c>
      <c r="G36" t="str">
        <f t="shared" si="1"/>
        <v>+ "UPDATE_TIME TIMESTAMP NOT NULL,"</v>
      </c>
      <c r="H36" t="str">
        <f t="shared" si="2"/>
        <v>std::string update_time;</v>
      </c>
      <c r="I36" t="str">
        <f t="shared" si="3"/>
        <v>entity-&gt;update_time = (const char*)sqlite3_column_text(stmt, 30);</v>
      </c>
      <c r="J36" t="str">
        <f t="shared" si="4"/>
        <v>+ std::to_string(entity-&gt;update_time) + ","</v>
      </c>
      <c r="K36" t="str">
        <f t="shared" si="5"/>
        <v>+ ",UPDATE_TIME = "+ std::to_string(entity-&gt;update_time)</v>
      </c>
    </row>
    <row r="37" spans="1:11" x14ac:dyDescent="0.15">
      <c r="A37" s="3" t="s">
        <v>78</v>
      </c>
      <c r="B37" s="7" t="s">
        <v>446</v>
      </c>
      <c r="C37" s="7" t="s">
        <v>451</v>
      </c>
      <c r="D37" s="3" t="s">
        <v>347</v>
      </c>
      <c r="E37" s="7"/>
      <c r="F37" t="str">
        <f t="shared" si="0"/>
        <v xml:space="preserve"> ACCOUNT_STOP_FLG TINYINT NOT NULL COMMENT 'アカウント停止フラグ',</v>
      </c>
      <c r="G37" t="str">
        <f t="shared" si="1"/>
        <v>+ "ACCOUNT_STOP_FLG INTEGER NOT NULL,"</v>
      </c>
      <c r="H37" t="str">
        <f t="shared" si="2"/>
        <v>int account_stop_flg;</v>
      </c>
      <c r="I37" t="str">
        <f t="shared" si="3"/>
        <v>entity-&gt;account_stop_flg = sqlite3_column_int(stmt, 31);</v>
      </c>
      <c r="J37" t="str">
        <f t="shared" si="4"/>
        <v>+ std::to_string(entity-&gt;account_stop_flg) + ","</v>
      </c>
      <c r="K37" t="str">
        <f t="shared" si="5"/>
        <v>+ ",ACCOUNT_STOP_FLG = "+ std::to_string(entity-&gt;account_stop_flg)</v>
      </c>
    </row>
    <row r="38" spans="1:11" x14ac:dyDescent="0.15">
      <c r="A38" s="9"/>
      <c r="B38" s="4"/>
      <c r="C38" s="4"/>
      <c r="D38" s="4"/>
      <c r="E38" s="4"/>
      <c r="F38" t="str">
        <f xml:space="preserve"> "PRIMARY KEY (ID)) ENGINE=InnoDB default charset=utf8 comment='" &amp; B$1 &amp; "';"</f>
        <v>PRIMARY KEY (ID)) ENGINE=InnoDB default charset=utf8 comment='ユーザーテーブル';</v>
      </c>
      <c r="G38" t="str">
        <f>"+ "")"";"</f>
        <v>+ ")";</v>
      </c>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B28" sqref="B28"/>
    </sheetView>
  </sheetViews>
  <sheetFormatPr defaultRowHeight="13.5" x14ac:dyDescent="0.15"/>
  <cols>
    <col min="1" max="1" width="18.5" bestFit="1" customWidth="1"/>
    <col min="2" max="2" width="20.875" customWidth="1"/>
    <col min="3" max="3" width="11.5" bestFit="1" customWidth="1"/>
    <col min="4" max="4" width="28.125" bestFit="1" customWidth="1"/>
    <col min="5" max="5" width="31.25" bestFit="1" customWidth="1"/>
    <col min="6" max="6" width="17.375" customWidth="1"/>
    <col min="7" max="7" width="19" hidden="1" customWidth="1"/>
    <col min="8" max="8" width="18" hidden="1" customWidth="1"/>
    <col min="9" max="9" width="22.5" hidden="1" customWidth="1"/>
    <col min="10" max="10" width="27.5" hidden="1" customWidth="1"/>
    <col min="11" max="11" width="0" hidden="1" customWidth="1"/>
  </cols>
  <sheetData>
    <row r="1" spans="1:11" x14ac:dyDescent="0.15">
      <c r="A1" s="6" t="s">
        <v>39</v>
      </c>
      <c r="B1" s="2" t="s">
        <v>49</v>
      </c>
      <c r="C1" s="8"/>
    </row>
    <row r="2" spans="1:11" x14ac:dyDescent="0.15">
      <c r="A2" s="6" t="s">
        <v>148</v>
      </c>
      <c r="B2" s="2" t="s">
        <v>167</v>
      </c>
      <c r="C2" s="8"/>
    </row>
    <row r="3" spans="1:11" x14ac:dyDescent="0.15">
      <c r="A3" s="6" t="s">
        <v>34</v>
      </c>
      <c r="B3" s="2" t="s">
        <v>184</v>
      </c>
      <c r="C3" s="8"/>
    </row>
    <row r="5" spans="1:11" x14ac:dyDescent="0.15">
      <c r="A5" s="6" t="s">
        <v>115</v>
      </c>
      <c r="B5" s="6" t="s">
        <v>315</v>
      </c>
      <c r="C5" s="6" t="s">
        <v>316</v>
      </c>
      <c r="D5" s="6" t="s">
        <v>348</v>
      </c>
      <c r="E5" s="6" t="s">
        <v>34</v>
      </c>
      <c r="F5" t="str">
        <f>"CREATE TABLE IF NOT EXISTS " &amp; B2 &amp; "("</f>
        <v>CREATE TABLE IF NOT EXISTS BATTLE_RIREKI(</v>
      </c>
      <c r="G5" t="str">
        <f>"""CREATE TABLE IF NOT EXISTS " &amp; B2 &amp; "("""</f>
        <v>"CREATE TABLE IF NOT EXISTS BATTLE_RIREKI("</v>
      </c>
    </row>
    <row r="6" spans="1:11" x14ac:dyDescent="0.15">
      <c r="A6" s="5" t="s">
        <v>0</v>
      </c>
      <c r="B6" s="5" t="s">
        <v>1</v>
      </c>
      <c r="C6" s="5" t="s">
        <v>340</v>
      </c>
      <c r="D6" s="5" t="s">
        <v>349</v>
      </c>
      <c r="E6" s="5"/>
      <c r="F6" t="str">
        <f t="shared" ref="F6"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BATTLE_RIREKI VALUES (null,"</v>
      </c>
      <c r="K6" t="str">
        <f>"std::string sql = """&amp;"UPDATE "&amp;B2&amp;" SET "&amp;""""</f>
        <v>std::string sql = "UPDATE BATTLE_RIREKI SET "</v>
      </c>
    </row>
    <row r="7" spans="1:11" x14ac:dyDescent="0.15">
      <c r="A7" s="5" t="s">
        <v>145</v>
      </c>
      <c r="B7" s="5" t="s">
        <v>350</v>
      </c>
      <c r="C7" s="5" t="s">
        <v>339</v>
      </c>
      <c r="D7" s="5" t="s">
        <v>358</v>
      </c>
      <c r="E7" s="5"/>
      <c r="F7" t="str">
        <f t="shared" ref="F7:F18" si="1">" " &amp; B7 &amp; " " &amp; C7 &amp; " " &amp; D7 &amp; " COMMENT '" &amp; A7 &amp; "',"</f>
        <v xml:space="preserve"> BATTLE_ID BIGINT NOT NULL COMMENT 'バトルID',</v>
      </c>
      <c r="G7" t="str">
        <f>"+ """&amp;B7&amp;" "&amp;IF(OR(C7="INT",C7="BIGINT",C7="TINYINT"),"INTEGER",IF(C7="TIMESTAMP",C7,"TEXT"))&amp;" "&amp;D7&amp;","""</f>
        <v>+ "BATTLE_ID INTEGER NOT NULL,"</v>
      </c>
      <c r="H7" t="str">
        <f>IF(OR(C7="INT",C7="BIGINT",C7="TINYINT"),"int","std::string")&amp;" "&amp;LOWER(B7)&amp;";"</f>
        <v>int battle_id;</v>
      </c>
      <c r="I7" t="str">
        <f>"entity-&gt;" &amp; LOWER(B7) &amp; " = " &amp; IF(OR(C7="INT",C7="BIGINT",C7="TINYINT"),"sqlite3_column_int","(const char*)sqlite3_column_text") &amp; "(stmt, " &amp; ROW() - 6 &amp; ");"</f>
        <v>entity-&gt;battle_id = sqlite3_column_int(stmt, 1);</v>
      </c>
      <c r="J7" t="str">
        <f>"std::string sql = """ &amp; "INSERT INTO " &amp; B2 &amp; " VALUES (null,"""</f>
        <v>std::string sql = "INSERT INTO BATTLE_RIREKI VALUES (null,"</v>
      </c>
      <c r="K7" t="str">
        <f>"std::string sql = """&amp;"UPDATE "&amp;B2&amp;" SET "&amp;""""</f>
        <v>std::string sql = "UPDATE BATTLE_RIREKI SET "</v>
      </c>
    </row>
    <row r="8" spans="1:11" x14ac:dyDescent="0.15">
      <c r="A8" s="3" t="s">
        <v>146</v>
      </c>
      <c r="B8" s="3" t="s">
        <v>351</v>
      </c>
      <c r="C8" s="3" t="s">
        <v>352</v>
      </c>
      <c r="D8" s="3" t="s">
        <v>347</v>
      </c>
      <c r="E8" s="3"/>
      <c r="F8" t="str">
        <f t="shared" si="1"/>
        <v xml:space="preserve"> GROUP_ID INT NOT NULL COMMENT 'グループID',</v>
      </c>
      <c r="G8" t="str">
        <f t="shared" ref="G8:G20" si="2">"+ """&amp;B8&amp;" "&amp;IF(OR(C8="INT",C8="BIGINT",C8="TINYINT"),"INTEGER",IF(C8="TIMESTAMP",C8,"TEXT"))&amp;" "&amp;D8&amp;","""</f>
        <v>+ "GROUP_ID INTEGER NOT NULL,"</v>
      </c>
      <c r="H8" t="str">
        <f t="shared" ref="H8:H21" si="3">IF(OR(C8="INT",C8="BIGINT",C8="TINYINT"),"int","std::string")&amp;" "&amp;LOWER(B8)&amp;";"</f>
        <v>int group_id;</v>
      </c>
      <c r="I8" t="str">
        <f t="shared" ref="I8:I20" si="4">"entity-&gt;" &amp; LOWER(B8) &amp; " = " &amp; IF(OR(C8="INT",C8="BIGINT",C8="TINYINT"),"sqlite3_column_int","(const char*)sqlite3_column_text") &amp; "(stmt, " &amp; ROW() - 6 &amp; ");"</f>
        <v>entity-&gt;group_id = sqlite3_column_int(stmt, 2);</v>
      </c>
      <c r="J8" t="str">
        <f>"+ std::to_string(entity-&gt;"&amp;LOWER(B8)&amp;") + """ &amp; ","""</f>
        <v>+ std::to_string(entity-&gt;group_id) + ","</v>
      </c>
      <c r="K8" t="str">
        <f>"+ """ &amp; "," &amp; B8 &amp; " = """ &amp; "+ std::to_string(entity-&gt;" &amp; LOWER(B8) &amp; ")"</f>
        <v>+ ",GROUP_ID = "+ std::to_string(entity-&gt;group_id)</v>
      </c>
    </row>
    <row r="9" spans="1:11" x14ac:dyDescent="0.15">
      <c r="A9" s="3" t="s">
        <v>51</v>
      </c>
      <c r="B9" s="3" t="s">
        <v>353</v>
      </c>
      <c r="C9" s="3" t="s">
        <v>352</v>
      </c>
      <c r="D9" s="3" t="s">
        <v>347</v>
      </c>
      <c r="E9" s="3"/>
      <c r="F9" t="str">
        <f t="shared" si="1"/>
        <v xml:space="preserve"> KBN INT NOT NULL COMMENT '区分',</v>
      </c>
      <c r="G9" t="str">
        <f t="shared" si="2"/>
        <v>+ "KBN INTEGER NOT NULL,"</v>
      </c>
      <c r="H9" t="str">
        <f t="shared" si="3"/>
        <v>int kbn;</v>
      </c>
      <c r="I9" t="str">
        <f t="shared" si="4"/>
        <v>entity-&gt;kbn = sqlite3_column_int(stmt, 3);</v>
      </c>
      <c r="J9" t="str">
        <f t="shared" ref="J9:J18" si="5">"+ std::to_string(entity-&gt;"&amp;LOWER(B9)&amp;") + """ &amp; ","""</f>
        <v>+ std::to_string(entity-&gt;kbn) + ","</v>
      </c>
      <c r="K9" t="str">
        <f t="shared" ref="K9:K18" si="6">"+ """ &amp; "," &amp; B9 &amp; " = """ &amp; "+ std::to_string(entity-&gt;" &amp; LOWER(B9) &amp; ")"</f>
        <v>+ ",KBN = "+ std::to_string(entity-&gt;kbn)</v>
      </c>
    </row>
    <row r="10" spans="1:11" x14ac:dyDescent="0.15">
      <c r="A10" s="3" t="s">
        <v>206</v>
      </c>
      <c r="B10" s="3" t="s">
        <v>354</v>
      </c>
      <c r="C10" s="3" t="s">
        <v>357</v>
      </c>
      <c r="D10" s="3" t="s">
        <v>347</v>
      </c>
      <c r="E10" s="3"/>
      <c r="F10" t="str">
        <f t="shared" si="1"/>
        <v xml:space="preserve"> SHIYO_USER_ID BIGINT NOT NULL COMMENT '使用ユーザーID',</v>
      </c>
      <c r="G10" t="str">
        <f t="shared" si="2"/>
        <v>+ "SHIYO_USER_ID INTEGER NOT NULL,"</v>
      </c>
      <c r="H10" t="str">
        <f t="shared" si="3"/>
        <v>int shiyo_user_id;</v>
      </c>
      <c r="I10" t="str">
        <f t="shared" si="4"/>
        <v>entity-&gt;shiyo_user_id = sqlite3_column_int(stmt, 4);</v>
      </c>
      <c r="J10" t="str">
        <f t="shared" si="5"/>
        <v>+ std::to_string(entity-&gt;shiyo_user_id) + ","</v>
      </c>
      <c r="K10" t="str">
        <f t="shared" si="6"/>
        <v>+ ",SHIYO_USER_ID = "+ std::to_string(entity-&gt;shiyo_user_id)</v>
      </c>
    </row>
    <row r="11" spans="1:11" x14ac:dyDescent="0.15">
      <c r="A11" s="3" t="s">
        <v>268</v>
      </c>
      <c r="B11" s="3" t="s">
        <v>355</v>
      </c>
      <c r="C11" s="3" t="s">
        <v>357</v>
      </c>
      <c r="D11" s="3" t="s">
        <v>347</v>
      </c>
      <c r="E11" s="3"/>
      <c r="F11" t="str">
        <f t="shared" si="1"/>
        <v xml:space="preserve"> SHIYO_UNIT_ID BIGINT NOT NULL COMMENT '使用ユニットID',</v>
      </c>
      <c r="G11" t="str">
        <f t="shared" si="2"/>
        <v>+ "SHIYO_UNIT_ID INTEGER NOT NULL,"</v>
      </c>
      <c r="H11" t="str">
        <f t="shared" si="3"/>
        <v>int shiyo_unit_id;</v>
      </c>
      <c r="I11" t="str">
        <f t="shared" si="4"/>
        <v>entity-&gt;shiyo_unit_id = sqlite3_column_int(stmt, 5);</v>
      </c>
      <c r="J11" t="str">
        <f t="shared" si="5"/>
        <v>+ std::to_string(entity-&gt;shiyo_unit_id) + ","</v>
      </c>
      <c r="K11" t="str">
        <f t="shared" si="6"/>
        <v>+ ",SHIYO_UNIT_ID = "+ std::to_string(entity-&gt;shiyo_unit_id)</v>
      </c>
    </row>
    <row r="12" spans="1:11" x14ac:dyDescent="0.15">
      <c r="A12" s="3" t="s">
        <v>52</v>
      </c>
      <c r="B12" s="3" t="s">
        <v>356</v>
      </c>
      <c r="C12" s="3" t="s">
        <v>357</v>
      </c>
      <c r="D12" s="3" t="s">
        <v>347</v>
      </c>
      <c r="E12" s="3"/>
      <c r="F12" t="str">
        <f t="shared" si="1"/>
        <v xml:space="preserve"> KOUKA_USER_ID BIGINT NOT NULL COMMENT '効果ユーザーID',</v>
      </c>
      <c r="G12" t="str">
        <f t="shared" si="2"/>
        <v>+ "KOUKA_USER_ID INTEGER NOT NULL,"</v>
      </c>
      <c r="H12" t="str">
        <f t="shared" si="3"/>
        <v>int kouka_user_id;</v>
      </c>
      <c r="I12" t="str">
        <f t="shared" si="4"/>
        <v>entity-&gt;kouka_user_id = sqlite3_column_int(stmt, 6);</v>
      </c>
      <c r="J12" t="str">
        <f t="shared" si="5"/>
        <v>+ std::to_string(entity-&gt;kouka_user_id) + ","</v>
      </c>
      <c r="K12" t="str">
        <f t="shared" si="6"/>
        <v>+ ",KOUKA_USER_ID = "+ std::to_string(entity-&gt;kouka_user_id)</v>
      </c>
    </row>
    <row r="13" spans="1:11" x14ac:dyDescent="0.15">
      <c r="A13" s="3" t="s">
        <v>53</v>
      </c>
      <c r="B13" s="3" t="s">
        <v>359</v>
      </c>
      <c r="C13" s="3" t="s">
        <v>371</v>
      </c>
      <c r="D13" s="3"/>
      <c r="E13" s="3"/>
      <c r="F13" t="str">
        <f t="shared" si="1"/>
        <v xml:space="preserve"> KOUKA_RYO INT  COMMENT '効果量',</v>
      </c>
      <c r="G13" t="str">
        <f t="shared" si="2"/>
        <v>+ "KOUKA_RYO INTEGER ,"</v>
      </c>
      <c r="H13" t="str">
        <f t="shared" si="3"/>
        <v>int kouka_ryo;</v>
      </c>
      <c r="I13" t="str">
        <f t="shared" si="4"/>
        <v>entity-&gt;kouka_ryo = sqlite3_column_int(stmt, 7);</v>
      </c>
      <c r="J13" t="str">
        <f t="shared" si="5"/>
        <v>+ std::to_string(entity-&gt;kouka_ryo) + ","</v>
      </c>
      <c r="K13" t="str">
        <f t="shared" si="6"/>
        <v>+ ",KOUKA_RYO = "+ std::to_string(entity-&gt;kouka_ryo)</v>
      </c>
    </row>
    <row r="14" spans="1:11" x14ac:dyDescent="0.15">
      <c r="A14" s="3" t="s">
        <v>60</v>
      </c>
      <c r="B14" s="3" t="s">
        <v>360</v>
      </c>
      <c r="C14" s="3" t="s">
        <v>372</v>
      </c>
      <c r="D14" s="3"/>
      <c r="E14" s="3"/>
      <c r="F14" t="str">
        <f t="shared" si="1"/>
        <v xml:space="preserve"> SKILL_ID BIGINT  COMMENT 'スキルID',</v>
      </c>
      <c r="G14" t="str">
        <f t="shared" si="2"/>
        <v>+ "SKILL_ID INTEGER ,"</v>
      </c>
      <c r="H14" t="str">
        <f t="shared" si="3"/>
        <v>int skill_id;</v>
      </c>
      <c r="I14" t="str">
        <f t="shared" si="4"/>
        <v>entity-&gt;skill_id = sqlite3_column_int(stmt, 8);</v>
      </c>
      <c r="J14" t="str">
        <f t="shared" si="5"/>
        <v>+ std::to_string(entity-&gt;skill_id) + ","</v>
      </c>
      <c r="K14" t="str">
        <f t="shared" si="6"/>
        <v>+ ",SKILL_ID = "+ std::to_string(entity-&gt;skill_id)</v>
      </c>
    </row>
    <row r="15" spans="1:11" x14ac:dyDescent="0.15">
      <c r="A15" s="10" t="s">
        <v>677</v>
      </c>
      <c r="B15" s="3" t="s">
        <v>681</v>
      </c>
      <c r="C15" s="3" t="s">
        <v>449</v>
      </c>
      <c r="D15" s="3"/>
      <c r="E15" s="3"/>
      <c r="F15" t="str">
        <f t="shared" si="1"/>
        <v xml:space="preserve"> KOU_ZOUGENTI INT  COMMENT '物攻増減値',</v>
      </c>
      <c r="G15" t="str">
        <f t="shared" si="2"/>
        <v>+ "KOU_ZOUGENTI INTEGER ,"</v>
      </c>
      <c r="H15" t="str">
        <f t="shared" si="3"/>
        <v>int kou_zougenti;</v>
      </c>
      <c r="I15" t="str">
        <f t="shared" si="4"/>
        <v>entity-&gt;kou_zougenti = sqlite3_column_int(stmt, 9);</v>
      </c>
      <c r="J15" t="str">
        <f t="shared" si="5"/>
        <v>+ std::to_string(entity-&gt;kou_zougenti) + ","</v>
      </c>
      <c r="K15" t="str">
        <f t="shared" si="6"/>
        <v>+ ",KOU_ZOUGENTI = "+ std::to_string(entity-&gt;kou_zougenti)</v>
      </c>
    </row>
    <row r="16" spans="1:11" x14ac:dyDescent="0.15">
      <c r="A16" s="10" t="s">
        <v>678</v>
      </c>
      <c r="B16" s="3" t="s">
        <v>682</v>
      </c>
      <c r="C16" s="3" t="s">
        <v>449</v>
      </c>
      <c r="D16" s="3"/>
      <c r="E16" s="3"/>
      <c r="F16" t="str">
        <f t="shared" si="1"/>
        <v xml:space="preserve"> BOU_ZOUGENTI INT  COMMENT '物防増減値',</v>
      </c>
      <c r="G16" t="str">
        <f t="shared" si="2"/>
        <v>+ "BOU_ZOUGENTI INTEGER ,"</v>
      </c>
      <c r="H16" t="str">
        <f t="shared" si="3"/>
        <v>int bou_zougenti;</v>
      </c>
      <c r="I16" t="str">
        <f t="shared" si="4"/>
        <v>entity-&gt;bou_zougenti = sqlite3_column_int(stmt, 10);</v>
      </c>
      <c r="J16" t="str">
        <f t="shared" si="5"/>
        <v>+ std::to_string(entity-&gt;bou_zougenti) + ","</v>
      </c>
      <c r="K16" t="str">
        <f t="shared" si="6"/>
        <v>+ ",BOU_ZOUGENTI = "+ std::to_string(entity-&gt;bou_zougenti)</v>
      </c>
    </row>
    <row r="17" spans="1:11" x14ac:dyDescent="0.15">
      <c r="A17" s="10" t="s">
        <v>679</v>
      </c>
      <c r="B17" s="3" t="s">
        <v>683</v>
      </c>
      <c r="C17" s="3" t="s">
        <v>449</v>
      </c>
      <c r="D17" s="3"/>
      <c r="E17" s="3"/>
      <c r="F17" t="str">
        <f t="shared" si="1"/>
        <v xml:space="preserve"> MAKOU_ZOUGENTI INT  COMMENT '魔攻増減値',</v>
      </c>
      <c r="G17" t="str">
        <f t="shared" si="2"/>
        <v>+ "MAKOU_ZOUGENTI INTEGER ,"</v>
      </c>
      <c r="H17" t="str">
        <f t="shared" si="3"/>
        <v>int makou_zougenti;</v>
      </c>
      <c r="I17" t="str">
        <f t="shared" si="4"/>
        <v>entity-&gt;makou_zougenti = sqlite3_column_int(stmt, 11);</v>
      </c>
      <c r="J17" t="str">
        <f t="shared" si="5"/>
        <v>+ std::to_string(entity-&gt;makou_zougenti) + ","</v>
      </c>
      <c r="K17" t="str">
        <f t="shared" si="6"/>
        <v>+ ",MAKOU_ZOUGENTI = "+ std::to_string(entity-&gt;makou_zougenti)</v>
      </c>
    </row>
    <row r="18" spans="1:11" x14ac:dyDescent="0.15">
      <c r="A18" s="10" t="s">
        <v>680</v>
      </c>
      <c r="B18" s="3" t="s">
        <v>684</v>
      </c>
      <c r="C18" s="3" t="s">
        <v>449</v>
      </c>
      <c r="D18" s="3"/>
      <c r="E18" s="3"/>
      <c r="F18" t="str">
        <f t="shared" si="1"/>
        <v xml:space="preserve"> MABOU_ZOUGENTI INT  COMMENT '魔防増減値',</v>
      </c>
      <c r="G18" t="str">
        <f t="shared" si="2"/>
        <v>+ "MABOU_ZOUGENTI INTEGER ,"</v>
      </c>
      <c r="H18" t="str">
        <f t="shared" si="3"/>
        <v>int mabou_zougenti;</v>
      </c>
      <c r="I18" t="str">
        <f t="shared" si="4"/>
        <v>entity-&gt;mabou_zougenti = sqlite3_column_int(stmt, 12);</v>
      </c>
      <c r="J18" t="str">
        <f t="shared" si="5"/>
        <v>+ std::to_string(entity-&gt;mabou_zougenti) + ","</v>
      </c>
      <c r="K18" t="str">
        <f t="shared" si="6"/>
        <v>+ ",MABOU_ZOUGENTI = "+ std::to_string(entity-&gt;mabou_zougenti)</v>
      </c>
    </row>
    <row r="19" spans="1:11" x14ac:dyDescent="0.15">
      <c r="A19" s="3" t="s">
        <v>312</v>
      </c>
      <c r="B19" s="3" t="s">
        <v>373</v>
      </c>
      <c r="C19" s="3" t="s">
        <v>371</v>
      </c>
      <c r="D19" s="3" t="s">
        <v>347</v>
      </c>
      <c r="E19" s="3" t="s">
        <v>640</v>
      </c>
      <c r="F19" t="str">
        <f t="shared" ref="F19:F20" si="7">" " &amp; B19 &amp; " " &amp; C19 &amp; " " &amp; D19 &amp; " COMMENT '" &amp; A19 &amp; "',"</f>
        <v xml:space="preserve"> HYOJI_FLG INT NOT NULL COMMENT '表示フラグ',</v>
      </c>
      <c r="G19" t="str">
        <f t="shared" si="2"/>
        <v>+ "HYOJI_FLG INTEGER NOT NULL,"</v>
      </c>
      <c r="H19" t="str">
        <f t="shared" si="3"/>
        <v>int hyoji_flg;</v>
      </c>
      <c r="I19" t="str">
        <f t="shared" si="4"/>
        <v>entity-&gt;hyoji_flg = sqlite3_column_int(stmt, 13);</v>
      </c>
      <c r="J19" t="str">
        <f t="shared" ref="J19:J20" si="8">"+ std::to_string(entity-&gt;"&amp;LOWER(B19)&amp;") + """ &amp; ","""</f>
        <v>+ std::to_string(entity-&gt;hyoji_flg) + ","</v>
      </c>
      <c r="K19" t="str">
        <f t="shared" ref="K19:K20" si="9">"+ """ &amp; "," &amp; B19 &amp; " = """ &amp; "+ std::to_string(entity-&gt;" &amp; LOWER(B19) &amp; ")"</f>
        <v>+ ",HYOJI_FLG = "+ std::to_string(entity-&gt;hyoji_flg)</v>
      </c>
    </row>
    <row r="20" spans="1:11" x14ac:dyDescent="0.15">
      <c r="A20" s="3" t="s">
        <v>25</v>
      </c>
      <c r="B20" s="3" t="s">
        <v>374</v>
      </c>
      <c r="C20" s="7" t="s">
        <v>345</v>
      </c>
      <c r="D20" s="3" t="s">
        <v>347</v>
      </c>
      <c r="E20" s="3"/>
      <c r="F20" t="str">
        <f t="shared" si="7"/>
        <v xml:space="preserve"> REGIST_TIME TIMESTAMP NOT NULL COMMENT '登録日時',</v>
      </c>
      <c r="G20" t="str">
        <f t="shared" si="2"/>
        <v>+ "REGIST_TIME TIMESTAMP NOT NULL,"</v>
      </c>
      <c r="H20" t="str">
        <f t="shared" si="3"/>
        <v>std::string regist_time;</v>
      </c>
      <c r="I20" t="str">
        <f t="shared" si="4"/>
        <v>entity-&gt;regist_time = (const char*)sqlite3_column_text(stmt, 14);</v>
      </c>
      <c r="J20" t="str">
        <f t="shared" si="8"/>
        <v>+ std::to_string(entity-&gt;regist_time) + ","</v>
      </c>
      <c r="K20" t="str">
        <f t="shared" si="9"/>
        <v>+ ",REGIST_TIME = "+ std::to_string(entity-&gt;regist_time)</v>
      </c>
    </row>
    <row r="21" spans="1:11" x14ac:dyDescent="0.15">
      <c r="A21" s="3"/>
      <c r="B21" s="3"/>
      <c r="C21" s="3"/>
      <c r="D21" s="3"/>
      <c r="E21" s="3"/>
      <c r="F21" t="str">
        <f xml:space="preserve"> "PRIMARY KEY (ID)) ENGINE=InnoDB default charset=utf8 comment='" &amp; B$1 &amp; "';"</f>
        <v>PRIMARY KEY (ID)) ENGINE=InnoDB default charset=utf8 comment='バトル履歴テーブル';</v>
      </c>
      <c r="G21" t="str">
        <f>"+ "")"";"</f>
        <v>+ ")";</v>
      </c>
      <c r="H21" t="str">
        <f t="shared" si="3"/>
        <v>std::string ;</v>
      </c>
    </row>
    <row r="22" spans="1:11" x14ac:dyDescent="0.15">
      <c r="A22" s="3"/>
      <c r="B22" s="3"/>
      <c r="C22" s="3"/>
      <c r="D22" s="3" t="s">
        <v>203</v>
      </c>
      <c r="E22" s="3" t="s">
        <v>202</v>
      </c>
    </row>
    <row r="23" spans="1:11" x14ac:dyDescent="0.15">
      <c r="A23" s="3"/>
      <c r="B23" s="3"/>
      <c r="C23" s="3"/>
      <c r="D23" s="3"/>
      <c r="E23" s="3" t="s">
        <v>204</v>
      </c>
    </row>
    <row r="24" spans="1:11" x14ac:dyDescent="0.15">
      <c r="A24" s="3"/>
      <c r="B24" s="3"/>
      <c r="C24" s="3"/>
      <c r="D24" s="3"/>
      <c r="E24" s="3" t="s">
        <v>205</v>
      </c>
    </row>
    <row r="25" spans="1:11" x14ac:dyDescent="0.15">
      <c r="A25" s="3"/>
      <c r="B25" s="3"/>
      <c r="C25" s="3"/>
      <c r="D25" s="3"/>
      <c r="E25" s="3"/>
    </row>
    <row r="26" spans="1:11" x14ac:dyDescent="0.15">
      <c r="A26" s="3"/>
      <c r="B26" s="3"/>
      <c r="C26" s="3"/>
      <c r="D26" s="3" t="s">
        <v>139</v>
      </c>
      <c r="E26" s="3" t="s">
        <v>238</v>
      </c>
    </row>
    <row r="27" spans="1:11" x14ac:dyDescent="0.15">
      <c r="A27" s="3"/>
      <c r="B27" s="3"/>
      <c r="C27" s="3"/>
      <c r="D27" s="3"/>
      <c r="E27" s="3" t="s">
        <v>243</v>
      </c>
    </row>
    <row r="28" spans="1:11" x14ac:dyDescent="0.15">
      <c r="A28" s="3"/>
      <c r="B28" s="3"/>
      <c r="C28" s="3"/>
      <c r="D28" s="3"/>
      <c r="E28" s="3" t="s">
        <v>249</v>
      </c>
    </row>
    <row r="29" spans="1:11" x14ac:dyDescent="0.15">
      <c r="A29" s="7"/>
      <c r="B29" s="7"/>
      <c r="C29" s="7"/>
      <c r="D29" s="7"/>
      <c r="E29" s="7" t="s">
        <v>256</v>
      </c>
    </row>
    <row r="30" spans="1:11" x14ac:dyDescent="0.15">
      <c r="A30" s="4"/>
      <c r="B30" s="4"/>
      <c r="C30" s="4"/>
      <c r="D30" s="4"/>
      <c r="E30" s="4" t="s">
        <v>311</v>
      </c>
    </row>
    <row r="32" spans="1:11" x14ac:dyDescent="0.15">
      <c r="A32" t="s">
        <v>225</v>
      </c>
    </row>
    <row r="33" spans="1:1" x14ac:dyDescent="0.15">
      <c r="A33" t="s">
        <v>226</v>
      </c>
    </row>
    <row r="34" spans="1:1" x14ac:dyDescent="0.15">
      <c r="A34" t="s">
        <v>227</v>
      </c>
    </row>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2" workbookViewId="0">
      <selection activeCell="B25" sqref="B25"/>
    </sheetView>
  </sheetViews>
  <sheetFormatPr defaultRowHeight="13.5" x14ac:dyDescent="0.15"/>
  <cols>
    <col min="1" max="1" width="18.5" bestFit="1" customWidth="1"/>
    <col min="2" max="2" width="17.25" bestFit="1" customWidth="1"/>
    <col min="3" max="3" width="13.125" bestFit="1" customWidth="1"/>
    <col min="4" max="4" width="10.375" bestFit="1" customWidth="1"/>
    <col min="5" max="5" width="19.75" bestFit="1" customWidth="1"/>
    <col min="7" max="11" width="0" hidden="1" customWidth="1"/>
  </cols>
  <sheetData>
    <row r="1" spans="1:11" x14ac:dyDescent="0.15">
      <c r="A1" s="6" t="s">
        <v>39</v>
      </c>
      <c r="B1" s="2" t="s">
        <v>111</v>
      </c>
    </row>
    <row r="2" spans="1:11" x14ac:dyDescent="0.15">
      <c r="A2" s="6" t="s">
        <v>148</v>
      </c>
      <c r="B2" s="2" t="s">
        <v>168</v>
      </c>
    </row>
    <row r="3" spans="1:11" x14ac:dyDescent="0.15">
      <c r="A3" s="6" t="s">
        <v>34</v>
      </c>
      <c r="B3" s="2" t="s">
        <v>185</v>
      </c>
    </row>
    <row r="5" spans="1:11" x14ac:dyDescent="0.15">
      <c r="A5" s="6" t="s">
        <v>115</v>
      </c>
      <c r="B5" s="6" t="s">
        <v>148</v>
      </c>
      <c r="C5" s="6" t="s">
        <v>316</v>
      </c>
      <c r="D5" s="6" t="s">
        <v>348</v>
      </c>
      <c r="E5" s="6" t="s">
        <v>34</v>
      </c>
      <c r="F5" t="str">
        <f>"CREATE TABLE IF NOT EXISTS " &amp; B2 &amp; "("</f>
        <v>CREATE TABLE IF NOT EXISTS IMAGE_MASTER(</v>
      </c>
      <c r="G5" t="str">
        <f>"""CREATE TABLE IF NOT EXISTS " &amp; B2 &amp; "("""</f>
        <v>"CREATE TABLE IF NOT EXISTS IMAGE_MASTER("</v>
      </c>
    </row>
    <row r="6" spans="1:11" x14ac:dyDescent="0.15">
      <c r="A6" s="5" t="s">
        <v>0</v>
      </c>
      <c r="B6" s="5" t="s">
        <v>1</v>
      </c>
      <c r="C6" s="5" t="s">
        <v>340</v>
      </c>
      <c r="D6" s="5" t="s">
        <v>358</v>
      </c>
      <c r="E6" s="5"/>
      <c r="F6" t="str">
        <f t="shared" ref="F6:F13"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IMAGE_MASTER VALUES (null,"</v>
      </c>
      <c r="K6" t="str">
        <f>"std::string sql = """&amp;"UPDATE "&amp;B2&amp;" SET "&amp;""""</f>
        <v>std::string sql = "UPDATE IMAGE_MASTER SET "</v>
      </c>
    </row>
    <row r="7" spans="1:11" x14ac:dyDescent="0.15">
      <c r="A7" s="3" t="s">
        <v>64</v>
      </c>
      <c r="B7" s="3" t="s">
        <v>318</v>
      </c>
      <c r="C7" s="3" t="s">
        <v>485</v>
      </c>
      <c r="D7" s="3" t="s">
        <v>347</v>
      </c>
      <c r="E7" s="3"/>
      <c r="F7" t="str">
        <f t="shared" si="0"/>
        <v xml:space="preserve"> NO VARCHAR(8) NOT NULL COMMENT '番号',</v>
      </c>
      <c r="G7" t="str">
        <f t="shared" ref="G7:G13" si="1">"+ """&amp;B7&amp;" "&amp;IF(OR(C7="INT",C7="BIGINT",C7="TINYINT"),"INTEGER",IF(C7="TIMESTAMP",C7,"TEXT"))&amp;" "&amp;D7&amp;","""</f>
        <v>+ "NO TEXT NOT NULL,"</v>
      </c>
      <c r="H7" t="str">
        <f t="shared" ref="H7:H13" si="2">IF(OR(C7="INT",C7="BIGINT",C7="TINYINT"),"int","std::string")&amp;" "&amp;LOWER(B7)&amp;";"</f>
        <v>std::string no;</v>
      </c>
      <c r="I7" t="str">
        <f t="shared" ref="I7:I13" si="3">"entity-&gt;" &amp; LOWER(B7) &amp; " = " &amp; IF(OR(C7="INT",C7="BIGINT",C7="TINYINT"),"sqlite3_column_int","(const char*)sqlite3_column_text") &amp; "(stmt, " &amp; ROW() - 6 &amp; ");"</f>
        <v>entity-&gt;no = (const char*)sqlite3_column_text(stmt, 1);</v>
      </c>
      <c r="J7" t="str">
        <f>"+ std::to_string(entity-&gt;"&amp;LOWER(B7)&amp;") + """ &amp; ","""</f>
        <v>+ std::to_string(entity-&gt;no) + ","</v>
      </c>
      <c r="K7" t="str">
        <f>"+ """ &amp; "," &amp; B7 &amp; " = """ &amp; "+ std::to_string(entity-&gt;" &amp; LOWER(B7) &amp; ")"</f>
        <v>+ ",NO = "+ std::to_string(entity-&gt;no)</v>
      </c>
    </row>
    <row r="8" spans="1:11" x14ac:dyDescent="0.15">
      <c r="A8" s="3" t="s">
        <v>51</v>
      </c>
      <c r="B8" s="3" t="s">
        <v>481</v>
      </c>
      <c r="C8" s="3" t="s">
        <v>622</v>
      </c>
      <c r="D8" s="3" t="s">
        <v>458</v>
      </c>
      <c r="E8" s="3"/>
      <c r="F8" t="str">
        <f t="shared" si="0"/>
        <v xml:space="preserve"> KBN TINYINT NOT NULL COMMENT '区分',</v>
      </c>
      <c r="G8" t="str">
        <f t="shared" si="1"/>
        <v>+ "KBN INTEGER NOT NULL,"</v>
      </c>
      <c r="H8" t="str">
        <f t="shared" si="2"/>
        <v>int kbn;</v>
      </c>
      <c r="I8" t="str">
        <f t="shared" si="3"/>
        <v>entity-&gt;kbn = sqlite3_column_int(stmt, 2);</v>
      </c>
      <c r="J8" t="str">
        <f t="shared" ref="J8:J13" si="4">"+ std::to_string(entity-&gt;"&amp;LOWER(B8)&amp;") + """ &amp; ","""</f>
        <v>+ std::to_string(entity-&gt;kbn) + ","</v>
      </c>
      <c r="K8" t="str">
        <f t="shared" ref="K8:K13" si="5">"+ """ &amp; "," &amp; B8 &amp; " = """ &amp; "+ std::to_string(entity-&gt;" &amp; LOWER(B8) &amp; ")"</f>
        <v>+ ",KBN = "+ std::to_string(entity-&gt;kbn)</v>
      </c>
    </row>
    <row r="9" spans="1:11" x14ac:dyDescent="0.15">
      <c r="A9" s="3" t="s">
        <v>68</v>
      </c>
      <c r="B9" s="3" t="s">
        <v>623</v>
      </c>
      <c r="C9" s="3" t="s">
        <v>511</v>
      </c>
      <c r="D9" s="3" t="s">
        <v>458</v>
      </c>
      <c r="E9" s="3"/>
      <c r="F9" t="str">
        <f t="shared" si="0"/>
        <v xml:space="preserve"> DIRECTORY VARCHAR(32) NOT NULL COMMENT '場所',</v>
      </c>
      <c r="G9" t="str">
        <f t="shared" si="1"/>
        <v>+ "DIRECTORY TEXT NOT NULL,"</v>
      </c>
      <c r="H9" t="str">
        <f t="shared" si="2"/>
        <v>std::string directory;</v>
      </c>
      <c r="I9" t="str">
        <f t="shared" si="3"/>
        <v>entity-&gt;directory = (const char*)sqlite3_column_text(stmt, 3);</v>
      </c>
      <c r="J9" t="str">
        <f t="shared" si="4"/>
        <v>+ std::to_string(entity-&gt;directory) + ","</v>
      </c>
      <c r="K9" t="str">
        <f t="shared" si="5"/>
        <v>+ ",DIRECTORY = "+ std::to_string(entity-&gt;directory)</v>
      </c>
    </row>
    <row r="10" spans="1:11" x14ac:dyDescent="0.15">
      <c r="A10" s="3" t="s">
        <v>65</v>
      </c>
      <c r="B10" s="3" t="s">
        <v>579</v>
      </c>
      <c r="C10" s="3" t="s">
        <v>511</v>
      </c>
      <c r="D10" s="3" t="s">
        <v>458</v>
      </c>
      <c r="E10" s="3"/>
      <c r="F10" t="str">
        <f t="shared" si="0"/>
        <v xml:space="preserve"> NAME VARCHAR(32) NOT NULL COMMENT '画像名',</v>
      </c>
      <c r="G10" t="str">
        <f t="shared" si="1"/>
        <v>+ "NAME TEXT NOT NULL,"</v>
      </c>
      <c r="H10" t="str">
        <f t="shared" si="2"/>
        <v>std::string name;</v>
      </c>
      <c r="I10" t="str">
        <f t="shared" si="3"/>
        <v>entity-&gt;name = (const char*)sqlite3_column_text(stmt, 4);</v>
      </c>
      <c r="J10" t="str">
        <f t="shared" si="4"/>
        <v>+ std::to_string(entity-&gt;name) + ","</v>
      </c>
      <c r="K10" t="str">
        <f t="shared" si="5"/>
        <v>+ ",NAME = "+ std::to_string(entity-&gt;name)</v>
      </c>
    </row>
    <row r="11" spans="1:11" x14ac:dyDescent="0.15">
      <c r="A11" s="3" t="s">
        <v>109</v>
      </c>
      <c r="B11" s="7" t="s">
        <v>410</v>
      </c>
      <c r="C11" s="7" t="s">
        <v>346</v>
      </c>
      <c r="D11" s="7" t="s">
        <v>347</v>
      </c>
      <c r="E11" s="3"/>
      <c r="F11" t="str">
        <f t="shared" si="0"/>
        <v xml:space="preserve"> REGIST_TIME TIMESTAMP NOT NULL COMMENT '公開開始日',</v>
      </c>
      <c r="G11" t="str">
        <f t="shared" si="1"/>
        <v>+ "REGIST_TIME TIMESTAMP NOT NULL,"</v>
      </c>
      <c r="H11" t="str">
        <f t="shared" si="2"/>
        <v>std::string regist_time;</v>
      </c>
      <c r="I11" t="str">
        <f t="shared" si="3"/>
        <v>entity-&gt;regist_time = (const char*)sqlite3_column_text(stmt, 5);</v>
      </c>
      <c r="J11" t="str">
        <f t="shared" si="4"/>
        <v>+ std::to_string(entity-&gt;regist_time) + ","</v>
      </c>
      <c r="K11" t="str">
        <f t="shared" si="5"/>
        <v>+ ",REGIST_TIME = "+ std::to_string(entity-&gt;regist_time)</v>
      </c>
    </row>
    <row r="12" spans="1:11" x14ac:dyDescent="0.15">
      <c r="A12" s="3" t="s">
        <v>110</v>
      </c>
      <c r="B12" s="3" t="s">
        <v>411</v>
      </c>
      <c r="C12" s="3" t="s">
        <v>345</v>
      </c>
      <c r="D12" s="3" t="s">
        <v>347</v>
      </c>
      <c r="E12" s="3"/>
      <c r="F12" t="str">
        <f t="shared" si="0"/>
        <v xml:space="preserve"> UPDATE_TIME TIMESTAMP NOT NULL COMMENT '公開終了日',</v>
      </c>
      <c r="G12" t="str">
        <f t="shared" si="1"/>
        <v>+ "UPDATE_TIME TIMESTAMP NOT NULL,"</v>
      </c>
      <c r="H12" t="str">
        <f t="shared" si="2"/>
        <v>std::string update_time;</v>
      </c>
      <c r="I12" t="str">
        <f t="shared" si="3"/>
        <v>entity-&gt;update_time = (const char*)sqlite3_column_text(stmt, 6);</v>
      </c>
      <c r="J12" t="str">
        <f t="shared" si="4"/>
        <v>+ std::to_string(entity-&gt;update_time) + ","</v>
      </c>
      <c r="K12" t="str">
        <f t="shared" si="5"/>
        <v>+ ",UPDATE_TIME = "+ std::to_string(entity-&gt;update_time)</v>
      </c>
    </row>
    <row r="13" spans="1:11" x14ac:dyDescent="0.15">
      <c r="A13" s="3" t="s">
        <v>387</v>
      </c>
      <c r="B13" s="3" t="s">
        <v>456</v>
      </c>
      <c r="C13" s="3" t="s">
        <v>457</v>
      </c>
      <c r="D13" s="3" t="s">
        <v>347</v>
      </c>
      <c r="E13" s="3" t="s">
        <v>388</v>
      </c>
      <c r="F13" t="str">
        <f t="shared" si="0"/>
        <v xml:space="preserve"> UPDATE_VERSION INT NOT NULL COMMENT '更新バージョン',</v>
      </c>
      <c r="G13" t="str">
        <f t="shared" si="1"/>
        <v>+ "UPDATE_VERSION INTEGER NOT NULL,"</v>
      </c>
      <c r="H13" t="str">
        <f t="shared" si="2"/>
        <v>int update_version;</v>
      </c>
      <c r="I13" t="str">
        <f t="shared" si="3"/>
        <v>entity-&gt;update_version = sqlite3_column_int(stmt, 7);</v>
      </c>
      <c r="J13" t="str">
        <f t="shared" si="4"/>
        <v>+ std::to_string(entity-&gt;update_version) + ","</v>
      </c>
      <c r="K13" t="str">
        <f t="shared" si="5"/>
        <v>+ ",UPDATE_VERSION = "+ std::to_string(entity-&gt;update_version)</v>
      </c>
    </row>
    <row r="14" spans="1:11" x14ac:dyDescent="0.15">
      <c r="A14" s="3"/>
      <c r="B14" s="3"/>
      <c r="C14" s="3"/>
      <c r="D14" s="3"/>
      <c r="E14" s="3"/>
      <c r="F14" t="str">
        <f xml:space="preserve"> "PRIMARY KEY (ID)) ENGINE=InnoDB default charset=utf8 comment='" &amp; B$1 &amp; "';"</f>
        <v>PRIMARY KEY (ID)) ENGINE=InnoDB default charset=utf8 comment='画像マスタ';</v>
      </c>
      <c r="G14" t="str">
        <f>"+ "")"";"</f>
        <v>+ ")";</v>
      </c>
    </row>
    <row r="15" spans="1:11" x14ac:dyDescent="0.15">
      <c r="A15" s="3"/>
      <c r="B15" s="3"/>
      <c r="C15" s="3"/>
      <c r="D15" s="3" t="s">
        <v>139</v>
      </c>
      <c r="E15" s="3" t="s">
        <v>237</v>
      </c>
    </row>
    <row r="16" spans="1:11" x14ac:dyDescent="0.15">
      <c r="A16" s="3"/>
      <c r="B16" s="3"/>
      <c r="C16" s="3"/>
      <c r="D16" s="3"/>
      <c r="E16" s="3" t="s">
        <v>242</v>
      </c>
    </row>
    <row r="17" spans="1:5" x14ac:dyDescent="0.15">
      <c r="A17" s="3"/>
      <c r="B17" s="3"/>
      <c r="C17" s="3"/>
      <c r="D17" s="3"/>
      <c r="E17" s="3" t="s">
        <v>248</v>
      </c>
    </row>
    <row r="18" spans="1:5" x14ac:dyDescent="0.15">
      <c r="A18" s="3"/>
      <c r="B18" s="3"/>
      <c r="C18" s="3"/>
      <c r="D18" s="3"/>
      <c r="E18" s="3" t="s">
        <v>255</v>
      </c>
    </row>
    <row r="19" spans="1:5" x14ac:dyDescent="0.15">
      <c r="A19" s="3"/>
      <c r="B19" s="3"/>
      <c r="C19" s="3"/>
      <c r="D19" s="3"/>
      <c r="E19" s="3" t="s">
        <v>261</v>
      </c>
    </row>
    <row r="20" spans="1:5" x14ac:dyDescent="0.15">
      <c r="A20" s="3"/>
      <c r="B20" s="3"/>
      <c r="C20" s="3"/>
      <c r="D20" s="3"/>
      <c r="E20" s="3"/>
    </row>
    <row r="21" spans="1:5" x14ac:dyDescent="0.15">
      <c r="A21" s="4"/>
      <c r="B21" s="4"/>
      <c r="C21" s="4"/>
      <c r="D21" s="4"/>
      <c r="E21" s="4"/>
    </row>
  </sheetData>
  <phoneticPr fontId="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B9" sqref="B9"/>
    </sheetView>
  </sheetViews>
  <sheetFormatPr defaultRowHeight="13.5" x14ac:dyDescent="0.15"/>
  <cols>
    <col min="1" max="1" width="14.625" bestFit="1" customWidth="1"/>
    <col min="2" max="2" width="25.125" bestFit="1" customWidth="1"/>
    <col min="3" max="3" width="8.375" bestFit="1" customWidth="1"/>
    <col min="4" max="4" width="28.125" bestFit="1" customWidth="1"/>
    <col min="5" max="5" width="5.25" bestFit="1" customWidth="1"/>
    <col min="7" max="11" width="0" hidden="1" customWidth="1"/>
  </cols>
  <sheetData>
    <row r="1" spans="1:11" x14ac:dyDescent="0.15">
      <c r="A1" s="6" t="s">
        <v>39</v>
      </c>
      <c r="B1" s="2" t="s">
        <v>63</v>
      </c>
    </row>
    <row r="2" spans="1:11" x14ac:dyDescent="0.15">
      <c r="A2" s="6" t="s">
        <v>148</v>
      </c>
      <c r="B2" s="2" t="s">
        <v>169</v>
      </c>
    </row>
    <row r="3" spans="1:11" x14ac:dyDescent="0.15">
      <c r="A3" s="6" t="s">
        <v>34</v>
      </c>
      <c r="B3" s="2" t="s">
        <v>186</v>
      </c>
    </row>
    <row r="5" spans="1:11" x14ac:dyDescent="0.15">
      <c r="A5" s="6" t="s">
        <v>115</v>
      </c>
      <c r="B5" s="6" t="s">
        <v>148</v>
      </c>
      <c r="C5" s="6" t="s">
        <v>316</v>
      </c>
      <c r="D5" s="6" t="s">
        <v>348</v>
      </c>
      <c r="E5" s="6" t="s">
        <v>34</v>
      </c>
      <c r="F5" t="str">
        <f>"CREATE TABLE IF NOT EXISTS " &amp; B2 &amp; "("</f>
        <v>CREATE TABLE IF NOT EXISTS IMAGE(</v>
      </c>
      <c r="G5" t="str">
        <f>"""CREATE TABLE IF NOT EXISTS " &amp; B2 &amp; "("""</f>
        <v>"CREATE TABLE IF NOT EXISTS IMAGE("</v>
      </c>
    </row>
    <row r="6" spans="1:11" x14ac:dyDescent="0.15">
      <c r="A6" s="5" t="s">
        <v>0</v>
      </c>
      <c r="B6" s="5" t="s">
        <v>1</v>
      </c>
      <c r="C6" s="5" t="s">
        <v>340</v>
      </c>
      <c r="D6" s="5" t="s">
        <v>349</v>
      </c>
      <c r="E6" s="5"/>
      <c r="F6" t="str">
        <f t="shared" ref="F6:F9"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IMAGE VALUES (null,"</v>
      </c>
      <c r="K6" t="str">
        <f>"std::string sql = """&amp;"UPDATE "&amp;B2&amp;" SET "&amp;""""</f>
        <v>std::string sql = "UPDATE IMAGE SET "</v>
      </c>
    </row>
    <row r="7" spans="1:11" x14ac:dyDescent="0.15">
      <c r="A7" s="3" t="s">
        <v>79</v>
      </c>
      <c r="B7" s="3" t="s">
        <v>573</v>
      </c>
      <c r="C7" s="3" t="s">
        <v>447</v>
      </c>
      <c r="D7" s="3" t="s">
        <v>347</v>
      </c>
      <c r="E7" s="3"/>
      <c r="F7" t="str">
        <f t="shared" si="0"/>
        <v xml:space="preserve"> USER_ID BIGINT NOT NULL COMMENT 'ユーザーID',</v>
      </c>
      <c r="G7" t="str">
        <f t="shared" ref="G7:G9" si="1">"+ """&amp;B7&amp;" "&amp;IF(OR(C7="INT",C7="BIGINT",C7="TINYINT"),"INTEGER",IF(C7="TIMESTAMP",C7,"TEXT"))&amp;" "&amp;D7&amp;","""</f>
        <v>+ "USER_ID INTEGER NOT NULL,"</v>
      </c>
      <c r="H7" t="str">
        <f t="shared" ref="H7:H9" si="2">IF(OR(C7="INT",C7="BIGINT",C7="TINYINT"),"int","std::string")&amp;" "&amp;LOWER(B7)&amp;";"</f>
        <v>int user_id;</v>
      </c>
      <c r="I7" t="str">
        <f t="shared" ref="I7:I9"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718</v>
      </c>
      <c r="B8" s="3" t="s">
        <v>719</v>
      </c>
      <c r="C8" s="3" t="s">
        <v>447</v>
      </c>
      <c r="D8" s="3" t="s">
        <v>347</v>
      </c>
      <c r="E8" s="3"/>
      <c r="F8" t="str">
        <f t="shared" si="0"/>
        <v xml:space="preserve"> IMAGE_MASTER_ID BIGINT NOT NULL COMMENT '画像マスタID',</v>
      </c>
      <c r="G8" t="str">
        <f t="shared" si="1"/>
        <v>+ "IMAGE_MASTER_ID INTEGER NOT NULL,"</v>
      </c>
      <c r="H8" t="str">
        <f t="shared" si="2"/>
        <v>int image_master_id;</v>
      </c>
      <c r="I8" t="str">
        <f t="shared" si="3"/>
        <v>entity-&gt;image_master_id = sqlite3_column_int(stmt, 2);</v>
      </c>
      <c r="J8" t="str">
        <f t="shared" ref="J8:J9" si="4">"+ std::to_string(entity-&gt;"&amp;LOWER(B8)&amp;") + """ &amp; ","""</f>
        <v>+ std::to_string(entity-&gt;image_master_id) + ","</v>
      </c>
      <c r="K8" t="str">
        <f t="shared" ref="K8:K9" si="5">"+ """ &amp; "," &amp; B8 &amp; " = """ &amp; "+ std::to_string(entity-&gt;" &amp; LOWER(B8) &amp; ")"</f>
        <v>+ ",IMAGE_MASTER_ID = "+ std::to_string(entity-&gt;image_master_id)</v>
      </c>
    </row>
    <row r="9" spans="1:11" x14ac:dyDescent="0.15">
      <c r="A9" s="3" t="s">
        <v>66</v>
      </c>
      <c r="B9" s="3" t="s">
        <v>575</v>
      </c>
      <c r="C9" s="3" t="s">
        <v>568</v>
      </c>
      <c r="D9" s="3" t="s">
        <v>347</v>
      </c>
      <c r="E9" s="3"/>
      <c r="F9" t="str">
        <f t="shared" si="0"/>
        <v xml:space="preserve"> GET_FLG TINYINT NOT NULL COMMENT '取得フラグ',</v>
      </c>
      <c r="G9" t="str">
        <f t="shared" si="1"/>
        <v>+ "GET_FLG INTEGER NOT NULL,"</v>
      </c>
      <c r="H9" t="str">
        <f t="shared" si="2"/>
        <v>int get_flg;</v>
      </c>
      <c r="I9" t="str">
        <f t="shared" si="3"/>
        <v>entity-&gt;get_flg = sqlite3_column_int(stmt, 3);</v>
      </c>
      <c r="J9" t="str">
        <f t="shared" si="4"/>
        <v>+ std::to_string(entity-&gt;get_flg) + ","</v>
      </c>
      <c r="K9" t="str">
        <f t="shared" si="5"/>
        <v>+ ",GET_FLG = "+ std::to_string(entity-&gt;get_flg)</v>
      </c>
    </row>
    <row r="10" spans="1:11" x14ac:dyDescent="0.15">
      <c r="A10" s="3"/>
      <c r="B10" s="3"/>
      <c r="C10" s="3"/>
      <c r="D10" s="3"/>
      <c r="E10" s="3"/>
      <c r="F10" t="str">
        <f xml:space="preserve"> "PRIMARY KEY (ID)) ENGINE=InnoDB default charset=utf8 comment='" &amp; B$1 &amp; "';"</f>
        <v>PRIMARY KEY (ID)) ENGINE=InnoDB default charset=utf8 comment='画像テーブル';</v>
      </c>
      <c r="G10" t="str">
        <f>"+ "")"";"</f>
        <v>+ ")";</v>
      </c>
    </row>
    <row r="11" spans="1:11" x14ac:dyDescent="0.15">
      <c r="A11" s="3"/>
      <c r="B11" s="3"/>
      <c r="C11" s="3"/>
      <c r="D11" s="3"/>
      <c r="E11" s="3"/>
    </row>
    <row r="12" spans="1:11" x14ac:dyDescent="0.15">
      <c r="A12" s="4"/>
      <c r="B12" s="4"/>
      <c r="C12" s="4"/>
      <c r="D12" s="4"/>
      <c r="E12" s="4"/>
    </row>
    <row r="13" spans="1:11" x14ac:dyDescent="0.15">
      <c r="A13" s="8"/>
      <c r="B13" s="8"/>
      <c r="C13" s="8"/>
      <c r="D13" s="8"/>
      <c r="E13" s="8"/>
    </row>
  </sheetData>
  <phoneticPr fontId="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25" sqref="B25"/>
    </sheetView>
  </sheetViews>
  <sheetFormatPr defaultRowHeight="13.5" x14ac:dyDescent="0.15"/>
  <cols>
    <col min="1" max="1" width="10.375" bestFit="1" customWidth="1"/>
    <col min="2" max="2" width="29.875" bestFit="1" customWidth="1"/>
    <col min="3" max="3" width="7.375" bestFit="1" customWidth="1"/>
    <col min="4" max="4" width="10.375" bestFit="1" customWidth="1"/>
    <col min="5" max="5" width="28" bestFit="1" customWidth="1"/>
    <col min="7" max="11" width="0" hidden="1" customWidth="1"/>
  </cols>
  <sheetData>
    <row r="1" spans="1:11" x14ac:dyDescent="0.15">
      <c r="A1" s="6" t="s">
        <v>39</v>
      </c>
      <c r="B1" s="2" t="s">
        <v>112</v>
      </c>
    </row>
    <row r="2" spans="1:11" x14ac:dyDescent="0.15">
      <c r="A2" s="6" t="s">
        <v>148</v>
      </c>
      <c r="B2" s="2" t="s">
        <v>170</v>
      </c>
    </row>
    <row r="3" spans="1:11" x14ac:dyDescent="0.15">
      <c r="A3" s="6" t="s">
        <v>34</v>
      </c>
      <c r="B3" s="2" t="s">
        <v>187</v>
      </c>
    </row>
    <row r="5" spans="1:11" x14ac:dyDescent="0.15">
      <c r="A5" s="6" t="s">
        <v>115</v>
      </c>
      <c r="B5" s="6" t="s">
        <v>148</v>
      </c>
      <c r="C5" s="6" t="s">
        <v>316</v>
      </c>
      <c r="D5" s="6" t="s">
        <v>348</v>
      </c>
      <c r="E5" s="6" t="s">
        <v>34</v>
      </c>
      <c r="F5" t="str">
        <f>"CREATE TABLE IF NOT EXISTS " &amp; B2 &amp; "("</f>
        <v>CREATE TABLE IF NOT EXISTS EXP_MASTER(</v>
      </c>
      <c r="G5" t="str">
        <f>"""CREATE TABLE IF NOT EXISTS " &amp; B2 &amp; "("""</f>
        <v>"CREATE TABLE IF NOT EXISTS EXP_MASTER("</v>
      </c>
    </row>
    <row r="6" spans="1:11" x14ac:dyDescent="0.15">
      <c r="A6" s="5" t="s">
        <v>0</v>
      </c>
      <c r="B6" s="5" t="s">
        <v>1</v>
      </c>
      <c r="C6" s="5" t="s">
        <v>340</v>
      </c>
      <c r="D6" s="5" t="s">
        <v>358</v>
      </c>
      <c r="E6" s="5"/>
      <c r="F6" t="str">
        <f t="shared" ref="F6:F9"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EXP_MASTER VALUES (null,"</v>
      </c>
      <c r="K6" t="str">
        <f>"std::string sql = """&amp;"UPDATE "&amp;B2&amp;" SET "&amp;""""</f>
        <v>std::string sql = "UPDATE EXP_MASTER SET "</v>
      </c>
    </row>
    <row r="7" spans="1:11" x14ac:dyDescent="0.15">
      <c r="A7" s="3" t="s">
        <v>51</v>
      </c>
      <c r="B7" s="3" t="s">
        <v>353</v>
      </c>
      <c r="C7" s="3" t="s">
        <v>568</v>
      </c>
      <c r="D7" s="3" t="s">
        <v>347</v>
      </c>
      <c r="E7" s="3" t="s">
        <v>265</v>
      </c>
      <c r="F7" t="str">
        <f t="shared" si="0"/>
        <v xml:space="preserve"> KBN TINYINT NOT NULL COMMENT '区分',</v>
      </c>
      <c r="G7" t="str">
        <f t="shared" ref="G7:G9" si="1">"+ """&amp;B7&amp;" "&amp;IF(OR(C7="INT",C7="BIGINT",C7="TINYINT"),"INTEGER",IF(C7="TIMESTAMP",C7,"TEXT"))&amp;" "&amp;D7&amp;","""</f>
        <v>+ "KBN INTEGER NOT NULL,"</v>
      </c>
      <c r="H7" t="str">
        <f t="shared" ref="H7:H9" si="2">IF(OR(C7="INT",C7="BIGINT",C7="TINYINT"),"int","std::string")&amp;" "&amp;LOWER(B7)&amp;";"</f>
        <v>int kbn;</v>
      </c>
      <c r="I7" t="str">
        <f t="shared" ref="I7:I9" si="3">"entity-&gt;" &amp; LOWER(B7) &amp; " = " &amp; IF(OR(C7="INT",C7="BIGINT",C7="TINYINT"),"sqlite3_column_int","(const char*)sqlite3_column_text") &amp; "(stmt, " &amp; ROW() - 6 &amp; ");"</f>
        <v>entity-&gt;kbn = sqlite3_column_int(stmt, 1);</v>
      </c>
      <c r="J7" t="str">
        <f>"+ std::to_string(entity-&gt;"&amp;LOWER(B7)&amp;") + """ &amp; ","""</f>
        <v>+ std::to_string(entity-&gt;kbn) + ","</v>
      </c>
      <c r="K7" t="str">
        <f>"+ """ &amp; "," &amp; B7 &amp; " = """ &amp; "+ std::to_string(entity-&gt;" &amp; LOWER(B7) &amp; ")"</f>
        <v>+ ",KBN = "+ std::to_string(entity-&gt;kbn)</v>
      </c>
    </row>
    <row r="8" spans="1:11" x14ac:dyDescent="0.15">
      <c r="A8" s="3" t="s">
        <v>103</v>
      </c>
      <c r="B8" s="3" t="s">
        <v>600</v>
      </c>
      <c r="C8" s="3" t="s">
        <v>341</v>
      </c>
      <c r="D8" s="3" t="s">
        <v>347</v>
      </c>
      <c r="E8" s="3"/>
      <c r="F8" t="str">
        <f t="shared" si="0"/>
        <v xml:space="preserve"> LEVEL INT NOT NULL COMMENT 'レベル',</v>
      </c>
      <c r="G8" t="str">
        <f t="shared" si="1"/>
        <v>+ "LEVEL INTEGER NOT NULL,"</v>
      </c>
      <c r="H8" t="str">
        <f t="shared" si="2"/>
        <v>int level;</v>
      </c>
      <c r="I8" t="str">
        <f t="shared" si="3"/>
        <v>entity-&gt;level = sqlite3_column_int(stmt, 2);</v>
      </c>
      <c r="J8" t="str">
        <f t="shared" ref="J8:J9" si="4">"+ std::to_string(entity-&gt;"&amp;LOWER(B8)&amp;") + """ &amp; ","""</f>
        <v>+ std::to_string(entity-&gt;level) + ","</v>
      </c>
      <c r="K8" t="str">
        <f t="shared" ref="K8:K9" si="5">"+ """ &amp; "," &amp; B8 &amp; " = """ &amp; "+ std::to_string(entity-&gt;" &amp; LOWER(B8) &amp; ")"</f>
        <v>+ ",LEVEL = "+ std::to_string(entity-&gt;level)</v>
      </c>
    </row>
    <row r="9" spans="1:11" x14ac:dyDescent="0.15">
      <c r="A9" s="3" t="s">
        <v>113</v>
      </c>
      <c r="B9" s="3" t="s">
        <v>421</v>
      </c>
      <c r="C9" s="3" t="s">
        <v>341</v>
      </c>
      <c r="D9" s="3" t="s">
        <v>347</v>
      </c>
      <c r="E9" s="3"/>
      <c r="F9" t="str">
        <f t="shared" si="0"/>
        <v xml:space="preserve"> EXP INT NOT NULL COMMENT '必要経験値',</v>
      </c>
      <c r="G9" t="str">
        <f t="shared" si="1"/>
        <v>+ "EXP INTEGER NOT NULL,"</v>
      </c>
      <c r="H9" t="str">
        <f t="shared" si="2"/>
        <v>int exp;</v>
      </c>
      <c r="I9" t="str">
        <f t="shared" si="3"/>
        <v>entity-&gt;exp = sqlite3_column_int(stmt, 3);</v>
      </c>
      <c r="J9" t="str">
        <f t="shared" si="4"/>
        <v>+ std::to_string(entity-&gt;exp) + ","</v>
      </c>
      <c r="K9" t="str">
        <f t="shared" si="5"/>
        <v>+ ",EXP = "+ std::to_string(entity-&gt;exp)</v>
      </c>
    </row>
    <row r="10" spans="1:11" x14ac:dyDescent="0.15">
      <c r="A10" s="3"/>
      <c r="B10" s="3"/>
      <c r="C10" s="3"/>
      <c r="D10" s="3"/>
      <c r="E10" s="3"/>
      <c r="F10" t="str">
        <f xml:space="preserve"> "PRIMARY KEY (ID)) ENGINE=InnoDB default charset=utf8 comment='" &amp; B$1 &amp; "';"</f>
        <v>PRIMARY KEY (ID)) ENGINE=InnoDB default charset=utf8 comment='経験値マスタ';</v>
      </c>
      <c r="G10" t="str">
        <f>"+ "")"";"</f>
        <v>+ ")";</v>
      </c>
    </row>
    <row r="11" spans="1:11" x14ac:dyDescent="0.15">
      <c r="A11" s="3"/>
      <c r="B11" s="3"/>
      <c r="C11" s="3"/>
      <c r="D11" s="3"/>
      <c r="E11" s="3"/>
    </row>
    <row r="12" spans="1:11" x14ac:dyDescent="0.15">
      <c r="A12" s="4"/>
      <c r="B12" s="4"/>
      <c r="C12" s="4"/>
      <c r="D12" s="4"/>
      <c r="E12" s="4"/>
    </row>
  </sheetData>
  <phoneticPr fontId="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B25" sqref="B25"/>
    </sheetView>
  </sheetViews>
  <sheetFormatPr defaultRowHeight="13.5" x14ac:dyDescent="0.15"/>
  <cols>
    <col min="1" max="1" width="17.75" customWidth="1"/>
    <col min="2" max="2" width="31.625" bestFit="1" customWidth="1"/>
    <col min="3" max="3" width="11.5" bestFit="1" customWidth="1"/>
    <col min="4" max="4" width="28.125" bestFit="1" customWidth="1"/>
    <col min="5" max="5" width="35.5" bestFit="1" customWidth="1"/>
    <col min="7" max="11" width="0" hidden="1" customWidth="1"/>
  </cols>
  <sheetData>
    <row r="1" spans="1:11" x14ac:dyDescent="0.15">
      <c r="A1" s="6" t="s">
        <v>39</v>
      </c>
      <c r="B1" s="2" t="s">
        <v>188</v>
      </c>
    </row>
    <row r="2" spans="1:11" x14ac:dyDescent="0.15">
      <c r="A2" s="6" t="s">
        <v>148</v>
      </c>
      <c r="B2" s="2" t="s">
        <v>189</v>
      </c>
    </row>
    <row r="3" spans="1:11" x14ac:dyDescent="0.15">
      <c r="A3" s="6" t="s">
        <v>34</v>
      </c>
      <c r="B3" s="2" t="s">
        <v>190</v>
      </c>
    </row>
    <row r="5" spans="1:11" x14ac:dyDescent="0.15">
      <c r="A5" s="6" t="s">
        <v>115</v>
      </c>
      <c r="B5" s="6" t="s">
        <v>148</v>
      </c>
      <c r="C5" s="6" t="s">
        <v>316</v>
      </c>
      <c r="D5" s="6" t="s">
        <v>348</v>
      </c>
      <c r="E5" s="6" t="s">
        <v>34</v>
      </c>
      <c r="F5" t="str">
        <f>"CREATE TABLE IF NOT EXISTS " &amp; B2 &amp; "("</f>
        <v>CREATE TABLE IF NOT EXISTS BUY_RIREKI(</v>
      </c>
      <c r="G5" t="str">
        <f>"""CREATE TABLE IF NOT EXISTS " &amp; B2 &amp; "("""</f>
        <v>"CREATE TABLE IF NOT EXISTS BUY_RIREKI("</v>
      </c>
    </row>
    <row r="6" spans="1:11" x14ac:dyDescent="0.15">
      <c r="A6" s="5" t="s">
        <v>0</v>
      </c>
      <c r="B6" s="5" t="s">
        <v>1</v>
      </c>
      <c r="C6" s="5" t="s">
        <v>340</v>
      </c>
      <c r="D6" s="5" t="s">
        <v>349</v>
      </c>
      <c r="E6" s="5"/>
      <c r="F6" t="str">
        <f t="shared" ref="F6:F13"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BUY_RIREKI VALUES (null,"</v>
      </c>
      <c r="K6" t="str">
        <f>"std::string sql = """&amp;"UPDATE "&amp;B2&amp;" SET "&amp;""""</f>
        <v>std::string sql = "UPDATE BUY_RIREKI SET "</v>
      </c>
    </row>
    <row r="7" spans="1:11" x14ac:dyDescent="0.15">
      <c r="A7" s="3" t="s">
        <v>50</v>
      </c>
      <c r="B7" s="3" t="s">
        <v>573</v>
      </c>
      <c r="C7" s="3" t="s">
        <v>447</v>
      </c>
      <c r="D7" s="3" t="s">
        <v>347</v>
      </c>
      <c r="E7" s="3"/>
      <c r="F7" t="str">
        <f t="shared" si="0"/>
        <v xml:space="preserve"> USER_ID BIGINT NOT NULL COMMENT 'ユーザーID',</v>
      </c>
      <c r="G7" t="str">
        <f t="shared" ref="G7:G13" si="1">"+ """&amp;B7&amp;" "&amp;IF(OR(C7="INT",C7="BIGINT",C7="TINYINT"),"INTEGER",IF(C7="TIMESTAMP",C7,"TEXT"))&amp;" "&amp;D7&amp;","""</f>
        <v>+ "USER_ID INTEGER NOT NULL,"</v>
      </c>
      <c r="H7" t="str">
        <f t="shared" ref="H7:H13" si="2">IF(OR(C7="INT",C7="BIGINT",C7="TINYINT"),"int","std::string")&amp;" "&amp;LOWER(B7)&amp;";"</f>
        <v>int user_id;</v>
      </c>
      <c r="I7" t="str">
        <f t="shared" ref="I7:I13"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51</v>
      </c>
      <c r="B8" s="3" t="s">
        <v>353</v>
      </c>
      <c r="C8" s="3" t="s">
        <v>451</v>
      </c>
      <c r="D8" s="3" t="s">
        <v>347</v>
      </c>
      <c r="E8" s="3" t="s">
        <v>266</v>
      </c>
      <c r="F8" t="str">
        <f t="shared" si="0"/>
        <v xml:space="preserve"> KBN TINYINT NOT NULL COMMENT '区分',</v>
      </c>
      <c r="G8" t="str">
        <f t="shared" si="1"/>
        <v>+ "KBN INTEGER NOT NULL,"</v>
      </c>
      <c r="H8" t="str">
        <f t="shared" si="2"/>
        <v>int kbn;</v>
      </c>
      <c r="I8" t="str">
        <f t="shared" si="3"/>
        <v>entity-&gt;kbn = sqlite3_column_int(stmt, 2);</v>
      </c>
      <c r="J8" t="str">
        <f t="shared" ref="J8:J13" si="4">"+ std::to_string(entity-&gt;"&amp;LOWER(B8)&amp;") + """ &amp; ","""</f>
        <v>+ std::to_string(entity-&gt;kbn) + ","</v>
      </c>
      <c r="K8" t="str">
        <f t="shared" ref="K8:K13" si="5">"+ """ &amp; "," &amp; B8 &amp; " = """ &amp; "+ std::to_string(entity-&gt;" &amp; LOWER(B8) &amp; ")"</f>
        <v>+ ",KBN = "+ std::to_string(entity-&gt;kbn)</v>
      </c>
    </row>
    <row r="9" spans="1:11" x14ac:dyDescent="0.15">
      <c r="A9" s="3" t="s">
        <v>191</v>
      </c>
      <c r="B9" s="3" t="s">
        <v>626</v>
      </c>
      <c r="C9" s="3" t="s">
        <v>341</v>
      </c>
      <c r="D9" s="3"/>
      <c r="E9" s="3" t="s">
        <v>632</v>
      </c>
      <c r="F9" t="str">
        <f t="shared" si="0"/>
        <v xml:space="preserve"> KINGAKU INT  COMMENT '金額',</v>
      </c>
      <c r="G9" t="str">
        <f t="shared" si="1"/>
        <v>+ "KINGAKU INTEGER ,"</v>
      </c>
      <c r="H9" t="str">
        <f t="shared" si="2"/>
        <v>int kingaku;</v>
      </c>
      <c r="I9" t="str">
        <f t="shared" si="3"/>
        <v>entity-&gt;kingaku = sqlite3_column_int(stmt, 3);</v>
      </c>
      <c r="J9" t="str">
        <f t="shared" si="4"/>
        <v>+ std::to_string(entity-&gt;kingaku) + ","</v>
      </c>
      <c r="K9" t="str">
        <f t="shared" si="5"/>
        <v>+ ",KINGAKU = "+ std::to_string(entity-&gt;kingaku)</v>
      </c>
    </row>
    <row r="10" spans="1:11" x14ac:dyDescent="0.15">
      <c r="A10" s="3" t="s">
        <v>192</v>
      </c>
      <c r="B10" s="3" t="s">
        <v>627</v>
      </c>
      <c r="C10" s="3" t="s">
        <v>341</v>
      </c>
      <c r="D10" s="3" t="s">
        <v>347</v>
      </c>
      <c r="E10" s="3" t="s">
        <v>405</v>
      </c>
      <c r="F10" t="str">
        <f t="shared" si="0"/>
        <v xml:space="preserve"> CRYSTAL INT NOT NULL COMMENT 'クリスタル',</v>
      </c>
      <c r="G10" t="str">
        <f t="shared" si="1"/>
        <v>+ "CRYSTAL INTEGER NOT NULL,"</v>
      </c>
      <c r="H10" t="str">
        <f t="shared" si="2"/>
        <v>int crystal;</v>
      </c>
      <c r="I10" t="str">
        <f t="shared" si="3"/>
        <v>entity-&gt;crystal = sqlite3_column_int(stmt, 4);</v>
      </c>
      <c r="J10" t="str">
        <f t="shared" si="4"/>
        <v>+ std::to_string(entity-&gt;crystal) + ","</v>
      </c>
      <c r="K10" t="str">
        <f t="shared" si="5"/>
        <v>+ ",CRYSTAL = "+ std::to_string(entity-&gt;crystal)</v>
      </c>
    </row>
    <row r="11" spans="1:11" x14ac:dyDescent="0.15">
      <c r="A11" s="3" t="s">
        <v>630</v>
      </c>
      <c r="B11" s="3" t="s">
        <v>628</v>
      </c>
      <c r="C11" s="3" t="s">
        <v>568</v>
      </c>
      <c r="D11" s="3"/>
      <c r="E11" s="3" t="s">
        <v>633</v>
      </c>
      <c r="F11" t="str">
        <f t="shared" si="0"/>
        <v xml:space="preserve"> BUY_OK_FLG TINYINT  COMMENT '購入OKフラグ',</v>
      </c>
      <c r="G11" t="str">
        <f t="shared" si="1"/>
        <v>+ "BUY_OK_FLG INTEGER ,"</v>
      </c>
      <c r="H11" t="str">
        <f t="shared" si="2"/>
        <v>int buy_ok_flg;</v>
      </c>
      <c r="I11" t="str">
        <f t="shared" si="3"/>
        <v>entity-&gt;buy_ok_flg = sqlite3_column_int(stmt, 5);</v>
      </c>
      <c r="J11" t="str">
        <f t="shared" si="4"/>
        <v>+ std::to_string(entity-&gt;buy_ok_flg) + ","</v>
      </c>
      <c r="K11" t="str">
        <f t="shared" si="5"/>
        <v>+ ",BUY_OK_FLG = "+ std::to_string(entity-&gt;buy_ok_flg)</v>
      </c>
    </row>
    <row r="12" spans="1:11" x14ac:dyDescent="0.15">
      <c r="A12" s="3" t="s">
        <v>25</v>
      </c>
      <c r="B12" s="7" t="s">
        <v>410</v>
      </c>
      <c r="C12" s="7" t="s">
        <v>346</v>
      </c>
      <c r="D12" s="7" t="s">
        <v>347</v>
      </c>
      <c r="E12" s="3"/>
      <c r="F12" t="str">
        <f t="shared" si="0"/>
        <v xml:space="preserve"> REGIST_TIME TIMESTAMP NOT NULL COMMENT '登録日時',</v>
      </c>
      <c r="G12" t="str">
        <f t="shared" si="1"/>
        <v>+ "REGIST_TIME TIMESTAMP NOT NULL,"</v>
      </c>
      <c r="H12" t="str">
        <f t="shared" si="2"/>
        <v>std::string regist_time;</v>
      </c>
      <c r="I12" t="str">
        <f t="shared" si="3"/>
        <v>entity-&gt;regist_time = (const char*)sqlite3_column_text(stmt, 6);</v>
      </c>
      <c r="J12" t="str">
        <f t="shared" si="4"/>
        <v>+ std::to_string(entity-&gt;regist_time) + ","</v>
      </c>
      <c r="K12" t="str">
        <f t="shared" si="5"/>
        <v>+ ",REGIST_TIME = "+ std::to_string(entity-&gt;regist_time)</v>
      </c>
    </row>
    <row r="13" spans="1:11" x14ac:dyDescent="0.15">
      <c r="A13" s="3" t="s">
        <v>26</v>
      </c>
      <c r="B13" s="3" t="s">
        <v>411</v>
      </c>
      <c r="C13" s="3" t="s">
        <v>345</v>
      </c>
      <c r="D13" s="3" t="s">
        <v>347</v>
      </c>
      <c r="E13" s="3"/>
      <c r="F13" t="str">
        <f t="shared" si="0"/>
        <v xml:space="preserve"> UPDATE_TIME TIMESTAMP NOT NULL COMMENT '更新日時',</v>
      </c>
      <c r="G13" t="str">
        <f t="shared" si="1"/>
        <v>+ "UPDATE_TIME TIMESTAMP NOT NULL,"</v>
      </c>
      <c r="H13" t="str">
        <f t="shared" si="2"/>
        <v>std::string update_time;</v>
      </c>
      <c r="I13" t="str">
        <f t="shared" si="3"/>
        <v>entity-&gt;update_time = (const char*)sqlite3_column_text(stmt, 7);</v>
      </c>
      <c r="J13" t="str">
        <f t="shared" si="4"/>
        <v>+ std::to_string(entity-&gt;update_time) + ","</v>
      </c>
      <c r="K13" t="str">
        <f t="shared" si="5"/>
        <v>+ ",UPDATE_TIME = "+ std::to_string(entity-&gt;update_time)</v>
      </c>
    </row>
    <row r="14" spans="1:11" x14ac:dyDescent="0.15">
      <c r="A14" s="3"/>
      <c r="B14" s="3"/>
      <c r="C14" s="3"/>
      <c r="D14" s="3"/>
      <c r="E14" s="3"/>
      <c r="F14" t="str">
        <f xml:space="preserve"> "PRIMARY KEY (ID)) ENGINE=InnoDB default charset=utf8 comment='" &amp; B$1 &amp; "';"</f>
        <v>PRIMARY KEY (ID)) ENGINE=InnoDB default charset=utf8 comment='購入履歴テーブル';</v>
      </c>
      <c r="G14" t="str">
        <f>"+ "")"";"</f>
        <v>+ ")";</v>
      </c>
    </row>
    <row r="15" spans="1:11" x14ac:dyDescent="0.15">
      <c r="A15" s="4"/>
      <c r="B15" s="4"/>
      <c r="C15" s="4"/>
      <c r="D15" s="4"/>
      <c r="E15" s="4"/>
    </row>
    <row r="17" spans="1:1" x14ac:dyDescent="0.15">
      <c r="A17" t="s">
        <v>193</v>
      </c>
    </row>
    <row r="18" spans="1:1" x14ac:dyDescent="0.15">
      <c r="A18" t="s">
        <v>629</v>
      </c>
    </row>
    <row r="19" spans="1:1" x14ac:dyDescent="0.15">
      <c r="A19" t="s">
        <v>631</v>
      </c>
    </row>
    <row r="20" spans="1:1" x14ac:dyDescent="0.15">
      <c r="A20" t="s">
        <v>634</v>
      </c>
    </row>
    <row r="21" spans="1:1" x14ac:dyDescent="0.15">
      <c r="A21" t="s">
        <v>635</v>
      </c>
    </row>
    <row r="22" spans="1:1" x14ac:dyDescent="0.15">
      <c r="A22" t="s">
        <v>636</v>
      </c>
    </row>
  </sheetData>
  <phoneticPr fontId="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B25" sqref="B25"/>
    </sheetView>
  </sheetViews>
  <sheetFormatPr defaultRowHeight="13.5" x14ac:dyDescent="0.15"/>
  <cols>
    <col min="1" max="1" width="14.625" bestFit="1" customWidth="1"/>
    <col min="2" max="2" width="16.5" bestFit="1" customWidth="1"/>
    <col min="3" max="3" width="11.5" bestFit="1" customWidth="1"/>
    <col min="4" max="4" width="10.375" bestFit="1" customWidth="1"/>
    <col min="5" max="5" width="5.25" bestFit="1" customWidth="1"/>
    <col min="7" max="11" width="0" hidden="1" customWidth="1"/>
  </cols>
  <sheetData>
    <row r="1" spans="1:11" x14ac:dyDescent="0.15">
      <c r="A1" s="6" t="s">
        <v>39</v>
      </c>
      <c r="B1" s="2" t="s">
        <v>380</v>
      </c>
    </row>
    <row r="2" spans="1:11" ht="12.75" customHeight="1" x14ac:dyDescent="0.15">
      <c r="A2" s="6" t="s">
        <v>148</v>
      </c>
      <c r="B2" s="2" t="s">
        <v>381</v>
      </c>
    </row>
    <row r="3" spans="1:11" x14ac:dyDescent="0.15">
      <c r="A3" s="6" t="s">
        <v>34</v>
      </c>
      <c r="B3" s="2" t="s">
        <v>382</v>
      </c>
    </row>
    <row r="5" spans="1:11" x14ac:dyDescent="0.15">
      <c r="A5" s="6" t="s">
        <v>115</v>
      </c>
      <c r="B5" s="6" t="s">
        <v>148</v>
      </c>
      <c r="C5" s="6" t="s">
        <v>316</v>
      </c>
      <c r="D5" s="6" t="s">
        <v>348</v>
      </c>
      <c r="E5" s="6" t="s">
        <v>34</v>
      </c>
      <c r="F5" t="str">
        <f>"CREATE TABLE IF NOT EXISTS " &amp; B2 &amp; "("</f>
        <v>CREATE TABLE IF NOT EXISTS UPDATE_MASTER(</v>
      </c>
      <c r="G5" t="str">
        <f>"""CREATE TABLE IF NOT EXISTS " &amp; B2 &amp; "("""</f>
        <v>"CREATE TABLE IF NOT EXISTS UPDATE_MASTER("</v>
      </c>
    </row>
    <row r="6" spans="1:11" x14ac:dyDescent="0.15">
      <c r="A6" s="5" t="s">
        <v>0</v>
      </c>
      <c r="B6" s="5" t="s">
        <v>1</v>
      </c>
      <c r="C6" s="5" t="s">
        <v>340</v>
      </c>
      <c r="D6" s="5" t="s">
        <v>358</v>
      </c>
      <c r="E6" s="5"/>
      <c r="F6" t="str">
        <f t="shared" ref="F6:F9"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UPDATE_MASTER VALUES (null,"</v>
      </c>
      <c r="K6" t="str">
        <f>"std::string sql = """&amp;"UPDATE "&amp;B2&amp;" SET "&amp;""""</f>
        <v>std::string sql = "UPDATE UPDATE_MASTER SET "</v>
      </c>
    </row>
    <row r="7" spans="1:11" x14ac:dyDescent="0.15">
      <c r="A7" s="3" t="s">
        <v>385</v>
      </c>
      <c r="B7" s="3" t="s">
        <v>318</v>
      </c>
      <c r="C7" s="3" t="s">
        <v>341</v>
      </c>
      <c r="D7" s="3" t="s">
        <v>347</v>
      </c>
      <c r="E7" s="3"/>
      <c r="F7" t="str">
        <f t="shared" si="0"/>
        <v xml:space="preserve"> NO INT NOT NULL COMMENT 'バージョン',</v>
      </c>
      <c r="G7" t="str">
        <f t="shared" ref="G7:G9" si="1">"+ """&amp;B7&amp;" "&amp;IF(OR(C7="INT",C7="BIGINT",C7="TINYINT"),"INTEGER",IF(C7="TIMESTAMP",C7,"TEXT"))&amp;" "&amp;D7&amp;","""</f>
        <v>+ "NO INTEGER NOT NULL,"</v>
      </c>
      <c r="H7" t="str">
        <f t="shared" ref="H7:H9" si="2">IF(OR(C7="INT",C7="BIGINT",C7="TINYINT"),"int","std::string")&amp;" "&amp;LOWER(B7)&amp;";"</f>
        <v>int no;</v>
      </c>
      <c r="I7" t="str">
        <f t="shared" ref="I7:I9" si="3">"entity-&gt;" &amp; LOWER(B7) &amp; " = " &amp; IF(OR(C7="INT",C7="BIGINT",C7="TINYINT"),"sqlite3_column_int","(const char*)sqlite3_column_text") &amp; "(stmt, " &amp; ROW() - 6 &amp; ");"</f>
        <v>entity-&gt;no = sqlite3_column_int(stmt, 1);</v>
      </c>
      <c r="J7" t="str">
        <f>"+ std::to_string(entity-&gt;"&amp;LOWER(B7)&amp;") + """ &amp; ","""</f>
        <v>+ std::to_string(entity-&gt;no) + ","</v>
      </c>
      <c r="K7" t="str">
        <f>"+ """ &amp; "," &amp; B7 &amp; " = """ &amp; "+ std::to_string(entity-&gt;" &amp; LOWER(B7) &amp; ")"</f>
        <v>+ ",NO = "+ std::to_string(entity-&gt;no)</v>
      </c>
    </row>
    <row r="8" spans="1:11" x14ac:dyDescent="0.15">
      <c r="A8" s="3" t="s">
        <v>406</v>
      </c>
      <c r="B8" s="3" t="s">
        <v>624</v>
      </c>
      <c r="C8" s="3" t="s">
        <v>567</v>
      </c>
      <c r="D8" s="3" t="s">
        <v>358</v>
      </c>
      <c r="E8" s="3"/>
      <c r="F8" t="str">
        <f t="shared" si="0"/>
        <v xml:space="preserve"> NAIYO TEXT NOT NULL COMMENT '更新内容',</v>
      </c>
      <c r="G8" t="str">
        <f t="shared" si="1"/>
        <v>+ "NAIYO TEXT NOT NULL,"</v>
      </c>
      <c r="H8" t="str">
        <f t="shared" si="2"/>
        <v>std::string naiyo;</v>
      </c>
      <c r="I8" t="str">
        <f t="shared" si="3"/>
        <v>entity-&gt;naiyo = (const char*)sqlite3_column_text(stmt, 2);</v>
      </c>
      <c r="J8" t="str">
        <f t="shared" ref="J8:J9" si="4">"+ std::to_string(entity-&gt;"&amp;LOWER(B8)&amp;") + """ &amp; ","""</f>
        <v>+ std::to_string(entity-&gt;naiyo) + ","</v>
      </c>
      <c r="K8" t="str">
        <f t="shared" ref="K8:K9" si="5">"+ """ &amp; "," &amp; B8 &amp; " = """ &amp; "+ std::to_string(entity-&gt;" &amp; LOWER(B8) &amp; ")"</f>
        <v>+ ",NAIYO = "+ std::to_string(entity-&gt;naiyo)</v>
      </c>
    </row>
    <row r="9" spans="1:11" x14ac:dyDescent="0.15">
      <c r="A9" s="3" t="s">
        <v>383</v>
      </c>
      <c r="B9" s="7" t="s">
        <v>534</v>
      </c>
      <c r="C9" s="7" t="s">
        <v>346</v>
      </c>
      <c r="D9" s="7" t="s">
        <v>347</v>
      </c>
      <c r="E9" s="3"/>
      <c r="F9" t="str">
        <f t="shared" si="0"/>
        <v xml:space="preserve"> START_TIME TIMESTAMP NOT NULL COMMENT '開始日時',</v>
      </c>
      <c r="G9" t="str">
        <f t="shared" si="1"/>
        <v>+ "START_TIME TIMESTAMP NOT NULL,"</v>
      </c>
      <c r="H9" t="str">
        <f t="shared" si="2"/>
        <v>std::string start_time;</v>
      </c>
      <c r="I9" t="str">
        <f t="shared" si="3"/>
        <v>entity-&gt;start_time = (const char*)sqlite3_column_text(stmt, 3);</v>
      </c>
      <c r="J9" t="str">
        <f t="shared" si="4"/>
        <v>+ std::to_string(entity-&gt;start_time) + ","</v>
      </c>
      <c r="K9" t="str">
        <f t="shared" si="5"/>
        <v>+ ",START_TIME = "+ std::to_string(entity-&gt;start_time)</v>
      </c>
    </row>
    <row r="10" spans="1:11" x14ac:dyDescent="0.15">
      <c r="A10" s="3"/>
      <c r="B10" s="3"/>
      <c r="C10" s="3"/>
      <c r="D10" s="3"/>
      <c r="E10" s="3"/>
      <c r="F10" t="str">
        <f xml:space="preserve"> "PRIMARY KEY (ID)) ENGINE=InnoDB default charset=utf8 comment='" &amp; B$1 &amp; "';"</f>
        <v>PRIMARY KEY (ID)) ENGINE=InnoDB default charset=utf8 comment='更新マスタ';</v>
      </c>
      <c r="G10" t="str">
        <f>"+ "")"";"</f>
        <v>+ ")";</v>
      </c>
    </row>
    <row r="11" spans="1:11" x14ac:dyDescent="0.15">
      <c r="A11" s="3"/>
      <c r="B11" s="3"/>
      <c r="C11" s="3"/>
      <c r="D11" s="3"/>
      <c r="E11" s="3"/>
    </row>
    <row r="12" spans="1:11" x14ac:dyDescent="0.15">
      <c r="A12" s="4"/>
      <c r="B12" s="4"/>
      <c r="C12" s="4"/>
      <c r="D12" s="4"/>
      <c r="E12" s="4"/>
    </row>
    <row r="14" spans="1:11" x14ac:dyDescent="0.15">
      <c r="A14" t="s">
        <v>384</v>
      </c>
    </row>
    <row r="15" spans="1:11" x14ac:dyDescent="0.15">
      <c r="A15" t="s">
        <v>625</v>
      </c>
    </row>
    <row r="16" spans="1:11" x14ac:dyDescent="0.15">
      <c r="A16" t="s">
        <v>639</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B21" sqref="B21"/>
    </sheetView>
  </sheetViews>
  <sheetFormatPr defaultRowHeight="13.5" x14ac:dyDescent="0.15"/>
  <cols>
    <col min="1" max="1" width="18.5" bestFit="1" customWidth="1"/>
    <col min="2" max="2" width="18.25" customWidth="1"/>
    <col min="3" max="3" width="13.125" bestFit="1" customWidth="1"/>
    <col min="4" max="4" width="28.125" bestFit="1" customWidth="1"/>
    <col min="5" max="5" width="11.25" customWidth="1"/>
    <col min="7" max="11" width="0" hidden="1" customWidth="1"/>
  </cols>
  <sheetData>
    <row r="1" spans="1:11" x14ac:dyDescent="0.15">
      <c r="A1" s="6" t="s">
        <v>39</v>
      </c>
      <c r="B1" s="2" t="s">
        <v>375</v>
      </c>
    </row>
    <row r="2" spans="1:11" x14ac:dyDescent="0.15">
      <c r="A2" s="6" t="s">
        <v>148</v>
      </c>
      <c r="B2" s="2" t="s">
        <v>376</v>
      </c>
    </row>
    <row r="3" spans="1:11" x14ac:dyDescent="0.15">
      <c r="A3" s="6" t="s">
        <v>34</v>
      </c>
      <c r="B3" s="2" t="s">
        <v>377</v>
      </c>
    </row>
    <row r="5" spans="1:11" x14ac:dyDescent="0.15">
      <c r="A5" s="6" t="s">
        <v>115</v>
      </c>
      <c r="B5" s="6" t="s">
        <v>148</v>
      </c>
      <c r="C5" s="6" t="s">
        <v>316</v>
      </c>
      <c r="D5" s="6" t="s">
        <v>348</v>
      </c>
      <c r="E5" s="6" t="s">
        <v>34</v>
      </c>
      <c r="F5" t="str">
        <f>"CREATE TABLE IF NOT EXISTS " &amp; B2 &amp; "("</f>
        <v>CREATE TABLE IF NOT EXISTS USER_SHIKIBETSU(</v>
      </c>
      <c r="G5" t="str">
        <f>"""CREATE TABLE IF NOT EXISTS " &amp; B2 &amp; "("""</f>
        <v>"CREATE TABLE IF NOT EXISTS USER_SHIKIBETSU("</v>
      </c>
    </row>
    <row r="6" spans="1:11" x14ac:dyDescent="0.15">
      <c r="A6" s="5" t="s">
        <v>1</v>
      </c>
      <c r="B6" s="5" t="s">
        <v>1</v>
      </c>
      <c r="C6" s="5" t="s">
        <v>340</v>
      </c>
      <c r="D6" s="5" t="s">
        <v>349</v>
      </c>
      <c r="E6" s="5"/>
      <c r="F6" t="str">
        <f t="shared" ref="F6:F10"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USER_SHIKIBETSU VALUES (null,"</v>
      </c>
      <c r="K6" t="str">
        <f>"std::string sql = """&amp;"UPDATE "&amp;B2&amp;" SET "&amp;""""</f>
        <v>std::string sql = "UPDATE USER_SHIKIBETSU SET "</v>
      </c>
    </row>
    <row r="7" spans="1:11" x14ac:dyDescent="0.15">
      <c r="A7" s="3" t="s">
        <v>378</v>
      </c>
      <c r="B7" s="3" t="s">
        <v>452</v>
      </c>
      <c r="C7" s="3" t="s">
        <v>447</v>
      </c>
      <c r="D7" s="3" t="s">
        <v>347</v>
      </c>
      <c r="E7" s="3"/>
      <c r="F7" t="str">
        <f t="shared" si="0"/>
        <v xml:space="preserve"> USER_ID BIGINT NOT NULL COMMENT 'ユーザーID',</v>
      </c>
      <c r="G7" t="str">
        <f t="shared" ref="G7:G10" si="1">"+ """&amp;B7&amp;" "&amp;IF(OR(C7="INT",C7="BIGINT",C7="TINYINT"),"INTEGER",IF(C7="TIMESTAMP",C7,"TEXT"))&amp;" "&amp;D7&amp;","""</f>
        <v>+ "USER_ID INTEGER NOT NULL,"</v>
      </c>
      <c r="H7" t="str">
        <f t="shared" ref="H7:H10" si="2">IF(OR(C7="INT",C7="BIGINT",C7="TINYINT"),"int","std::string")&amp;" "&amp;LOWER(B7)&amp;";"</f>
        <v>int user_id;</v>
      </c>
      <c r="I7" t="str">
        <f t="shared" ref="I7:I10"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29</v>
      </c>
      <c r="B8" s="3" t="s">
        <v>454</v>
      </c>
      <c r="C8" s="3" t="s">
        <v>453</v>
      </c>
      <c r="D8" s="3" t="s">
        <v>458</v>
      </c>
      <c r="E8" s="3"/>
      <c r="F8" t="str">
        <f t="shared" si="0"/>
        <v xml:space="preserve"> USER_SHIKIBETSU_ID VARCHAR(64) NOT NULL COMMENT 'ユーザー識別ID',</v>
      </c>
      <c r="G8" t="str">
        <f t="shared" si="1"/>
        <v>+ "USER_SHIKIBETSU_ID TEXT NOT NULL,"</v>
      </c>
      <c r="H8" t="str">
        <f t="shared" si="2"/>
        <v>std::string user_shikibetsu_id;</v>
      </c>
      <c r="I8" t="str">
        <f t="shared" si="3"/>
        <v>entity-&gt;user_shikibetsu_id = (const char*)sqlite3_column_text(stmt, 2);</v>
      </c>
      <c r="J8" t="str">
        <f t="shared" ref="J8:J10" si="4">"+ std::to_string(entity-&gt;"&amp;LOWER(B8)&amp;") + """ &amp; ","""</f>
        <v>+ std::to_string(entity-&gt;user_shikibetsu_id) + ","</v>
      </c>
      <c r="K8" t="str">
        <f t="shared" ref="K8:K10" si="5">"+ """ &amp; "," &amp; B8 &amp; " = """ &amp; "+ std::to_string(entity-&gt;" &amp; LOWER(B8) &amp; ")"</f>
        <v>+ ",USER_SHIKIBETSU_ID = "+ std::to_string(entity-&gt;user_shikibetsu_id)</v>
      </c>
    </row>
    <row r="9" spans="1:11" x14ac:dyDescent="0.15">
      <c r="A9" s="3" t="s">
        <v>379</v>
      </c>
      <c r="B9" s="3" t="s">
        <v>455</v>
      </c>
      <c r="C9" s="3" t="s">
        <v>453</v>
      </c>
      <c r="D9" s="3"/>
      <c r="E9" s="3"/>
      <c r="F9" t="str">
        <f t="shared" si="0"/>
        <v xml:space="preserve"> KISHU_INFO VARCHAR(64)  COMMENT '機種情報',</v>
      </c>
      <c r="G9" t="str">
        <f t="shared" si="1"/>
        <v>+ "KISHU_INFO TEXT ,"</v>
      </c>
      <c r="H9" t="str">
        <f t="shared" si="2"/>
        <v>std::string kishu_info;</v>
      </c>
      <c r="I9" t="str">
        <f t="shared" si="3"/>
        <v>entity-&gt;kishu_info = (const char*)sqlite3_column_text(stmt, 3);</v>
      </c>
      <c r="J9" t="str">
        <f t="shared" si="4"/>
        <v>+ std::to_string(entity-&gt;kishu_info) + ","</v>
      </c>
      <c r="K9" t="str">
        <f t="shared" si="5"/>
        <v>+ ",KISHU_INFO = "+ std::to_string(entity-&gt;kishu_info)</v>
      </c>
    </row>
    <row r="10" spans="1:11" x14ac:dyDescent="0.15">
      <c r="A10" s="3" t="s">
        <v>386</v>
      </c>
      <c r="B10" s="3" t="s">
        <v>456</v>
      </c>
      <c r="C10" s="3" t="s">
        <v>457</v>
      </c>
      <c r="D10" s="3" t="s">
        <v>458</v>
      </c>
      <c r="E10" s="3"/>
      <c r="F10" t="str">
        <f t="shared" si="0"/>
        <v xml:space="preserve"> UPDATE_VERSION INT NOT NULL COMMENT '更新バージョン',</v>
      </c>
      <c r="G10" t="str">
        <f t="shared" si="1"/>
        <v>+ "UPDATE_VERSION INTEGER NOT NULL,"</v>
      </c>
      <c r="H10" t="str">
        <f t="shared" si="2"/>
        <v>int update_version;</v>
      </c>
      <c r="I10" t="str">
        <f t="shared" si="3"/>
        <v>entity-&gt;update_version = sqlite3_column_int(stmt, 4);</v>
      </c>
      <c r="J10" t="str">
        <f t="shared" si="4"/>
        <v>+ std::to_string(entity-&gt;update_version) + ","</v>
      </c>
      <c r="K10" t="str">
        <f t="shared" si="5"/>
        <v>+ ",UPDATE_VERSION = "+ std::to_string(entity-&gt;update_version)</v>
      </c>
    </row>
    <row r="11" spans="1:11" x14ac:dyDescent="0.15">
      <c r="A11" s="3"/>
      <c r="B11" s="3"/>
      <c r="C11" s="3"/>
      <c r="D11" s="3"/>
      <c r="E11" s="3"/>
      <c r="F11" t="str">
        <f xml:space="preserve"> "PRIMARY KEY (ID)) ENGINE=InnoDB default charset=utf8 comment='" &amp; B$1 &amp; "';"</f>
        <v>PRIMARY KEY (ID)) ENGINE=InnoDB default charset=utf8 comment='ユーザー識別テーブル';</v>
      </c>
      <c r="G11" t="str">
        <f>"+ "")"";"</f>
        <v>+ ")";</v>
      </c>
    </row>
    <row r="12" spans="1:11" x14ac:dyDescent="0.15">
      <c r="A12" s="3"/>
      <c r="B12" s="3"/>
      <c r="C12" s="3"/>
      <c r="D12" s="3"/>
      <c r="E12" s="3"/>
    </row>
    <row r="13" spans="1:11" x14ac:dyDescent="0.15">
      <c r="A13" s="3"/>
      <c r="B13" s="3"/>
      <c r="C13" s="3"/>
      <c r="D13" s="3"/>
      <c r="E13" s="3"/>
    </row>
    <row r="14" spans="1:11" x14ac:dyDescent="0.15">
      <c r="A14" s="9"/>
      <c r="B14" s="4"/>
      <c r="C14" s="4"/>
      <c r="D14" s="4"/>
      <c r="E14" s="4"/>
    </row>
    <row r="16" spans="1:11" x14ac:dyDescent="0.15">
      <c r="A16" t="s">
        <v>389</v>
      </c>
    </row>
    <row r="17" spans="1:1" x14ac:dyDescent="0.15">
      <c r="A17" t="s">
        <v>390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3" sqref="D33"/>
    </sheetView>
  </sheetViews>
  <sheetFormatPr defaultRowHeight="13.5" x14ac:dyDescent="0.15"/>
  <cols>
    <col min="1" max="1" width="26" customWidth="1"/>
    <col min="2" max="2" width="18.25" customWidth="1"/>
    <col min="3" max="3" width="13.125" bestFit="1" customWidth="1"/>
    <col min="4" max="4" width="28.125" bestFit="1" customWidth="1"/>
    <col min="5" max="5" width="11.25" customWidth="1"/>
    <col min="7" max="11" width="0" hidden="1" customWidth="1"/>
  </cols>
  <sheetData>
    <row r="1" spans="1:11" x14ac:dyDescent="0.15">
      <c r="A1" s="6" t="s">
        <v>39</v>
      </c>
      <c r="B1" s="2" t="s">
        <v>653</v>
      </c>
    </row>
    <row r="2" spans="1:11" x14ac:dyDescent="0.15">
      <c r="A2" s="6" t="s">
        <v>148</v>
      </c>
      <c r="B2" s="2" t="s">
        <v>652</v>
      </c>
    </row>
    <row r="3" spans="1:11" x14ac:dyDescent="0.15">
      <c r="A3" s="6" t="s">
        <v>34</v>
      </c>
      <c r="B3" s="2" t="s">
        <v>654</v>
      </c>
    </row>
    <row r="5" spans="1:11" x14ac:dyDescent="0.15">
      <c r="A5" s="6" t="s">
        <v>115</v>
      </c>
      <c r="B5" s="6" t="s">
        <v>148</v>
      </c>
      <c r="C5" s="6" t="s">
        <v>316</v>
      </c>
      <c r="D5" s="6" t="s">
        <v>348</v>
      </c>
      <c r="E5" s="6" t="s">
        <v>34</v>
      </c>
      <c r="G5" t="str">
        <f>"""CREATE TABLE IF NOT EXISTS " &amp; B2 &amp; "("""</f>
        <v>"CREATE TABLE IF NOT EXISTS USER_SETTING("</v>
      </c>
    </row>
    <row r="6" spans="1:11" x14ac:dyDescent="0.15">
      <c r="A6" s="3" t="s">
        <v>21</v>
      </c>
      <c r="B6" s="3" t="s">
        <v>443</v>
      </c>
      <c r="C6" s="3" t="s">
        <v>341</v>
      </c>
      <c r="D6" s="3" t="s">
        <v>347</v>
      </c>
      <c r="E6" s="3"/>
      <c r="G6" t="str">
        <f>"+ """&amp;B6&amp;" "&amp;IF(OR(C6="INT",C6="BIGINT",C6="TINYINT"),"INTEGER",IF(C6="TIMESTAMP",C6,"TEXT"))&amp;" "&amp;D6&amp;","""</f>
        <v>+ "SE_ONRYO INTEGER NOT NULL,"</v>
      </c>
      <c r="H6" t="str">
        <f>IF(OR(C6="INT",C6="BIGINT",C6="TINYINT"),"int","std::string")&amp;" "&amp;LOWER(B6)&amp;";"</f>
        <v>int se_onryo;</v>
      </c>
      <c r="I6" t="str">
        <f>"entity-&gt;" &amp; LOWER(B6) &amp; " = " &amp; IF(OR(C6="INT",C6="BIGINT",C6="TINYINT"),"sqlite3_column_int","(const char*)sqlite3_column_text") &amp; "(stmt, " &amp; ROW() - 6 &amp; ");"</f>
        <v>entity-&gt;se_onryo = sqlite3_column_int(stmt, 0);</v>
      </c>
      <c r="J6" t="str">
        <f>"+ std::to_string(entity-&gt;"&amp;LOWER(B6)&amp;") + """ &amp; ","""</f>
        <v>+ std::to_string(entity-&gt;se_onryo) + ","</v>
      </c>
      <c r="K6" t="str">
        <f>"+ """ &amp; "," &amp; B6 &amp; " = """ &amp; "+ std::to_string(entity-&gt;" &amp; LOWER(B6) &amp; ")"</f>
        <v>+ ",SE_ONRYO = "+ std::to_string(entity-&gt;se_onryo)</v>
      </c>
    </row>
    <row r="7" spans="1:11" x14ac:dyDescent="0.15">
      <c r="A7" s="3" t="s">
        <v>22</v>
      </c>
      <c r="B7" s="3" t="s">
        <v>444</v>
      </c>
      <c r="C7" s="3" t="s">
        <v>341</v>
      </c>
      <c r="D7" s="3" t="s">
        <v>347</v>
      </c>
      <c r="E7" s="3"/>
      <c r="G7" t="str">
        <f>"+ """&amp;B7&amp;" "&amp;IF(OR(C7="INT",C7="BIGINT",C7="TINYINT"),"INTEGER",IF(C7="TIMESTAMP",C7,"TEXT"))&amp;" "&amp;D7&amp;","""</f>
        <v>+ "BGM_ONRYO INTEGER NOT NULL,"</v>
      </c>
      <c r="H7" t="str">
        <f>IF(OR(C7="INT",C7="BIGINT",C7="TINYINT"),"int","std::string")&amp;" "&amp;LOWER(B7)&amp;";"</f>
        <v>int bgm_onryo;</v>
      </c>
      <c r="I7" t="str">
        <f>"entity-&gt;" &amp; LOWER(B7) &amp; " = " &amp; IF(OR(C7="INT",C7="BIGINT",C7="TINYINT"),"sqlite3_column_int","(const char*)sqlite3_column_text") &amp; "(stmt, " &amp; ROW() - 6 &amp; ");"</f>
        <v>entity-&gt;bgm_onryo = sqlite3_column_int(stmt, 1);</v>
      </c>
      <c r="J7" t="str">
        <f>"+ std::to_string(entity-&gt;"&amp;LOWER(B7)&amp;") + """ &amp; ","""</f>
        <v>+ std::to_string(entity-&gt;bgm_onryo) + ","</v>
      </c>
      <c r="K7" t="str">
        <f>"+ """ &amp; "," &amp; B7 &amp; " = """ &amp; "+ std::to_string(entity-&gt;" &amp; LOWER(B7) &amp; ")"</f>
        <v>+ ",BGM_ONRYO = "+ std::to_string(entity-&gt;bgm_onryo)</v>
      </c>
    </row>
    <row r="8" spans="1:11" x14ac:dyDescent="0.15">
      <c r="A8" s="3" t="s">
        <v>24</v>
      </c>
      <c r="B8" s="3" t="s">
        <v>445</v>
      </c>
      <c r="C8" s="3" t="s">
        <v>341</v>
      </c>
      <c r="D8" s="3" t="s">
        <v>347</v>
      </c>
      <c r="E8" s="3"/>
      <c r="G8" t="str">
        <f>"+ """&amp;B8&amp;" "&amp;IF(OR(C8="INT",C8="BIGINT",C8="TINYINT"),"INTEGER",IF(C8="TIMESTAMP",C8,"TEXT"))&amp;" "&amp;D8&amp;","""</f>
        <v>+ "DB_VERSION INTEGER NOT NULL,"</v>
      </c>
      <c r="H8" t="str">
        <f>IF(OR(C8="INT",C8="BIGINT",C8="TINYINT"),"int","std::string")&amp;" "&amp;LOWER(B8)&amp;";"</f>
        <v>int db_version;</v>
      </c>
      <c r="I8" t="str">
        <f>"entity-&gt;" &amp; LOWER(B8) &amp; " = " &amp; IF(OR(C8="INT",C8="BIGINT",C8="TINYINT"),"sqlite3_column_int","(const char*)sqlite3_column_text") &amp; "(stmt, " &amp; ROW() - 6 &amp; ");"</f>
        <v>entity-&gt;db_version = sqlite3_column_int(stmt, 2);</v>
      </c>
      <c r="J8" t="str">
        <f>"+ std::to_string(entity-&gt;"&amp;LOWER(B8)&amp;") + """ &amp; ","""</f>
        <v>+ std::to_string(entity-&gt;db_version) + ","</v>
      </c>
      <c r="K8" t="str">
        <f>"+ """ &amp; "," &amp; B8 &amp; " = """ &amp; "+ std::to_string(entity-&gt;" &amp; LOWER(B8) &amp; ")"</f>
        <v>+ ",DB_VERSION = "+ std::to_string(entity-&gt;db_version)</v>
      </c>
    </row>
    <row r="9" spans="1:11" x14ac:dyDescent="0.15">
      <c r="A9" s="3" t="s">
        <v>658</v>
      </c>
      <c r="B9" s="3" t="s">
        <v>670</v>
      </c>
      <c r="C9" s="3" t="s">
        <v>657</v>
      </c>
      <c r="D9" s="3" t="s">
        <v>358</v>
      </c>
      <c r="E9" s="3"/>
    </row>
    <row r="10" spans="1:11" x14ac:dyDescent="0.15">
      <c r="A10" s="3" t="s">
        <v>659</v>
      </c>
      <c r="B10" s="3" t="s">
        <v>671</v>
      </c>
      <c r="C10" s="3" t="s">
        <v>657</v>
      </c>
      <c r="D10" s="3" t="s">
        <v>358</v>
      </c>
      <c r="E10" s="3"/>
      <c r="G10" t="str">
        <f>"+ "")"";"</f>
        <v>+ ")";</v>
      </c>
    </row>
    <row r="11" spans="1:11" x14ac:dyDescent="0.15">
      <c r="A11" s="3" t="s">
        <v>660</v>
      </c>
      <c r="B11" s="3" t="s">
        <v>672</v>
      </c>
      <c r="C11" s="3" t="s">
        <v>657</v>
      </c>
      <c r="D11" s="3" t="s">
        <v>358</v>
      </c>
      <c r="E11" s="3"/>
    </row>
    <row r="12" spans="1:11" x14ac:dyDescent="0.15">
      <c r="A12" s="3" t="s">
        <v>661</v>
      </c>
      <c r="B12" s="3" t="s">
        <v>673</v>
      </c>
      <c r="C12" s="3" t="s">
        <v>657</v>
      </c>
      <c r="D12" s="3" t="s">
        <v>358</v>
      </c>
      <c r="E12" s="3"/>
    </row>
    <row r="13" spans="1:11" x14ac:dyDescent="0.15">
      <c r="A13" s="9"/>
      <c r="B13" s="4"/>
      <c r="C13" s="4"/>
      <c r="D13" s="4"/>
      <c r="E13" s="4"/>
    </row>
    <row r="15" spans="1:11" x14ac:dyDescent="0.15">
      <c r="A15" t="s">
        <v>674</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A7" sqref="A7"/>
    </sheetView>
  </sheetViews>
  <sheetFormatPr defaultRowHeight="13.5" x14ac:dyDescent="0.15"/>
  <cols>
    <col min="1" max="1" width="18.5" bestFit="1" customWidth="1"/>
    <col min="2" max="2" width="23.125" customWidth="1"/>
    <col min="3" max="3" width="12.125" bestFit="1" customWidth="1"/>
    <col min="4" max="4" width="28.125" bestFit="1" customWidth="1"/>
    <col min="5" max="5" width="30.875" bestFit="1" customWidth="1"/>
    <col min="7" max="11" width="0" hidden="1" customWidth="1"/>
  </cols>
  <sheetData>
    <row r="1" spans="1:11" x14ac:dyDescent="0.15">
      <c r="A1" s="6" t="s">
        <v>39</v>
      </c>
      <c r="B1" s="2" t="s">
        <v>212</v>
      </c>
    </row>
    <row r="2" spans="1:11" x14ac:dyDescent="0.15">
      <c r="A2" s="6" t="s">
        <v>148</v>
      </c>
      <c r="B2" s="2" t="s">
        <v>213</v>
      </c>
    </row>
    <row r="3" spans="1:11" x14ac:dyDescent="0.15">
      <c r="A3" s="6" t="s">
        <v>34</v>
      </c>
      <c r="B3" s="2" t="s">
        <v>214</v>
      </c>
    </row>
    <row r="5" spans="1:11" x14ac:dyDescent="0.15">
      <c r="A5" s="6" t="s">
        <v>115</v>
      </c>
      <c r="B5" s="6" t="s">
        <v>148</v>
      </c>
      <c r="C5" s="6" t="s">
        <v>316</v>
      </c>
      <c r="D5" s="6" t="s">
        <v>348</v>
      </c>
      <c r="E5" s="6" t="s">
        <v>34</v>
      </c>
      <c r="F5" t="str">
        <f>"CREATE TABLE IF NOT EXISTS " &amp; B2 &amp; "("</f>
        <v>CREATE TABLE IF NOT EXISTS USER_BATTLE(</v>
      </c>
      <c r="G5" t="str">
        <f>"""CREATE TABLE IF NOT EXISTS " &amp; B2 &amp; "("""</f>
        <v>"CREATE TABLE IF NOT EXISTS USER_BATTLE("</v>
      </c>
    </row>
    <row r="6" spans="1:11" x14ac:dyDescent="0.15">
      <c r="A6" s="5" t="s">
        <v>1</v>
      </c>
      <c r="B6" s="5" t="s">
        <v>1</v>
      </c>
      <c r="C6" s="5" t="s">
        <v>340</v>
      </c>
      <c r="D6" s="5" t="s">
        <v>349</v>
      </c>
      <c r="E6" s="5"/>
      <c r="F6" t="str">
        <f t="shared" ref="F6:F21"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USER_BATTLE VALUES (null,"</v>
      </c>
      <c r="K6" t="str">
        <f>"std::string sql = """&amp;"UPDATE "&amp;B2&amp;" SET "&amp;""""</f>
        <v>std::string sql = "UPDATE USER_BATTLE SET "</v>
      </c>
    </row>
    <row r="7" spans="1:11" x14ac:dyDescent="0.15">
      <c r="A7" s="3" t="s">
        <v>50</v>
      </c>
      <c r="B7" s="3" t="s">
        <v>459</v>
      </c>
      <c r="C7" s="3" t="s">
        <v>341</v>
      </c>
      <c r="D7" s="3" t="s">
        <v>347</v>
      </c>
      <c r="E7" s="3" t="s">
        <v>267</v>
      </c>
      <c r="F7" t="str">
        <f t="shared" si="0"/>
        <v xml:space="preserve"> USER_ID INT NOT NULL COMMENT 'ユーザーID',</v>
      </c>
      <c r="G7" t="str">
        <f t="shared" ref="G7:G21" si="1">"+ """&amp;B7&amp;" "&amp;IF(OR(C7="INT",C7="BIGINT",C7="TINYINT"),"INTEGER",IF(C7="TIMESTAMP",C7,"TEXT"))&amp;" "&amp;D7&amp;","""</f>
        <v>+ "USER_ID INTEGER NOT NULL,"</v>
      </c>
      <c r="H7" t="str">
        <f t="shared" ref="H7:H21" si="2">IF(OR(C7="INT",C7="BIGINT",C7="TINYINT"),"int","std::string")&amp;" "&amp;LOWER(B7)&amp;";"</f>
        <v>int user_id;</v>
      </c>
      <c r="I7" t="str">
        <f t="shared" ref="I7:I21"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270</v>
      </c>
      <c r="B8" s="3" t="s">
        <v>460</v>
      </c>
      <c r="C8" s="3" t="s">
        <v>461</v>
      </c>
      <c r="D8" s="3" t="s">
        <v>347</v>
      </c>
      <c r="E8" s="3" t="s">
        <v>308</v>
      </c>
      <c r="F8" t="str">
        <f t="shared" si="0"/>
        <v xml:space="preserve"> IMAGE_NO VARCHAR(8) NOT NULL COMMENT '画像番号',</v>
      </c>
      <c r="G8" t="str">
        <f t="shared" si="1"/>
        <v>+ "IMAGE_NO TEXT NOT NULL,"</v>
      </c>
      <c r="H8" t="str">
        <f t="shared" si="2"/>
        <v>std::string image_no;</v>
      </c>
      <c r="I8" t="str">
        <f t="shared" si="3"/>
        <v>entity-&gt;image_no = (const char*)sqlite3_column_text(stmt, 2);</v>
      </c>
      <c r="J8" t="str">
        <f t="shared" ref="J8:J21" si="4">"+ std::to_string(entity-&gt;"&amp;LOWER(B8)&amp;") + """ &amp; ","""</f>
        <v>+ std::to_string(entity-&gt;image_no) + ","</v>
      </c>
      <c r="K8" t="str">
        <f t="shared" ref="K8:K21" si="5">"+ """ &amp; "," &amp; B8 &amp; " = """ &amp; "+ std::to_string(entity-&gt;" &amp; LOWER(B8) &amp; ")"</f>
        <v>+ ",IMAGE_NO = "+ std::to_string(entity-&gt;image_no)</v>
      </c>
    </row>
    <row r="9" spans="1:11" x14ac:dyDescent="0.15">
      <c r="A9" s="3" t="s">
        <v>32</v>
      </c>
      <c r="B9" s="3" t="s">
        <v>462</v>
      </c>
      <c r="C9" s="3" t="s">
        <v>471</v>
      </c>
      <c r="D9" s="3" t="s">
        <v>347</v>
      </c>
      <c r="E9" s="3" t="s">
        <v>309</v>
      </c>
      <c r="F9" t="str">
        <f t="shared" si="0"/>
        <v xml:space="preserve"> ZOKUSEI TINYINT NOT NULL COMMENT '属性',</v>
      </c>
      <c r="G9" t="str">
        <f t="shared" si="1"/>
        <v>+ "ZOKUSEI INTEGER NOT NULL,"</v>
      </c>
      <c r="H9" t="str">
        <f t="shared" si="2"/>
        <v>int zokusei;</v>
      </c>
      <c r="I9" t="str">
        <f t="shared" si="3"/>
        <v>entity-&gt;zokusei = sqlite3_column_int(stmt, 3);</v>
      </c>
      <c r="J9" t="str">
        <f t="shared" si="4"/>
        <v>+ std::to_string(entity-&gt;zokusei) + ","</v>
      </c>
      <c r="K9" t="str">
        <f t="shared" si="5"/>
        <v>+ ",ZOKUSEI = "+ std::to_string(entity-&gt;zokusei)</v>
      </c>
    </row>
    <row r="10" spans="1:11" x14ac:dyDescent="0.15">
      <c r="A10" s="3" t="s">
        <v>215</v>
      </c>
      <c r="B10" s="3" t="s">
        <v>463</v>
      </c>
      <c r="C10" s="3" t="s">
        <v>457</v>
      </c>
      <c r="D10" s="3" t="s">
        <v>347</v>
      </c>
      <c r="E10" s="3"/>
      <c r="F10" t="str">
        <f t="shared" si="0"/>
        <v xml:space="preserve"> HP INT NOT NULL COMMENT 'HP',</v>
      </c>
      <c r="G10" t="str">
        <f t="shared" si="1"/>
        <v>+ "HP INTEGER NOT NULL,"</v>
      </c>
      <c r="H10" t="str">
        <f t="shared" si="2"/>
        <v>int hp;</v>
      </c>
      <c r="I10" t="str">
        <f t="shared" si="3"/>
        <v>entity-&gt;hp = sqlite3_column_int(stmt, 4);</v>
      </c>
      <c r="J10" t="str">
        <f t="shared" si="4"/>
        <v>+ std::to_string(entity-&gt;hp) + ","</v>
      </c>
      <c r="K10" t="str">
        <f t="shared" si="5"/>
        <v>+ ",HP = "+ std::to_string(entity-&gt;hp)</v>
      </c>
    </row>
    <row r="11" spans="1:11" x14ac:dyDescent="0.15">
      <c r="A11" s="3" t="s">
        <v>216</v>
      </c>
      <c r="B11" s="3" t="s">
        <v>464</v>
      </c>
      <c r="C11" s="3" t="s">
        <v>457</v>
      </c>
      <c r="D11" s="3" t="s">
        <v>347</v>
      </c>
      <c r="E11" s="3"/>
      <c r="F11" t="str">
        <f t="shared" si="0"/>
        <v xml:space="preserve"> HP_MAX INT NOT NULL COMMENT '最大HP',</v>
      </c>
      <c r="G11" t="str">
        <f t="shared" si="1"/>
        <v>+ "HP_MAX INTEGER NOT NULL,"</v>
      </c>
      <c r="H11" t="str">
        <f t="shared" si="2"/>
        <v>int hp_max;</v>
      </c>
      <c r="I11" t="str">
        <f t="shared" si="3"/>
        <v>entity-&gt;hp_max = sqlite3_column_int(stmt, 5);</v>
      </c>
      <c r="J11" t="str">
        <f t="shared" si="4"/>
        <v>+ std::to_string(entity-&gt;hp_max) + ","</v>
      </c>
      <c r="K11" t="str">
        <f t="shared" si="5"/>
        <v>+ ",HP_MAX = "+ std::to_string(entity-&gt;hp_max)</v>
      </c>
    </row>
    <row r="12" spans="1:11" x14ac:dyDescent="0.15">
      <c r="A12" s="3" t="s">
        <v>217</v>
      </c>
      <c r="B12" s="3" t="s">
        <v>465</v>
      </c>
      <c r="C12" s="3" t="s">
        <v>457</v>
      </c>
      <c r="D12" s="3" t="s">
        <v>347</v>
      </c>
      <c r="E12" s="3"/>
      <c r="F12" t="str">
        <f t="shared" si="0"/>
        <v xml:space="preserve"> SOU_SENRYOKU INT NOT NULL COMMENT '総戦力',</v>
      </c>
      <c r="G12" t="str">
        <f t="shared" si="1"/>
        <v>+ "SOU_SENRYOKU INTEGER NOT NULL,"</v>
      </c>
      <c r="H12" t="str">
        <f t="shared" si="2"/>
        <v>int sou_senryoku;</v>
      </c>
      <c r="I12" t="str">
        <f t="shared" si="3"/>
        <v>entity-&gt;sou_senryoku = sqlite3_column_int(stmt, 6);</v>
      </c>
      <c r="J12" t="str">
        <f t="shared" si="4"/>
        <v>+ std::to_string(entity-&gt;sou_senryoku) + ","</v>
      </c>
      <c r="K12" t="str">
        <f t="shared" si="5"/>
        <v>+ ",SOU_SENRYOKU = "+ std::to_string(entity-&gt;sou_senryoku)</v>
      </c>
    </row>
    <row r="13" spans="1:11" x14ac:dyDescent="0.15">
      <c r="A13" s="3" t="s">
        <v>298</v>
      </c>
      <c r="B13" s="3" t="s">
        <v>466</v>
      </c>
      <c r="C13" s="3" t="s">
        <v>449</v>
      </c>
      <c r="D13" s="3" t="s">
        <v>347</v>
      </c>
      <c r="E13" s="3"/>
      <c r="F13" t="str">
        <f t="shared" si="0"/>
        <v xml:space="preserve"> SOU_KOU INT NOT NULL COMMENT '総物攻',</v>
      </c>
      <c r="G13" t="str">
        <f t="shared" si="1"/>
        <v>+ "SOU_KOU INTEGER NOT NULL,"</v>
      </c>
      <c r="H13" t="str">
        <f t="shared" si="2"/>
        <v>int sou_kou;</v>
      </c>
      <c r="I13" t="str">
        <f t="shared" si="3"/>
        <v>entity-&gt;sou_kou = sqlite3_column_int(stmt, 7);</v>
      </c>
      <c r="J13" t="str">
        <f t="shared" si="4"/>
        <v>+ std::to_string(entity-&gt;sou_kou) + ","</v>
      </c>
      <c r="K13" t="str">
        <f t="shared" si="5"/>
        <v>+ ",SOU_KOU = "+ std::to_string(entity-&gt;sou_kou)</v>
      </c>
    </row>
    <row r="14" spans="1:11" x14ac:dyDescent="0.15">
      <c r="A14" s="3" t="s">
        <v>299</v>
      </c>
      <c r="B14" s="3" t="s">
        <v>467</v>
      </c>
      <c r="C14" s="3" t="s">
        <v>449</v>
      </c>
      <c r="D14" s="3" t="s">
        <v>347</v>
      </c>
      <c r="E14" s="3"/>
      <c r="F14" t="str">
        <f t="shared" si="0"/>
        <v xml:space="preserve"> SOU_BOU INT NOT NULL COMMENT '総物防',</v>
      </c>
      <c r="G14" t="str">
        <f t="shared" si="1"/>
        <v>+ "SOU_BOU INTEGER NOT NULL,"</v>
      </c>
      <c r="H14" t="str">
        <f t="shared" si="2"/>
        <v>int sou_bou;</v>
      </c>
      <c r="I14" t="str">
        <f t="shared" si="3"/>
        <v>entity-&gt;sou_bou = sqlite3_column_int(stmt, 8);</v>
      </c>
      <c r="J14" t="str">
        <f t="shared" si="4"/>
        <v>+ std::to_string(entity-&gt;sou_bou) + ","</v>
      </c>
      <c r="K14" t="str">
        <f t="shared" si="5"/>
        <v>+ ",SOU_BOU = "+ std::to_string(entity-&gt;sou_bou)</v>
      </c>
    </row>
    <row r="15" spans="1:11" x14ac:dyDescent="0.15">
      <c r="A15" s="3" t="s">
        <v>300</v>
      </c>
      <c r="B15" s="3" t="s">
        <v>468</v>
      </c>
      <c r="C15" s="3" t="s">
        <v>449</v>
      </c>
      <c r="D15" s="3" t="s">
        <v>347</v>
      </c>
      <c r="E15" s="3"/>
      <c r="F15" t="str">
        <f t="shared" si="0"/>
        <v xml:space="preserve"> SOU_MAKOU INT NOT NULL COMMENT '総魔攻',</v>
      </c>
      <c r="G15" t="str">
        <f t="shared" si="1"/>
        <v>+ "SOU_MAKOU INTEGER NOT NULL,"</v>
      </c>
      <c r="H15" t="str">
        <f t="shared" si="2"/>
        <v>int sou_makou;</v>
      </c>
      <c r="I15" t="str">
        <f t="shared" si="3"/>
        <v>entity-&gt;sou_makou = sqlite3_column_int(stmt, 9);</v>
      </c>
      <c r="J15" t="str">
        <f t="shared" si="4"/>
        <v>+ std::to_string(entity-&gt;sou_makou) + ","</v>
      </c>
      <c r="K15" t="str">
        <f t="shared" si="5"/>
        <v>+ ",SOU_MAKOU = "+ std::to_string(entity-&gt;sou_makou)</v>
      </c>
    </row>
    <row r="16" spans="1:11" x14ac:dyDescent="0.15">
      <c r="A16" s="3" t="s">
        <v>301</v>
      </c>
      <c r="B16" s="3" t="s">
        <v>469</v>
      </c>
      <c r="C16" s="3" t="s">
        <v>449</v>
      </c>
      <c r="D16" s="3" t="s">
        <v>347</v>
      </c>
      <c r="E16" s="3"/>
      <c r="F16" t="str">
        <f t="shared" si="0"/>
        <v xml:space="preserve"> SOU_MABOU INT NOT NULL COMMENT '総魔防',</v>
      </c>
      <c r="G16" t="str">
        <f t="shared" si="1"/>
        <v>+ "SOU_MABOU INTEGER NOT NULL,"</v>
      </c>
      <c r="H16" t="str">
        <f t="shared" si="2"/>
        <v>int sou_mabou;</v>
      </c>
      <c r="I16" t="str">
        <f t="shared" si="3"/>
        <v>entity-&gt;sou_mabou = sqlite3_column_int(stmt, 10);</v>
      </c>
      <c r="J16" t="str">
        <f t="shared" si="4"/>
        <v>+ std::to_string(entity-&gt;sou_mabou) + ","</v>
      </c>
      <c r="K16" t="str">
        <f t="shared" si="5"/>
        <v>+ ",SOU_MABOU = "+ std::to_string(entity-&gt;sou_mabou)</v>
      </c>
    </row>
    <row r="17" spans="1:11" x14ac:dyDescent="0.15">
      <c r="A17" s="10" t="s">
        <v>677</v>
      </c>
      <c r="B17" s="3" t="s">
        <v>681</v>
      </c>
      <c r="C17" s="3" t="s">
        <v>449</v>
      </c>
      <c r="D17" s="3"/>
      <c r="E17" s="3" t="s">
        <v>200</v>
      </c>
      <c r="F17" t="str">
        <f t="shared" si="0"/>
        <v xml:space="preserve"> KOU_ZOUGENTI INT  COMMENT '物攻増減値',</v>
      </c>
    </row>
    <row r="18" spans="1:11" x14ac:dyDescent="0.15">
      <c r="A18" s="10" t="s">
        <v>678</v>
      </c>
      <c r="B18" s="3" t="s">
        <v>682</v>
      </c>
      <c r="C18" s="3" t="s">
        <v>449</v>
      </c>
      <c r="D18" s="3"/>
      <c r="E18" s="3"/>
      <c r="F18" t="str">
        <f t="shared" si="0"/>
        <v xml:space="preserve"> BOU_ZOUGENTI INT  COMMENT '物防増減値',</v>
      </c>
    </row>
    <row r="19" spans="1:11" x14ac:dyDescent="0.15">
      <c r="A19" s="10" t="s">
        <v>679</v>
      </c>
      <c r="B19" s="3" t="s">
        <v>683</v>
      </c>
      <c r="C19" s="3" t="s">
        <v>449</v>
      </c>
      <c r="D19" s="3"/>
      <c r="E19" s="3"/>
      <c r="F19" t="str">
        <f t="shared" si="0"/>
        <v xml:space="preserve"> MAKOU_ZOUGENTI INT  COMMENT '魔攻増減値',</v>
      </c>
    </row>
    <row r="20" spans="1:11" x14ac:dyDescent="0.15">
      <c r="A20" s="10" t="s">
        <v>680</v>
      </c>
      <c r="B20" s="3" t="s">
        <v>684</v>
      </c>
      <c r="C20" s="3" t="s">
        <v>449</v>
      </c>
      <c r="D20" s="3"/>
      <c r="E20" s="3"/>
      <c r="F20" t="str">
        <f t="shared" si="0"/>
        <v xml:space="preserve"> MABOU_ZOUGENTI INT  COMMENT '魔防増減値',</v>
      </c>
    </row>
    <row r="21" spans="1:11" x14ac:dyDescent="0.15">
      <c r="A21" s="3" t="s">
        <v>412</v>
      </c>
      <c r="B21" s="3" t="s">
        <v>470</v>
      </c>
      <c r="C21" s="3" t="s">
        <v>472</v>
      </c>
      <c r="D21" s="3" t="s">
        <v>347</v>
      </c>
      <c r="E21" s="3" t="s">
        <v>413</v>
      </c>
      <c r="F21" t="str">
        <f t="shared" si="0"/>
        <v xml:space="preserve"> SANKA_FLG TINYINT NOT NULL COMMENT '参加中フラグ',</v>
      </c>
      <c r="G21" t="str">
        <f t="shared" si="1"/>
        <v>+ "SANKA_FLG INTEGER NOT NULL,"</v>
      </c>
      <c r="H21" t="str">
        <f t="shared" si="2"/>
        <v>int sanka_flg;</v>
      </c>
      <c r="I21" t="str">
        <f t="shared" si="3"/>
        <v>entity-&gt;sanka_flg = sqlite3_column_int(stmt, 15);</v>
      </c>
      <c r="J21" t="str">
        <f t="shared" si="4"/>
        <v>+ std::to_string(entity-&gt;sanka_flg) + ","</v>
      </c>
      <c r="K21" t="str">
        <f t="shared" si="5"/>
        <v>+ ",SANKA_FLG = "+ std::to_string(entity-&gt;sanka_flg)</v>
      </c>
    </row>
    <row r="22" spans="1:11" x14ac:dyDescent="0.15">
      <c r="A22" s="3"/>
      <c r="B22" s="3"/>
      <c r="C22" s="3"/>
      <c r="D22" s="3"/>
      <c r="E22" s="3"/>
      <c r="F22" t="str">
        <f xml:space="preserve"> "PRIMARY KEY (ID)) ENGINE=InnoDB default charset=utf8 comment='" &amp; B$1 &amp; "';"</f>
        <v>PRIMARY KEY (ID)) ENGINE=InnoDB default charset=utf8 comment='ユーザーバトルテーブル';</v>
      </c>
      <c r="G22" t="str">
        <f>"+ "")"";"</f>
        <v>+ ")";</v>
      </c>
    </row>
    <row r="23" spans="1:11" x14ac:dyDescent="0.15">
      <c r="A23" s="3"/>
      <c r="B23" s="3"/>
      <c r="C23" s="3"/>
      <c r="D23" s="3" t="s">
        <v>302</v>
      </c>
      <c r="E23" s="3" t="s">
        <v>473</v>
      </c>
    </row>
    <row r="24" spans="1:11" x14ac:dyDescent="0.15">
      <c r="A24" s="3"/>
      <c r="B24" s="3"/>
      <c r="C24" s="3"/>
      <c r="D24" s="3"/>
      <c r="E24" s="3" t="s">
        <v>303</v>
      </c>
    </row>
    <row r="25" spans="1:11" x14ac:dyDescent="0.15">
      <c r="A25" s="3"/>
      <c r="B25" s="3"/>
      <c r="C25" s="3"/>
      <c r="D25" s="3"/>
      <c r="E25" s="3" t="s">
        <v>306</v>
      </c>
    </row>
    <row r="26" spans="1:11" x14ac:dyDescent="0.15">
      <c r="A26" s="3"/>
      <c r="B26" s="3"/>
      <c r="C26" s="3"/>
      <c r="D26" s="3"/>
      <c r="E26" s="3" t="s">
        <v>307</v>
      </c>
    </row>
    <row r="27" spans="1:11" x14ac:dyDescent="0.15">
      <c r="A27" s="3"/>
      <c r="B27" s="3"/>
      <c r="C27" s="3"/>
      <c r="D27" s="3"/>
      <c r="E27" s="3" t="s">
        <v>304</v>
      </c>
    </row>
    <row r="28" spans="1:11" x14ac:dyDescent="0.15">
      <c r="A28" s="4"/>
      <c r="B28" s="4"/>
      <c r="C28" s="4"/>
      <c r="D28" s="4"/>
      <c r="E28" s="4" t="s">
        <v>305</v>
      </c>
    </row>
    <row r="30" spans="1:11" x14ac:dyDescent="0.15">
      <c r="A30" t="s">
        <v>407</v>
      </c>
    </row>
    <row r="31" spans="1:11" x14ac:dyDescent="0.15">
      <c r="A31" t="s">
        <v>408</v>
      </c>
    </row>
    <row r="32" spans="1:11" x14ac:dyDescent="0.15">
      <c r="A32" t="s">
        <v>409</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5" sqref="B25"/>
    </sheetView>
  </sheetViews>
  <sheetFormatPr defaultRowHeight="13.5" x14ac:dyDescent="0.15"/>
  <cols>
    <col min="1" max="1" width="18.5" bestFit="1" customWidth="1"/>
    <col min="2" max="2" width="13.625" bestFit="1" customWidth="1"/>
    <col min="3" max="3" width="7.375" bestFit="1" customWidth="1"/>
    <col min="4" max="4" width="28.125" bestFit="1" customWidth="1"/>
    <col min="5" max="5" width="14" bestFit="1" customWidth="1"/>
    <col min="7" max="11" width="0" hidden="1" customWidth="1"/>
  </cols>
  <sheetData>
    <row r="1" spans="1:11" x14ac:dyDescent="0.15">
      <c r="A1" s="6" t="s">
        <v>39</v>
      </c>
      <c r="B1" s="2" t="s">
        <v>116</v>
      </c>
    </row>
    <row r="2" spans="1:11" x14ac:dyDescent="0.15">
      <c r="A2" s="6" t="s">
        <v>148</v>
      </c>
      <c r="B2" s="2" t="s">
        <v>150</v>
      </c>
    </row>
    <row r="3" spans="1:11" x14ac:dyDescent="0.15">
      <c r="A3" s="6" t="s">
        <v>34</v>
      </c>
      <c r="B3" s="2" t="s">
        <v>117</v>
      </c>
    </row>
    <row r="5" spans="1:11" x14ac:dyDescent="0.15">
      <c r="A5" s="6" t="s">
        <v>115</v>
      </c>
      <c r="B5" s="6" t="s">
        <v>148</v>
      </c>
      <c r="C5" s="6" t="s">
        <v>316</v>
      </c>
      <c r="D5" s="6" t="s">
        <v>348</v>
      </c>
      <c r="E5" s="6" t="s">
        <v>34</v>
      </c>
      <c r="F5" t="str">
        <f>"CREATE TABLE IF NOT EXISTS " &amp; B2 &amp; "("</f>
        <v>CREATE TABLE IF NOT EXISTS GUILD(</v>
      </c>
      <c r="G5" t="str">
        <f>"""CREATE TABLE IF NOT EXISTS " &amp; B2 &amp; "("""</f>
        <v>"CREATE TABLE IF NOT EXISTS GUILD("</v>
      </c>
    </row>
    <row r="6" spans="1:11" x14ac:dyDescent="0.15">
      <c r="A6" s="5" t="s">
        <v>1</v>
      </c>
      <c r="B6" s="5" t="s">
        <v>1</v>
      </c>
      <c r="C6" s="5" t="s">
        <v>340</v>
      </c>
      <c r="D6" s="5" t="s">
        <v>349</v>
      </c>
      <c r="E6" s="5"/>
      <c r="F6" t="str">
        <f t="shared" ref="F6:F12" si="0">" " &amp; B6 &amp; " " &amp; C6 &amp; " " &amp; D6 &amp; " COMMENT '" &amp; A6 &amp; "',"</f>
        <v xml:space="preserve"> ID BIGINT NOT NULL AUTO_INCREMENT COMMENT 'ID',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GUILD VALUES (null,"</v>
      </c>
      <c r="K6" t="str">
        <f>"std::string sql = """&amp;"UPDATE "&amp;B2&amp;" SET "&amp;""""</f>
        <v>std::string sql = "UPDATE GUILD SET "</v>
      </c>
    </row>
    <row r="7" spans="1:11" x14ac:dyDescent="0.15">
      <c r="A7" s="3" t="s">
        <v>33</v>
      </c>
      <c r="B7" s="3" t="s">
        <v>474</v>
      </c>
      <c r="C7" s="3" t="s">
        <v>341</v>
      </c>
      <c r="D7" s="3" t="s">
        <v>347</v>
      </c>
      <c r="E7" s="3"/>
      <c r="F7" t="str">
        <f t="shared" si="0"/>
        <v xml:space="preserve"> NAME INT NOT NULL COMMENT '名前',</v>
      </c>
      <c r="G7" t="str">
        <f t="shared" ref="G7:G12" si="1">"+ """&amp;B7&amp;" "&amp;IF(OR(C7="INT",C7="BIGINT",C7="TINYINT"),"INTEGER",IF(C7="TIMESTAMP",C7,"TEXT"))&amp;" "&amp;D7&amp;","""</f>
        <v>+ "NAME INTEGER NOT NULL,"</v>
      </c>
      <c r="H7" t="str">
        <f t="shared" ref="H7:H12" si="2">IF(OR(C7="INT",C7="BIGINT",C7="TINYINT"),"int","std::string")&amp;" "&amp;LOWER(B7)&amp;";"</f>
        <v>int name;</v>
      </c>
      <c r="I7" t="str">
        <f t="shared" ref="I7:I12" si="3">"entity-&gt;" &amp; LOWER(B7) &amp; " = " &amp; IF(OR(C7="INT",C7="BIGINT",C7="TINYINT"),"sqlite3_column_int","(const char*)sqlite3_column_text") &amp; "(stmt, " &amp; ROW() - 6 &amp; ");"</f>
        <v>entity-&gt;name = sqlite3_column_int(stmt, 1);</v>
      </c>
      <c r="J7" t="str">
        <f>"+ std::to_string(entity-&gt;"&amp;LOWER(B7)&amp;") + """ &amp; ","""</f>
        <v>+ std::to_string(entity-&gt;name) + ","</v>
      </c>
      <c r="K7" t="str">
        <f>"+ """ &amp; "," &amp; B7 &amp; " = """ &amp; "+ std::to_string(entity-&gt;" &amp; LOWER(B7) &amp; ")"</f>
        <v>+ ",NAME = "+ std::to_string(entity-&gt;name)</v>
      </c>
    </row>
    <row r="8" spans="1:11" x14ac:dyDescent="0.15">
      <c r="A8" s="3" t="s">
        <v>119</v>
      </c>
      <c r="B8" s="3" t="s">
        <v>475</v>
      </c>
      <c r="C8" s="3" t="s">
        <v>449</v>
      </c>
      <c r="D8" s="3" t="s">
        <v>347</v>
      </c>
      <c r="E8" s="3" t="s">
        <v>480</v>
      </c>
      <c r="F8" t="str">
        <f t="shared" si="0"/>
        <v xml:space="preserve"> RANK INT NOT NULL COMMENT 'ランク',</v>
      </c>
      <c r="G8" t="str">
        <f t="shared" si="1"/>
        <v>+ "RANK INTEGER NOT NULL,"</v>
      </c>
      <c r="H8" t="str">
        <f t="shared" si="2"/>
        <v>int rank;</v>
      </c>
      <c r="I8" t="str">
        <f t="shared" si="3"/>
        <v>entity-&gt;rank = sqlite3_column_int(stmt, 2);</v>
      </c>
      <c r="J8" t="str">
        <f t="shared" ref="J8:J12" si="4">"+ std::to_string(entity-&gt;"&amp;LOWER(B8)&amp;") + """ &amp; ","""</f>
        <v>+ std::to_string(entity-&gt;rank) + ","</v>
      </c>
      <c r="K8" t="str">
        <f t="shared" ref="K8:K12" si="5">"+ """ &amp; "," &amp; B8 &amp; " = """ &amp; "+ std::to_string(entity-&gt;" &amp; LOWER(B8) &amp; ")"</f>
        <v>+ ",RANK = "+ std::to_string(entity-&gt;rank)</v>
      </c>
    </row>
    <row r="9" spans="1:11" x14ac:dyDescent="0.15">
      <c r="A9" s="3" t="s">
        <v>54</v>
      </c>
      <c r="B9" s="3" t="s">
        <v>476</v>
      </c>
      <c r="C9" s="3" t="s">
        <v>449</v>
      </c>
      <c r="D9" s="3" t="s">
        <v>347</v>
      </c>
      <c r="E9" s="3"/>
      <c r="F9" t="str">
        <f t="shared" si="0"/>
        <v xml:space="preserve"> EXP INT NOT NULL COMMENT '昇格値',</v>
      </c>
      <c r="G9" t="str">
        <f t="shared" si="1"/>
        <v>+ "EXP INTEGER NOT NULL,"</v>
      </c>
      <c r="H9" t="str">
        <f t="shared" si="2"/>
        <v>int exp;</v>
      </c>
      <c r="I9" t="str">
        <f t="shared" si="3"/>
        <v>entity-&gt;exp = sqlite3_column_int(stmt, 3);</v>
      </c>
      <c r="J9" t="str">
        <f t="shared" si="4"/>
        <v>+ std::to_string(entity-&gt;exp) + ","</v>
      </c>
      <c r="K9" t="str">
        <f t="shared" si="5"/>
        <v>+ ",EXP = "+ std::to_string(entity-&gt;exp)</v>
      </c>
    </row>
    <row r="10" spans="1:11" x14ac:dyDescent="0.15">
      <c r="A10" s="3" t="s">
        <v>120</v>
      </c>
      <c r="B10" s="3" t="s">
        <v>477</v>
      </c>
      <c r="C10" s="3" t="s">
        <v>449</v>
      </c>
      <c r="D10" s="3" t="s">
        <v>347</v>
      </c>
      <c r="E10" s="3"/>
      <c r="F10" t="str">
        <f t="shared" si="0"/>
        <v xml:space="preserve"> WIN_SU INT NOT NULL COMMENT '勝利数',</v>
      </c>
      <c r="G10" t="str">
        <f t="shared" si="1"/>
        <v>+ "WIN_SU INTEGER NOT NULL,"</v>
      </c>
      <c r="H10" t="str">
        <f t="shared" si="2"/>
        <v>int win_su;</v>
      </c>
      <c r="I10" t="str">
        <f t="shared" si="3"/>
        <v>entity-&gt;win_su = sqlite3_column_int(stmt, 4);</v>
      </c>
      <c r="J10" t="str">
        <f t="shared" si="4"/>
        <v>+ std::to_string(entity-&gt;win_su) + ","</v>
      </c>
      <c r="K10" t="str">
        <f t="shared" si="5"/>
        <v>+ ",WIN_SU = "+ std::to_string(entity-&gt;win_su)</v>
      </c>
    </row>
    <row r="11" spans="1:11" x14ac:dyDescent="0.15">
      <c r="A11" s="3" t="s">
        <v>121</v>
      </c>
      <c r="B11" s="3" t="s">
        <v>478</v>
      </c>
      <c r="C11" s="3" t="s">
        <v>449</v>
      </c>
      <c r="D11" s="3" t="s">
        <v>347</v>
      </c>
      <c r="E11" s="3"/>
      <c r="F11" t="str">
        <f t="shared" si="0"/>
        <v xml:space="preserve"> LOSE_SU INT NOT NULL COMMENT '敗北数',</v>
      </c>
      <c r="G11" t="str">
        <f t="shared" si="1"/>
        <v>+ "LOSE_SU INTEGER NOT NULL,"</v>
      </c>
      <c r="H11" t="str">
        <f t="shared" si="2"/>
        <v>int lose_su;</v>
      </c>
      <c r="I11" t="str">
        <f t="shared" si="3"/>
        <v>entity-&gt;lose_su = sqlite3_column_int(stmt, 5);</v>
      </c>
      <c r="J11" t="str">
        <f t="shared" si="4"/>
        <v>+ std::to_string(entity-&gt;lose_su) + ","</v>
      </c>
      <c r="K11" t="str">
        <f t="shared" si="5"/>
        <v>+ ",LOSE_SU = "+ std::to_string(entity-&gt;lose_su)</v>
      </c>
    </row>
    <row r="12" spans="1:11" x14ac:dyDescent="0.15">
      <c r="A12" s="3" t="s">
        <v>122</v>
      </c>
      <c r="B12" s="3" t="s">
        <v>479</v>
      </c>
      <c r="C12" s="3" t="s">
        <v>449</v>
      </c>
      <c r="D12" s="3" t="s">
        <v>347</v>
      </c>
      <c r="E12" s="3"/>
      <c r="F12" t="str">
        <f t="shared" si="0"/>
        <v xml:space="preserve"> DRAW_SU INT NOT NULL COMMENT '引き分け数',</v>
      </c>
      <c r="G12" t="str">
        <f t="shared" si="1"/>
        <v>+ "DRAW_SU INTEGER NOT NULL,"</v>
      </c>
      <c r="H12" t="str">
        <f t="shared" si="2"/>
        <v>int draw_su;</v>
      </c>
      <c r="I12" t="str">
        <f t="shared" si="3"/>
        <v>entity-&gt;draw_su = sqlite3_column_int(stmt, 6);</v>
      </c>
      <c r="J12" t="str">
        <f t="shared" si="4"/>
        <v>+ std::to_string(entity-&gt;draw_su) + ","</v>
      </c>
      <c r="K12" t="str">
        <f t="shared" si="5"/>
        <v>+ ",DRAW_SU = "+ std::to_string(entity-&gt;draw_su)</v>
      </c>
    </row>
    <row r="13" spans="1:11" x14ac:dyDescent="0.15">
      <c r="A13" s="3"/>
      <c r="B13" s="3"/>
      <c r="C13" s="3"/>
      <c r="D13" s="3"/>
      <c r="E13" s="3"/>
      <c r="F13" t="str">
        <f xml:space="preserve"> "PRIMARY KEY (ID)) ENGINE=InnoDB default charset=utf8 comment='" &amp; B$1 &amp; "';"</f>
        <v>PRIMARY KEY (ID)) ENGINE=InnoDB default charset=utf8 comment='ギルドテーブル';</v>
      </c>
      <c r="G13" t="str">
        <f>"+ "")"";"</f>
        <v>+ ")";</v>
      </c>
    </row>
    <row r="14" spans="1:11" x14ac:dyDescent="0.15">
      <c r="A14" s="3"/>
      <c r="B14" s="3"/>
      <c r="C14" s="3"/>
      <c r="D14" s="3"/>
      <c r="E14" s="3"/>
    </row>
    <row r="15" spans="1:11" x14ac:dyDescent="0.15">
      <c r="A15" s="4"/>
      <c r="B15" s="4"/>
      <c r="C15" s="4"/>
      <c r="D15" s="4"/>
      <c r="E15" s="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25" sqref="B25"/>
    </sheetView>
  </sheetViews>
  <sheetFormatPr defaultRowHeight="13.5" x14ac:dyDescent="0.15"/>
  <cols>
    <col min="1" max="1" width="10.375" bestFit="1" customWidth="1"/>
    <col min="2" max="2" width="14.375" bestFit="1" customWidth="1"/>
    <col min="3" max="3" width="11.5" bestFit="1" customWidth="1"/>
    <col min="4" max="4" width="28.125" bestFit="1" customWidth="1"/>
    <col min="5" max="5" width="18.875" bestFit="1" customWidth="1"/>
    <col min="7" max="11" width="0" hidden="1" customWidth="1"/>
  </cols>
  <sheetData>
    <row r="1" spans="1:11" x14ac:dyDescent="0.15">
      <c r="A1" s="6" t="s">
        <v>39</v>
      </c>
      <c r="B1" s="2" t="s">
        <v>124</v>
      </c>
    </row>
    <row r="2" spans="1:11" x14ac:dyDescent="0.15">
      <c r="A2" s="6" t="s">
        <v>148</v>
      </c>
      <c r="B2" s="2" t="s">
        <v>151</v>
      </c>
    </row>
    <row r="3" spans="1:11" x14ac:dyDescent="0.15">
      <c r="A3" s="6" t="s">
        <v>34</v>
      </c>
      <c r="B3" s="2" t="s">
        <v>125</v>
      </c>
    </row>
    <row r="5" spans="1:11" x14ac:dyDescent="0.15">
      <c r="A5" s="6" t="s">
        <v>115</v>
      </c>
      <c r="B5" s="6" t="s">
        <v>148</v>
      </c>
      <c r="C5" s="6" t="s">
        <v>316</v>
      </c>
      <c r="D5" s="6" t="s">
        <v>348</v>
      </c>
      <c r="E5" s="6" t="s">
        <v>34</v>
      </c>
      <c r="F5" t="str">
        <f>"CREATE TABLE IF NOT EXISTS " &amp; B2 &amp; "("</f>
        <v>CREATE TABLE IF NOT EXISTS CHAT(</v>
      </c>
      <c r="G5" t="str">
        <f>"""CREATE TABLE IF NOT EXISTS " &amp; B2 &amp; "("""</f>
        <v>"CREATE TABLE IF NOT EXISTS CHAT("</v>
      </c>
    </row>
    <row r="6" spans="1:11" x14ac:dyDescent="0.15">
      <c r="A6" s="5" t="s">
        <v>118</v>
      </c>
      <c r="B6" s="5" t="s">
        <v>1</v>
      </c>
      <c r="C6" s="5" t="s">
        <v>340</v>
      </c>
      <c r="D6" s="5" t="s">
        <v>349</v>
      </c>
      <c r="E6" s="5"/>
      <c r="F6" t="str">
        <f t="shared" ref="F6:F10" si="0">" " &amp; B6 &amp; " " &amp; C6 &amp; " " &amp; D6 &amp; " COMMENT '" &amp; A6 &amp; "',"</f>
        <v xml:space="preserve"> ID BIGINT NOT NULL AUTO_INCREMENT COMMENT 'ギルドID',</v>
      </c>
      <c r="G6" t="str">
        <f>"+ """&amp;B6&amp;" "&amp;IF(OR(C6="INT",C6="BIGINT",C6="TINYINT"),"INTEGER",IF(C6="TIMESTAMP",C6,"TEXT"))&amp;" "&amp;D6&amp;","""</f>
        <v>+ "ID INTEGER NOT NULL AUTO_INCREMENT,"</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CHAT VALUES (null,"</v>
      </c>
      <c r="K6" t="str">
        <f>"std::string sql = """&amp;"UPDATE "&amp;B2&amp;" SET "&amp;""""</f>
        <v>std::string sql = "UPDATE CHAT SET "</v>
      </c>
    </row>
    <row r="7" spans="1:11" x14ac:dyDescent="0.15">
      <c r="A7" s="3" t="s">
        <v>79</v>
      </c>
      <c r="B7" s="3" t="s">
        <v>416</v>
      </c>
      <c r="C7" s="3" t="s">
        <v>447</v>
      </c>
      <c r="D7" s="3" t="s">
        <v>347</v>
      </c>
      <c r="E7" s="3"/>
      <c r="F7" t="str">
        <f t="shared" si="0"/>
        <v xml:space="preserve"> USER_ID BIGINT NOT NULL COMMENT 'ユーザーID',</v>
      </c>
      <c r="G7" t="str">
        <f t="shared" ref="G7:G10" si="1">"+ """&amp;B7&amp;" "&amp;IF(OR(C7="INT",C7="BIGINT",C7="TINYINT"),"INTEGER",IF(C7="TIMESTAMP",C7,"TEXT"))&amp;" "&amp;D7&amp;","""</f>
        <v>+ "USER_ID INTEGER NOT NULL,"</v>
      </c>
      <c r="H7" t="str">
        <f t="shared" ref="H7:H10" si="2">IF(OR(C7="INT",C7="BIGINT",C7="TINYINT"),"int","std::string")&amp;" "&amp;LOWER(B7)&amp;";"</f>
        <v>int user_id;</v>
      </c>
      <c r="I7" t="str">
        <f t="shared" ref="I7:I10" si="3">"entity-&gt;" &amp; LOWER(B7) &amp; " = " &amp; IF(OR(C7="INT",C7="BIGINT",C7="TINYINT"),"sqlite3_column_int","(const char*)sqlite3_column_text") &amp; "(stmt, " &amp; ROW() - 6 &amp; ");"</f>
        <v>entity-&gt;user_id = sqlite3_column_int(stmt, 1);</v>
      </c>
      <c r="J7" t="str">
        <f>"+ std::to_string(entity-&gt;"&amp;LOWER(B7)&amp;") + """ &amp; ","""</f>
        <v>+ std::to_string(entity-&gt;user_id) + ","</v>
      </c>
      <c r="K7" t="str">
        <f>"+ """ &amp; "," &amp; B7 &amp; " = """ &amp; "+ std::to_string(entity-&gt;" &amp; LOWER(B7) &amp; ")"</f>
        <v>+ ",USER_ID = "+ std::to_string(entity-&gt;user_id)</v>
      </c>
    </row>
    <row r="8" spans="1:11" x14ac:dyDescent="0.15">
      <c r="A8" s="3" t="s">
        <v>62</v>
      </c>
      <c r="B8" s="3" t="s">
        <v>482</v>
      </c>
      <c r="C8" s="3" t="s">
        <v>484</v>
      </c>
      <c r="D8" s="3" t="s">
        <v>347</v>
      </c>
      <c r="E8" s="3"/>
      <c r="F8" t="str">
        <f t="shared" si="0"/>
        <v xml:space="preserve"> NAIYO TEXT NOT NULL COMMENT '内容',</v>
      </c>
      <c r="G8" t="str">
        <f t="shared" si="1"/>
        <v>+ "NAIYO TEXT NOT NULL,"</v>
      </c>
      <c r="H8" t="str">
        <f t="shared" si="2"/>
        <v>std::string naiyo;</v>
      </c>
      <c r="I8" t="str">
        <f t="shared" si="3"/>
        <v>entity-&gt;naiyo = (const char*)sqlite3_column_text(stmt, 2);</v>
      </c>
      <c r="J8" t="str">
        <f t="shared" ref="J8:J10" si="4">"+ std::to_string(entity-&gt;"&amp;LOWER(B8)&amp;") + """ &amp; ","""</f>
        <v>+ std::to_string(entity-&gt;naiyo) + ","</v>
      </c>
      <c r="K8" t="str">
        <f t="shared" ref="K8:K10" si="5">"+ """ &amp; "," &amp; B8 &amp; " = """ &amp; "+ std::to_string(entity-&gt;" &amp; LOWER(B8) &amp; ")"</f>
        <v>+ ",NAIYO = "+ std::to_string(entity-&gt;naiyo)</v>
      </c>
    </row>
    <row r="9" spans="1:11" x14ac:dyDescent="0.15">
      <c r="A9" s="3" t="s">
        <v>25</v>
      </c>
      <c r="B9" s="7" t="s">
        <v>410</v>
      </c>
      <c r="C9" s="7" t="s">
        <v>346</v>
      </c>
      <c r="D9" s="7" t="s">
        <v>347</v>
      </c>
      <c r="E9" s="3"/>
      <c r="F9" t="str">
        <f t="shared" si="0"/>
        <v xml:space="preserve"> REGIST_TIME TIMESTAMP NOT NULL COMMENT '登録日時',</v>
      </c>
      <c r="G9" t="str">
        <f t="shared" si="1"/>
        <v>+ "REGIST_TIME TIMESTAMP NOT NULL,"</v>
      </c>
      <c r="H9" t="str">
        <f t="shared" si="2"/>
        <v>std::string regist_time;</v>
      </c>
      <c r="I9" t="str">
        <f t="shared" si="3"/>
        <v>entity-&gt;regist_time = (const char*)sqlite3_column_text(stmt, 3);</v>
      </c>
      <c r="J9" t="str">
        <f t="shared" si="4"/>
        <v>+ std::to_string(entity-&gt;regist_time) + ","</v>
      </c>
      <c r="K9" t="str">
        <f t="shared" si="5"/>
        <v>+ ",REGIST_TIME = "+ std::to_string(entity-&gt;regist_time)</v>
      </c>
    </row>
    <row r="10" spans="1:11" x14ac:dyDescent="0.15">
      <c r="A10" s="3" t="s">
        <v>38</v>
      </c>
      <c r="B10" s="3" t="s">
        <v>483</v>
      </c>
      <c r="C10" s="3" t="s">
        <v>472</v>
      </c>
      <c r="D10" s="3" t="s">
        <v>347</v>
      </c>
      <c r="E10" s="3"/>
      <c r="F10" t="str">
        <f t="shared" si="0"/>
        <v xml:space="preserve"> DELFLG TINYINT NOT NULL COMMENT '削除フラグ',</v>
      </c>
      <c r="G10" t="str">
        <f t="shared" si="1"/>
        <v>+ "DELFLG INTEGER NOT NULL,"</v>
      </c>
      <c r="H10" t="str">
        <f t="shared" si="2"/>
        <v>int delflg;</v>
      </c>
      <c r="I10" t="str">
        <f t="shared" si="3"/>
        <v>entity-&gt;delflg = sqlite3_column_int(stmt, 4);</v>
      </c>
      <c r="J10" t="str">
        <f t="shared" si="4"/>
        <v>+ std::to_string(entity-&gt;delflg) + ","</v>
      </c>
      <c r="K10" t="str">
        <f t="shared" si="5"/>
        <v>+ ",DELFLG = "+ std::to_string(entity-&gt;delflg)</v>
      </c>
    </row>
    <row r="11" spans="1:11" x14ac:dyDescent="0.15">
      <c r="A11" s="4"/>
      <c r="B11" s="4"/>
      <c r="C11" s="4"/>
      <c r="D11" s="4"/>
      <c r="E11" s="4"/>
      <c r="F11" t="str">
        <f xml:space="preserve"> "PRIMARY KEY (ID)) ENGINE=InnoDB default charset=utf8 comment='" &amp; B$1 &amp; "';"</f>
        <v>PRIMARY KEY (ID)) ENGINE=InnoDB default charset=utf8 comment='チャットテーブル';</v>
      </c>
      <c r="G11" t="str">
        <f>"+ "")"";"</f>
        <v>+ ")";</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B32" sqref="B32"/>
    </sheetView>
  </sheetViews>
  <sheetFormatPr defaultRowHeight="13.5" x14ac:dyDescent="0.15"/>
  <cols>
    <col min="1" max="1" width="22.625" bestFit="1" customWidth="1"/>
    <col min="2" max="2" width="28.375" bestFit="1" customWidth="1"/>
    <col min="3" max="3" width="13.125" bestFit="1" customWidth="1"/>
    <col min="4" max="4" width="10.375" bestFit="1" customWidth="1"/>
    <col min="5" max="5" width="26.375" customWidth="1"/>
    <col min="7" max="11" width="0" hidden="1" customWidth="1"/>
  </cols>
  <sheetData>
    <row r="1" spans="1:11" x14ac:dyDescent="0.15">
      <c r="A1" s="6" t="s">
        <v>39</v>
      </c>
      <c r="B1" s="2" t="s">
        <v>391</v>
      </c>
    </row>
    <row r="2" spans="1:11" x14ac:dyDescent="0.15">
      <c r="A2" s="6" t="s">
        <v>148</v>
      </c>
      <c r="B2" s="2" t="s">
        <v>152</v>
      </c>
    </row>
    <row r="3" spans="1:11" x14ac:dyDescent="0.15">
      <c r="A3" s="6" t="s">
        <v>34</v>
      </c>
      <c r="B3" s="2" t="s">
        <v>136</v>
      </c>
      <c r="D3" s="1"/>
      <c r="E3" s="1"/>
    </row>
    <row r="4" spans="1:11" x14ac:dyDescent="0.15">
      <c r="D4" s="1"/>
    </row>
    <row r="5" spans="1:11" x14ac:dyDescent="0.15">
      <c r="A5" s="6" t="s">
        <v>115</v>
      </c>
      <c r="B5" s="6" t="s">
        <v>148</v>
      </c>
      <c r="C5" s="6" t="s">
        <v>316</v>
      </c>
      <c r="D5" s="6" t="s">
        <v>348</v>
      </c>
      <c r="E5" s="6" t="s">
        <v>34</v>
      </c>
      <c r="F5" t="str">
        <f>"CREATE TABLE IF NOT EXISTS " &amp; B2 &amp; "("</f>
        <v>CREATE TABLE IF NOT EXISTS UNIT_MASTER(</v>
      </c>
      <c r="G5" t="str">
        <f>"""CREATE TABLE IF NOT EXISTS " &amp; B2 &amp; "("""</f>
        <v>"CREATE TABLE IF NOT EXISTS UNIT_MASTER("</v>
      </c>
    </row>
    <row r="6" spans="1:11" x14ac:dyDescent="0.15">
      <c r="A6" s="5" t="s">
        <v>0</v>
      </c>
      <c r="B6" s="5" t="s">
        <v>1</v>
      </c>
      <c r="C6" s="5" t="s">
        <v>340</v>
      </c>
      <c r="D6" s="5" t="s">
        <v>358</v>
      </c>
      <c r="E6" s="5"/>
      <c r="F6" t="str">
        <f t="shared" ref="F6:F38" si="0">" " &amp; B6 &amp; " " &amp; C6 &amp; " " &amp; D6 &amp; " COMMENT '" &amp; A6 &amp; "',"</f>
        <v xml:space="preserve"> ID BIGINT NOT NULL COMMENT 'ID',</v>
      </c>
      <c r="G6" t="str">
        <f>"+ """&amp;B6&amp;" "&amp;IF(OR(C6="INT",C6="BIGINT",C6="TINYINT"),"INTEGER",IF(C6="TIMESTAMP",C6,"TEXT"))&amp;" "&amp;D6&amp;","""</f>
        <v>+ "ID INTEGER NOT NULL,"</v>
      </c>
      <c r="H6" t="str">
        <f>IF(OR(C6="INT",C6="BIGINT",C6="TINYINT"),"int","std::string")&amp;" "&amp;LOWER(B6)&amp;";"</f>
        <v>int id;</v>
      </c>
      <c r="I6" t="str">
        <f>"entity-&gt;" &amp; LOWER(B6) &amp; " = " &amp; IF(OR(C6="INT",C6="BIGINT",C6="TINYINT"),"sqlite3_column_int","(const char*)sqlite3_column_text") &amp; "(stmt, " &amp; ROW() - 6 &amp; ");"</f>
        <v>entity-&gt;id = sqlite3_column_int(stmt, 0);</v>
      </c>
      <c r="J6" t="str">
        <f>"std::string sql = """ &amp; "INSERT INTO " &amp; B2 &amp; " VALUES (null,"""</f>
        <v>std::string sql = "INSERT INTO UNIT_MASTER VALUES (null,"</v>
      </c>
      <c r="K6" t="str">
        <f>"std::string sql = """&amp;"UPDATE "&amp;B2&amp;" SET "&amp;""""</f>
        <v>std::string sql = "UPDATE UNIT_MASTER SET "</v>
      </c>
    </row>
    <row r="7" spans="1:11" x14ac:dyDescent="0.15">
      <c r="A7" s="3" t="s">
        <v>31</v>
      </c>
      <c r="B7" s="3" t="s">
        <v>318</v>
      </c>
      <c r="C7" s="3" t="s">
        <v>485</v>
      </c>
      <c r="D7" s="3" t="s">
        <v>347</v>
      </c>
      <c r="E7" s="3"/>
      <c r="F7" t="str">
        <f t="shared" si="0"/>
        <v xml:space="preserve"> NO VARCHAR(8) NOT NULL COMMENT '番号',</v>
      </c>
      <c r="G7" t="str">
        <f t="shared" ref="G7:G38" si="1">"+ """&amp;B7&amp;" "&amp;IF(OR(C7="INT",C7="BIGINT",C7="TINYINT"),"INTEGER",IF(C7="TIMESTAMP",C7,"TEXT"))&amp;" "&amp;D7&amp;","""</f>
        <v>+ "NO TEXT NOT NULL,"</v>
      </c>
      <c r="H7" t="str">
        <f t="shared" ref="H7:H38" si="2">IF(OR(C7="INT",C7="BIGINT",C7="TINYINT"),"int","std::string")&amp;" "&amp;LOWER(B7)&amp;";"</f>
        <v>std::string no;</v>
      </c>
      <c r="I7" t="str">
        <f t="shared" ref="I7:I38" si="3">"entity-&gt;" &amp; LOWER(B7) &amp; " = " &amp; IF(OR(C7="INT",C7="BIGINT",C7="TINYINT"),"sqlite3_column_int","(const char*)sqlite3_column_text") &amp; "(stmt, " &amp; ROW() - 6 &amp; ");"</f>
        <v>entity-&gt;no = (const char*)sqlite3_column_text(stmt, 1);</v>
      </c>
      <c r="J7" t="str">
        <f>"+ std::to_string(entity-&gt;"&amp;LOWER(B7)&amp;") + """ &amp; ","""</f>
        <v>+ std::to_string(entity-&gt;no) + ","</v>
      </c>
      <c r="K7" t="str">
        <f>"+ """ &amp; "," &amp; B7 &amp; " = """ &amp; "+ std::to_string(entity-&gt;" &amp; LOWER(B7) &amp; ")"</f>
        <v>+ ",NO = "+ std::to_string(entity-&gt;no)</v>
      </c>
    </row>
    <row r="8" spans="1:11" x14ac:dyDescent="0.15">
      <c r="A8" s="3" t="s">
        <v>271</v>
      </c>
      <c r="B8" s="3" t="s">
        <v>460</v>
      </c>
      <c r="C8" s="3" t="s">
        <v>485</v>
      </c>
      <c r="D8" s="3" t="s">
        <v>458</v>
      </c>
      <c r="E8" s="3" t="s">
        <v>269</v>
      </c>
      <c r="F8" t="str">
        <f t="shared" si="0"/>
        <v xml:space="preserve"> IMAGE_NO VARCHAR(8) NOT NULL COMMENT '画像番号',</v>
      </c>
      <c r="G8" t="str">
        <f t="shared" si="1"/>
        <v>+ "IMAGE_NO TEXT NOT NULL,"</v>
      </c>
      <c r="H8" t="str">
        <f t="shared" si="2"/>
        <v>std::string image_no;</v>
      </c>
      <c r="I8" t="str">
        <f t="shared" si="3"/>
        <v>entity-&gt;image_no = (const char*)sqlite3_column_text(stmt, 2);</v>
      </c>
      <c r="J8" t="str">
        <f t="shared" ref="J8:J38" si="4">"+ std::to_string(entity-&gt;"&amp;LOWER(B8)&amp;") + """ &amp; ","""</f>
        <v>+ std::to_string(entity-&gt;image_no) + ","</v>
      </c>
      <c r="K8" t="str">
        <f t="shared" ref="K8:K38" si="5">"+ """ &amp; "," &amp; B8 &amp; " = """ &amp; "+ std::to_string(entity-&gt;" &amp; LOWER(B8) &amp; ")"</f>
        <v>+ ",IMAGE_NO = "+ std::to_string(entity-&gt;image_no)</v>
      </c>
    </row>
    <row r="9" spans="1:11" x14ac:dyDescent="0.15">
      <c r="A9" s="3" t="s">
        <v>30</v>
      </c>
      <c r="B9" s="3" t="s">
        <v>486</v>
      </c>
      <c r="C9" s="3" t="s">
        <v>510</v>
      </c>
      <c r="D9" s="3" t="s">
        <v>458</v>
      </c>
      <c r="E9" s="3" t="s">
        <v>509</v>
      </c>
      <c r="F9" t="str">
        <f t="shared" si="0"/>
        <v xml:space="preserve"> RARE TINYINT NOT NULL COMMENT 'レア度',</v>
      </c>
      <c r="G9" t="str">
        <f t="shared" si="1"/>
        <v>+ "RARE INTEGER NOT NULL,"</v>
      </c>
      <c r="H9" t="str">
        <f t="shared" si="2"/>
        <v>int rare;</v>
      </c>
      <c r="I9" t="str">
        <f t="shared" si="3"/>
        <v>entity-&gt;rare = sqlite3_column_int(stmt, 3);</v>
      </c>
      <c r="J9" t="str">
        <f t="shared" si="4"/>
        <v>+ std::to_string(entity-&gt;rare) + ","</v>
      </c>
      <c r="K9" t="str">
        <f t="shared" si="5"/>
        <v>+ ",RARE = "+ std::to_string(entity-&gt;rare)</v>
      </c>
    </row>
    <row r="10" spans="1:11" x14ac:dyDescent="0.15">
      <c r="A10" s="3" t="s">
        <v>129</v>
      </c>
      <c r="B10" s="3" t="s">
        <v>487</v>
      </c>
      <c r="C10" s="3" t="s">
        <v>457</v>
      </c>
      <c r="D10" s="3" t="s">
        <v>458</v>
      </c>
      <c r="E10" s="3"/>
      <c r="F10" t="str">
        <f t="shared" si="0"/>
        <v xml:space="preserve"> LEVEL_MAX INT NOT NULL COMMENT '初期最大レベル',</v>
      </c>
      <c r="G10" t="str">
        <f t="shared" si="1"/>
        <v>+ "LEVEL_MAX INTEGER NOT NULL,"</v>
      </c>
      <c r="H10" t="str">
        <f t="shared" si="2"/>
        <v>int level_max;</v>
      </c>
      <c r="I10" t="str">
        <f t="shared" si="3"/>
        <v>entity-&gt;level_max = sqlite3_column_int(stmt, 4);</v>
      </c>
      <c r="J10" t="str">
        <f t="shared" si="4"/>
        <v>+ std::to_string(entity-&gt;level_max) + ","</v>
      </c>
      <c r="K10" t="str">
        <f t="shared" si="5"/>
        <v>+ ",LEVEL_MAX = "+ std::to_string(entity-&gt;level_max)</v>
      </c>
    </row>
    <row r="11" spans="1:11" x14ac:dyDescent="0.15">
      <c r="A11" s="3" t="s">
        <v>33</v>
      </c>
      <c r="B11" s="3" t="s">
        <v>488</v>
      </c>
      <c r="C11" s="3" t="s">
        <v>511</v>
      </c>
      <c r="D11" s="3" t="s">
        <v>458</v>
      </c>
      <c r="E11" s="3"/>
      <c r="F11" t="str">
        <f t="shared" si="0"/>
        <v xml:space="preserve"> NAME VARCHAR(32) NOT NULL COMMENT '名前',</v>
      </c>
      <c r="G11" t="str">
        <f t="shared" si="1"/>
        <v>+ "NAME TEXT NOT NULL,"</v>
      </c>
      <c r="H11" t="str">
        <f t="shared" si="2"/>
        <v>std::string name;</v>
      </c>
      <c r="I11" t="str">
        <f t="shared" si="3"/>
        <v>entity-&gt;name = (const char*)sqlite3_column_text(stmt, 5);</v>
      </c>
      <c r="J11" t="str">
        <f t="shared" si="4"/>
        <v>+ std::to_string(entity-&gt;name) + ","</v>
      </c>
      <c r="K11" t="str">
        <f t="shared" si="5"/>
        <v>+ ",NAME = "+ std::to_string(entity-&gt;name)</v>
      </c>
    </row>
    <row r="12" spans="1:11" x14ac:dyDescent="0.15">
      <c r="A12" s="3" t="s">
        <v>34</v>
      </c>
      <c r="B12" s="3" t="s">
        <v>489</v>
      </c>
      <c r="C12" s="3" t="s">
        <v>484</v>
      </c>
      <c r="D12" s="3" t="s">
        <v>458</v>
      </c>
      <c r="E12" s="3"/>
      <c r="F12" t="str">
        <f t="shared" si="0"/>
        <v xml:space="preserve"> INFO TEXT NOT NULL COMMENT '説明',</v>
      </c>
      <c r="G12" t="str">
        <f t="shared" si="1"/>
        <v>+ "INFO TEXT NOT NULL,"</v>
      </c>
      <c r="H12" t="str">
        <f t="shared" si="2"/>
        <v>std::string info;</v>
      </c>
      <c r="I12" t="str">
        <f t="shared" si="3"/>
        <v>entity-&gt;info = (const char*)sqlite3_column_text(stmt, 6);</v>
      </c>
      <c r="J12" t="str">
        <f t="shared" si="4"/>
        <v>+ std::to_string(entity-&gt;info) + ","</v>
      </c>
      <c r="K12" t="str">
        <f t="shared" si="5"/>
        <v>+ ",INFO = "+ std::to_string(entity-&gt;info)</v>
      </c>
    </row>
    <row r="13" spans="1:11" x14ac:dyDescent="0.15">
      <c r="A13" s="3" t="s">
        <v>32</v>
      </c>
      <c r="B13" s="3" t="s">
        <v>490</v>
      </c>
      <c r="C13" s="3" t="s">
        <v>472</v>
      </c>
      <c r="D13" s="3" t="s">
        <v>458</v>
      </c>
      <c r="E13" s="3"/>
      <c r="F13" t="str">
        <f t="shared" si="0"/>
        <v xml:space="preserve"> ZOKUSEI TINYINT NOT NULL COMMENT '属性',</v>
      </c>
      <c r="G13" t="str">
        <f t="shared" si="1"/>
        <v>+ "ZOKUSEI INTEGER NOT NULL,"</v>
      </c>
      <c r="H13" t="str">
        <f t="shared" si="2"/>
        <v>int zokusei;</v>
      </c>
      <c r="I13" t="str">
        <f t="shared" si="3"/>
        <v>entity-&gt;zokusei = sqlite3_column_int(stmt, 7);</v>
      </c>
      <c r="J13" t="str">
        <f t="shared" si="4"/>
        <v>+ std::to_string(entity-&gt;zokusei) + ","</v>
      </c>
      <c r="K13" t="str">
        <f t="shared" si="5"/>
        <v>+ ",ZOKUSEI = "+ std::to_string(entity-&gt;zokusei)</v>
      </c>
    </row>
    <row r="14" spans="1:11" x14ac:dyDescent="0.15">
      <c r="A14" s="3" t="s">
        <v>69</v>
      </c>
      <c r="B14" s="3" t="s">
        <v>491</v>
      </c>
      <c r="C14" s="3" t="s">
        <v>472</v>
      </c>
      <c r="D14" s="3" t="s">
        <v>458</v>
      </c>
      <c r="E14" s="3"/>
      <c r="F14" t="str">
        <f t="shared" si="0"/>
        <v xml:space="preserve"> TYPE TINYINT NOT NULL COMMENT 'タイプ',</v>
      </c>
      <c r="G14" t="str">
        <f t="shared" si="1"/>
        <v>+ "TYPE INTEGER NOT NULL,"</v>
      </c>
      <c r="H14" t="str">
        <f t="shared" si="2"/>
        <v>int type;</v>
      </c>
      <c r="I14" t="str">
        <f t="shared" si="3"/>
        <v>entity-&gt;type = sqlite3_column_int(stmt, 8);</v>
      </c>
      <c r="J14" t="str">
        <f t="shared" si="4"/>
        <v>+ std::to_string(entity-&gt;type) + ","</v>
      </c>
      <c r="K14" t="str">
        <f t="shared" si="5"/>
        <v>+ ",TYPE = "+ std::to_string(entity-&gt;type)</v>
      </c>
    </row>
    <row r="15" spans="1:11" x14ac:dyDescent="0.15">
      <c r="A15" s="3" t="s">
        <v>126</v>
      </c>
      <c r="B15" s="3" t="s">
        <v>492</v>
      </c>
      <c r="C15" s="3" t="s">
        <v>472</v>
      </c>
      <c r="D15" s="3" t="s">
        <v>458</v>
      </c>
      <c r="E15" s="3"/>
      <c r="F15" t="str">
        <f t="shared" si="0"/>
        <v xml:space="preserve"> COST TINYINT NOT NULL COMMENT 'コスト',</v>
      </c>
      <c r="G15" t="str">
        <f t="shared" si="1"/>
        <v>+ "COST INTEGER NOT NULL,"</v>
      </c>
      <c r="H15" t="str">
        <f t="shared" si="2"/>
        <v>int cost;</v>
      </c>
      <c r="I15" t="str">
        <f t="shared" si="3"/>
        <v>entity-&gt;cost = sqlite3_column_int(stmt, 9);</v>
      </c>
      <c r="J15" t="str">
        <f t="shared" si="4"/>
        <v>+ std::to_string(entity-&gt;cost) + ","</v>
      </c>
      <c r="K15" t="str">
        <f t="shared" si="5"/>
        <v>+ ",COST = "+ std::to_string(entity-&gt;cost)</v>
      </c>
    </row>
    <row r="16" spans="1:11" x14ac:dyDescent="0.15">
      <c r="A16" s="3" t="s">
        <v>35</v>
      </c>
      <c r="B16" s="3" t="s">
        <v>493</v>
      </c>
      <c r="C16" s="3" t="s">
        <v>457</v>
      </c>
      <c r="D16" s="3" t="s">
        <v>458</v>
      </c>
      <c r="E16" s="3"/>
      <c r="F16" t="str">
        <f t="shared" si="0"/>
        <v xml:space="preserve"> KOU INT NOT NULL COMMENT '攻撃力',</v>
      </c>
      <c r="G16" t="str">
        <f t="shared" si="1"/>
        <v>+ "KOU INTEGER NOT NULL,"</v>
      </c>
      <c r="H16" t="str">
        <f t="shared" si="2"/>
        <v>int kou;</v>
      </c>
      <c r="I16" t="str">
        <f t="shared" si="3"/>
        <v>entity-&gt;kou = sqlite3_column_int(stmt, 10);</v>
      </c>
      <c r="J16" t="str">
        <f t="shared" si="4"/>
        <v>+ std::to_string(entity-&gt;kou) + ","</v>
      </c>
      <c r="K16" t="str">
        <f t="shared" si="5"/>
        <v>+ ",KOU = "+ std::to_string(entity-&gt;kou)</v>
      </c>
    </row>
    <row r="17" spans="1:11" x14ac:dyDescent="0.15">
      <c r="A17" s="3" t="s">
        <v>36</v>
      </c>
      <c r="B17" s="3" t="s">
        <v>494</v>
      </c>
      <c r="C17" s="3" t="s">
        <v>512</v>
      </c>
      <c r="D17" s="3" t="s">
        <v>458</v>
      </c>
      <c r="E17" s="3"/>
      <c r="F17" t="str">
        <f t="shared" si="0"/>
        <v xml:space="preserve"> BOU INT NOT NULL COMMENT '防御力',</v>
      </c>
      <c r="G17" t="str">
        <f t="shared" si="1"/>
        <v>+ "BOU INTEGER NOT NULL,"</v>
      </c>
      <c r="H17" t="str">
        <f t="shared" si="2"/>
        <v>int bou;</v>
      </c>
      <c r="I17" t="str">
        <f t="shared" si="3"/>
        <v>entity-&gt;bou = sqlite3_column_int(stmt, 11);</v>
      </c>
      <c r="J17" t="str">
        <f t="shared" si="4"/>
        <v>+ std::to_string(entity-&gt;bou) + ","</v>
      </c>
      <c r="K17" t="str">
        <f t="shared" si="5"/>
        <v>+ ",BOU = "+ std::to_string(entity-&gt;bou)</v>
      </c>
    </row>
    <row r="18" spans="1:11" x14ac:dyDescent="0.15">
      <c r="A18" s="3" t="s">
        <v>284</v>
      </c>
      <c r="B18" s="3" t="s">
        <v>495</v>
      </c>
      <c r="C18" s="3" t="s">
        <v>447</v>
      </c>
      <c r="D18" s="3"/>
      <c r="E18" s="3"/>
      <c r="F18" t="str">
        <f t="shared" si="0"/>
        <v xml:space="preserve"> ZENEI_SKILL_ID1 BIGINT  COMMENT '前衛スキルID1',</v>
      </c>
      <c r="G18" t="str">
        <f t="shared" si="1"/>
        <v>+ "ZENEI_SKILL_ID1 INTEGER ,"</v>
      </c>
      <c r="H18" t="str">
        <f t="shared" si="2"/>
        <v>int zenei_skill_id1;</v>
      </c>
      <c r="I18" t="str">
        <f t="shared" si="3"/>
        <v>entity-&gt;zenei_skill_id1 = sqlite3_column_int(stmt, 12);</v>
      </c>
      <c r="J18" t="str">
        <f t="shared" si="4"/>
        <v>+ std::to_string(entity-&gt;zenei_skill_id1) + ","</v>
      </c>
      <c r="K18" t="str">
        <f t="shared" si="5"/>
        <v>+ ",ZENEI_SKILL_ID1 = "+ std::to_string(entity-&gt;zenei_skill_id1)</v>
      </c>
    </row>
    <row r="19" spans="1:11" x14ac:dyDescent="0.15">
      <c r="A19" s="3" t="s">
        <v>286</v>
      </c>
      <c r="B19" s="3" t="s">
        <v>496</v>
      </c>
      <c r="C19" s="3" t="s">
        <v>457</v>
      </c>
      <c r="D19" s="3"/>
      <c r="E19" s="3"/>
      <c r="F19" t="str">
        <f t="shared" si="0"/>
        <v xml:space="preserve"> ZENEI_SKILL_LEVEL1 INT  COMMENT '前衛スキルレベル1',</v>
      </c>
      <c r="G19" t="str">
        <f t="shared" si="1"/>
        <v>+ "ZENEI_SKILL_LEVEL1 INTEGER ,"</v>
      </c>
      <c r="H19" t="str">
        <f t="shared" si="2"/>
        <v>int zenei_skill_level1;</v>
      </c>
      <c r="I19" t="str">
        <f t="shared" si="3"/>
        <v>entity-&gt;zenei_skill_level1 = sqlite3_column_int(stmt, 13);</v>
      </c>
      <c r="J19" t="str">
        <f t="shared" si="4"/>
        <v>+ std::to_string(entity-&gt;zenei_skill_level1) + ","</v>
      </c>
      <c r="K19" t="str">
        <f t="shared" si="5"/>
        <v>+ ",ZENEI_SKILL_LEVEL1 = "+ std::to_string(entity-&gt;zenei_skill_level1)</v>
      </c>
    </row>
    <row r="20" spans="1:11" x14ac:dyDescent="0.15">
      <c r="A20" s="3" t="s">
        <v>287</v>
      </c>
      <c r="B20" s="3" t="s">
        <v>497</v>
      </c>
      <c r="C20" s="3" t="s">
        <v>472</v>
      </c>
      <c r="D20" s="3"/>
      <c r="E20" s="3"/>
      <c r="F20" t="str">
        <f t="shared" si="0"/>
        <v xml:space="preserve"> ZENEI_SKILL_KBN1 TINYINT  COMMENT '前衛スキル区分1',</v>
      </c>
      <c r="G20" t="str">
        <f t="shared" si="1"/>
        <v>+ "ZENEI_SKILL_KBN1 INTEGER ,"</v>
      </c>
      <c r="H20" t="str">
        <f t="shared" si="2"/>
        <v>int zenei_skill_kbn1;</v>
      </c>
      <c r="I20" t="str">
        <f t="shared" si="3"/>
        <v>entity-&gt;zenei_skill_kbn1 = sqlite3_column_int(stmt, 14);</v>
      </c>
      <c r="J20" t="str">
        <f t="shared" si="4"/>
        <v>+ std::to_string(entity-&gt;zenei_skill_kbn1) + ","</v>
      </c>
      <c r="K20" t="str">
        <f t="shared" si="5"/>
        <v>+ ",ZENEI_SKILL_KBN1 = "+ std::to_string(entity-&gt;zenei_skill_kbn1)</v>
      </c>
    </row>
    <row r="21" spans="1:11" x14ac:dyDescent="0.15">
      <c r="A21" s="3" t="s">
        <v>288</v>
      </c>
      <c r="B21" s="3" t="s">
        <v>498</v>
      </c>
      <c r="C21" s="3" t="s">
        <v>447</v>
      </c>
      <c r="D21" s="3"/>
      <c r="E21" s="3"/>
      <c r="F21" t="str">
        <f t="shared" si="0"/>
        <v xml:space="preserve"> ZENEI_SKILL_ID2 BIGINT  COMMENT '前衛スキルID2',</v>
      </c>
      <c r="G21" t="str">
        <f t="shared" si="1"/>
        <v>+ "ZENEI_SKILL_ID2 INTEGER ,"</v>
      </c>
      <c r="H21" t="str">
        <f t="shared" si="2"/>
        <v>int zenei_skill_id2;</v>
      </c>
      <c r="I21" t="str">
        <f t="shared" si="3"/>
        <v>entity-&gt;zenei_skill_id2 = sqlite3_column_int(stmt, 15);</v>
      </c>
      <c r="J21" t="str">
        <f t="shared" si="4"/>
        <v>+ std::to_string(entity-&gt;zenei_skill_id2) + ","</v>
      </c>
      <c r="K21" t="str">
        <f t="shared" si="5"/>
        <v>+ ",ZENEI_SKILL_ID2 = "+ std::to_string(entity-&gt;zenei_skill_id2)</v>
      </c>
    </row>
    <row r="22" spans="1:11" x14ac:dyDescent="0.15">
      <c r="A22" s="3" t="s">
        <v>285</v>
      </c>
      <c r="B22" s="3" t="s">
        <v>499</v>
      </c>
      <c r="C22" s="3" t="s">
        <v>457</v>
      </c>
      <c r="D22" s="3"/>
      <c r="E22" s="3"/>
      <c r="F22" t="str">
        <f t="shared" si="0"/>
        <v xml:space="preserve"> ZENEI_SKILL_LEVEL2 INT  COMMENT '前衛スキルレベル2',</v>
      </c>
      <c r="G22" t="str">
        <f t="shared" si="1"/>
        <v>+ "ZENEI_SKILL_LEVEL2 INTEGER ,"</v>
      </c>
      <c r="H22" t="str">
        <f t="shared" si="2"/>
        <v>int zenei_skill_level2;</v>
      </c>
      <c r="I22" t="str">
        <f t="shared" si="3"/>
        <v>entity-&gt;zenei_skill_level2 = sqlite3_column_int(stmt, 16);</v>
      </c>
      <c r="J22" t="str">
        <f t="shared" si="4"/>
        <v>+ std::to_string(entity-&gt;zenei_skill_level2) + ","</v>
      </c>
      <c r="K22" t="str">
        <f t="shared" si="5"/>
        <v>+ ",ZENEI_SKILL_LEVEL2 = "+ std::to_string(entity-&gt;zenei_skill_level2)</v>
      </c>
    </row>
    <row r="23" spans="1:11" x14ac:dyDescent="0.15">
      <c r="A23" s="3" t="s">
        <v>289</v>
      </c>
      <c r="B23" s="3" t="s">
        <v>500</v>
      </c>
      <c r="C23" s="3" t="s">
        <v>472</v>
      </c>
      <c r="D23" s="3"/>
      <c r="E23" s="3"/>
      <c r="F23" t="str">
        <f t="shared" si="0"/>
        <v xml:space="preserve"> ZENEI_SKILL_KBN2 TINYINT  COMMENT '前衛スキル区分2',</v>
      </c>
      <c r="G23" t="str">
        <f t="shared" si="1"/>
        <v>+ "ZENEI_SKILL_KBN2 INTEGER ,"</v>
      </c>
      <c r="H23" t="str">
        <f t="shared" si="2"/>
        <v>int zenei_skill_kbn2;</v>
      </c>
      <c r="I23" t="str">
        <f t="shared" si="3"/>
        <v>entity-&gt;zenei_skill_kbn2 = sqlite3_column_int(stmt, 17);</v>
      </c>
      <c r="J23" t="str">
        <f t="shared" si="4"/>
        <v>+ std::to_string(entity-&gt;zenei_skill_kbn2) + ","</v>
      </c>
      <c r="K23" t="str">
        <f t="shared" si="5"/>
        <v>+ ",ZENEI_SKILL_KBN2 = "+ std::to_string(entity-&gt;zenei_skill_kbn2)</v>
      </c>
    </row>
    <row r="24" spans="1:11" x14ac:dyDescent="0.15">
      <c r="A24" s="3" t="s">
        <v>293</v>
      </c>
      <c r="B24" s="3" t="s">
        <v>501</v>
      </c>
      <c r="C24" s="3" t="s">
        <v>447</v>
      </c>
      <c r="D24" s="3"/>
      <c r="E24" s="3"/>
      <c r="F24" t="str">
        <f t="shared" si="0"/>
        <v xml:space="preserve"> KOEI_SKILL_ID1 BIGINT  COMMENT '後衛スキルID1',</v>
      </c>
      <c r="G24" t="str">
        <f t="shared" si="1"/>
        <v>+ "KOEI_SKILL_ID1 INTEGER ,"</v>
      </c>
      <c r="H24" t="str">
        <f t="shared" si="2"/>
        <v>int koei_skill_id1;</v>
      </c>
      <c r="I24" t="str">
        <f t="shared" si="3"/>
        <v>entity-&gt;koei_skill_id1 = sqlite3_column_int(stmt, 18);</v>
      </c>
      <c r="J24" t="str">
        <f t="shared" si="4"/>
        <v>+ std::to_string(entity-&gt;koei_skill_id1) + ","</v>
      </c>
      <c r="K24" t="str">
        <f t="shared" si="5"/>
        <v>+ ",KOEI_SKILL_ID1 = "+ std::to_string(entity-&gt;koei_skill_id1)</v>
      </c>
    </row>
    <row r="25" spans="1:11" x14ac:dyDescent="0.15">
      <c r="A25" s="3" t="s">
        <v>294</v>
      </c>
      <c r="B25" s="3" t="s">
        <v>502</v>
      </c>
      <c r="C25" s="3" t="s">
        <v>457</v>
      </c>
      <c r="D25" s="3"/>
      <c r="E25" s="3"/>
      <c r="F25" t="str">
        <f t="shared" si="0"/>
        <v xml:space="preserve"> KOEI_SKILL_LEVEL1 INT  COMMENT '後衛スキルレベル1',</v>
      </c>
      <c r="G25" t="str">
        <f t="shared" si="1"/>
        <v>+ "KOEI_SKILL_LEVEL1 INTEGER ,"</v>
      </c>
      <c r="H25" t="str">
        <f t="shared" si="2"/>
        <v>int koei_skill_level1;</v>
      </c>
      <c r="I25" t="str">
        <f t="shared" si="3"/>
        <v>entity-&gt;koei_skill_level1 = sqlite3_column_int(stmt, 19);</v>
      </c>
      <c r="J25" t="str">
        <f t="shared" si="4"/>
        <v>+ std::to_string(entity-&gt;koei_skill_level1) + ","</v>
      </c>
      <c r="K25" t="str">
        <f t="shared" si="5"/>
        <v>+ ",KOEI_SKILL_LEVEL1 = "+ std::to_string(entity-&gt;koei_skill_level1)</v>
      </c>
    </row>
    <row r="26" spans="1:11" x14ac:dyDescent="0.15">
      <c r="A26" s="3" t="s">
        <v>295</v>
      </c>
      <c r="B26" s="3" t="s">
        <v>503</v>
      </c>
      <c r="C26" s="3" t="s">
        <v>472</v>
      </c>
      <c r="D26" s="3"/>
      <c r="E26" s="3"/>
      <c r="F26" t="str">
        <f t="shared" si="0"/>
        <v xml:space="preserve"> KOEI_SKILL_KBN1 TINYINT  COMMENT '後衛スキル区分1',</v>
      </c>
      <c r="G26" t="str">
        <f t="shared" si="1"/>
        <v>+ "KOEI_SKILL_KBN1 INTEGER ,"</v>
      </c>
      <c r="H26" t="str">
        <f t="shared" si="2"/>
        <v>int koei_skill_kbn1;</v>
      </c>
      <c r="I26" t="str">
        <f t="shared" si="3"/>
        <v>entity-&gt;koei_skill_kbn1 = sqlite3_column_int(stmt, 20);</v>
      </c>
      <c r="J26" t="str">
        <f t="shared" si="4"/>
        <v>+ std::to_string(entity-&gt;koei_skill_kbn1) + ","</v>
      </c>
      <c r="K26" t="str">
        <f t="shared" si="5"/>
        <v>+ ",KOEI_SKILL_KBN1 = "+ std::to_string(entity-&gt;koei_skill_kbn1)</v>
      </c>
    </row>
    <row r="27" spans="1:11" x14ac:dyDescent="0.15">
      <c r="A27" s="3" t="s">
        <v>290</v>
      </c>
      <c r="B27" s="3" t="s">
        <v>504</v>
      </c>
      <c r="C27" s="3" t="s">
        <v>447</v>
      </c>
      <c r="D27" s="3"/>
      <c r="E27" s="3"/>
      <c r="F27" t="str">
        <f t="shared" si="0"/>
        <v xml:space="preserve"> KOEI_SKILL_ID2 BIGINT  COMMENT '後衛スキルID2',</v>
      </c>
      <c r="G27" t="str">
        <f t="shared" si="1"/>
        <v>+ "KOEI_SKILL_ID2 INTEGER ,"</v>
      </c>
      <c r="H27" t="str">
        <f t="shared" si="2"/>
        <v>int koei_skill_id2;</v>
      </c>
      <c r="I27" t="str">
        <f t="shared" si="3"/>
        <v>entity-&gt;koei_skill_id2 = sqlite3_column_int(stmt, 21);</v>
      </c>
      <c r="J27" t="str">
        <f t="shared" si="4"/>
        <v>+ std::to_string(entity-&gt;koei_skill_id2) + ","</v>
      </c>
      <c r="K27" t="str">
        <f t="shared" si="5"/>
        <v>+ ",KOEI_SKILL_ID2 = "+ std::to_string(entity-&gt;koei_skill_id2)</v>
      </c>
    </row>
    <row r="28" spans="1:11" x14ac:dyDescent="0.15">
      <c r="A28" s="3" t="s">
        <v>291</v>
      </c>
      <c r="B28" s="3" t="s">
        <v>505</v>
      </c>
      <c r="C28" s="3" t="s">
        <v>457</v>
      </c>
      <c r="D28" s="3"/>
      <c r="E28" s="3"/>
      <c r="F28" t="str">
        <f t="shared" si="0"/>
        <v xml:space="preserve"> KOEI_SKILL_LEVEL2 INT  COMMENT '後衛スキルレベル2',</v>
      </c>
      <c r="G28" t="str">
        <f t="shared" si="1"/>
        <v>+ "KOEI_SKILL_LEVEL2 INTEGER ,"</v>
      </c>
      <c r="H28" t="str">
        <f t="shared" si="2"/>
        <v>int koei_skill_level2;</v>
      </c>
      <c r="I28" t="str">
        <f t="shared" si="3"/>
        <v>entity-&gt;koei_skill_level2 = sqlite3_column_int(stmt, 22);</v>
      </c>
      <c r="J28" t="str">
        <f t="shared" si="4"/>
        <v>+ std::to_string(entity-&gt;koei_skill_level2) + ","</v>
      </c>
      <c r="K28" t="str">
        <f t="shared" si="5"/>
        <v>+ ",KOEI_SKILL_LEVEL2 = "+ std::to_string(entity-&gt;koei_skill_level2)</v>
      </c>
    </row>
    <row r="29" spans="1:11" x14ac:dyDescent="0.15">
      <c r="A29" s="3" t="s">
        <v>292</v>
      </c>
      <c r="B29" s="3" t="s">
        <v>506</v>
      </c>
      <c r="C29" s="3" t="s">
        <v>472</v>
      </c>
      <c r="D29" s="3"/>
      <c r="E29" s="3"/>
      <c r="F29" t="str">
        <f t="shared" si="0"/>
        <v xml:space="preserve"> KOEI_SKILL_KBN2 TINYINT  COMMENT '後衛スキル区分2',</v>
      </c>
      <c r="G29" t="str">
        <f t="shared" si="1"/>
        <v>+ "KOEI_SKILL_KBN2 INTEGER ,"</v>
      </c>
      <c r="H29" t="str">
        <f t="shared" si="2"/>
        <v>int koei_skill_kbn2;</v>
      </c>
      <c r="I29" t="str">
        <f t="shared" si="3"/>
        <v>entity-&gt;koei_skill_kbn2 = sqlite3_column_int(stmt, 23);</v>
      </c>
      <c r="J29" t="str">
        <f t="shared" si="4"/>
        <v>+ std::to_string(entity-&gt;koei_skill_kbn2) + ","</v>
      </c>
      <c r="K29" t="str">
        <f t="shared" si="5"/>
        <v>+ ",KOEI_SKILL_KBN2 = "+ std::to_string(entity-&gt;koei_skill_kbn2)</v>
      </c>
    </row>
    <row r="30" spans="1:11" x14ac:dyDescent="0.15">
      <c r="A30" s="3" t="s">
        <v>127</v>
      </c>
      <c r="B30" s="3" t="s">
        <v>723</v>
      </c>
      <c r="C30" s="3" t="s">
        <v>447</v>
      </c>
      <c r="D30" s="3"/>
      <c r="E30" s="3"/>
      <c r="F30" t="str">
        <f t="shared" si="0"/>
        <v xml:space="preserve"> LEADER_SKILL_ID BIGINT  COMMENT 'リーダースキルID',</v>
      </c>
      <c r="G30" t="str">
        <f t="shared" si="1"/>
        <v>+ "LEADER_SKILL_ID INTEGER ,"</v>
      </c>
      <c r="H30" t="str">
        <f t="shared" si="2"/>
        <v>int leader_skill_id;</v>
      </c>
      <c r="I30" t="str">
        <f t="shared" si="3"/>
        <v>entity-&gt;leader_skill_id = sqlite3_column_int(stmt, 24);</v>
      </c>
      <c r="J30" t="str">
        <f t="shared" si="4"/>
        <v>+ std::to_string(entity-&gt;leader_skill_id) + ","</v>
      </c>
      <c r="K30" t="str">
        <f t="shared" si="5"/>
        <v>+ ",LEADER_SKILL_ID = "+ std::to_string(entity-&gt;leader_skill_id)</v>
      </c>
    </row>
    <row r="31" spans="1:11" x14ac:dyDescent="0.15">
      <c r="A31" s="3" t="s">
        <v>128</v>
      </c>
      <c r="B31" s="3" t="s">
        <v>724</v>
      </c>
      <c r="C31" s="3" t="s">
        <v>457</v>
      </c>
      <c r="D31" s="3"/>
      <c r="E31" s="3"/>
      <c r="F31" t="str">
        <f t="shared" si="0"/>
        <v xml:space="preserve"> LEADER_SKILL_LEVEL INT  COMMENT 'リーダースキルレベル',</v>
      </c>
      <c r="G31" t="str">
        <f t="shared" si="1"/>
        <v>+ "LEADER_SKILL_LEVEL INTEGER ,"</v>
      </c>
      <c r="H31" t="str">
        <f t="shared" si="2"/>
        <v>int leader_skill_level;</v>
      </c>
      <c r="I31" t="str">
        <f t="shared" si="3"/>
        <v>entity-&gt;leader_skill_level = sqlite3_column_int(stmt, 25);</v>
      </c>
      <c r="J31" t="str">
        <f t="shared" si="4"/>
        <v>+ std::to_string(entity-&gt;leader_skill_level) + ","</v>
      </c>
      <c r="K31" t="str">
        <f t="shared" si="5"/>
        <v>+ ",LEADER_SKILL_LEVEL = "+ std::to_string(entity-&gt;leader_skill_level)</v>
      </c>
    </row>
    <row r="32" spans="1:11" x14ac:dyDescent="0.15">
      <c r="A32" s="3" t="s">
        <v>37</v>
      </c>
      <c r="B32" s="3" t="s">
        <v>725</v>
      </c>
      <c r="C32" s="3" t="s">
        <v>472</v>
      </c>
      <c r="D32" s="3"/>
      <c r="E32" s="3"/>
      <c r="F32" t="str">
        <f t="shared" si="0"/>
        <v xml:space="preserve"> LEADER_SKILL_KBN TINYINT  COMMENT 'リーダースキル区分',</v>
      </c>
      <c r="G32" t="str">
        <f t="shared" si="1"/>
        <v>+ "LEADER_SKILL_KBN INTEGER ,"</v>
      </c>
      <c r="H32" t="str">
        <f t="shared" si="2"/>
        <v>int leader_skill_kbn;</v>
      </c>
      <c r="I32" t="str">
        <f t="shared" si="3"/>
        <v>entity-&gt;leader_skill_kbn = sqlite3_column_int(stmt, 26);</v>
      </c>
      <c r="J32" t="str">
        <f t="shared" si="4"/>
        <v>+ std::to_string(entity-&gt;leader_skill_kbn) + ","</v>
      </c>
      <c r="K32" t="str">
        <f t="shared" si="5"/>
        <v>+ ",LEADER_SKILL_KBN = "+ std::to_string(entity-&gt;leader_skill_kbn)</v>
      </c>
    </row>
    <row r="33" spans="1:11" x14ac:dyDescent="0.15">
      <c r="A33" s="3" t="s">
        <v>42</v>
      </c>
      <c r="B33" s="3" t="s">
        <v>529</v>
      </c>
      <c r="C33" s="7" t="s">
        <v>346</v>
      </c>
      <c r="D33" s="3" t="s">
        <v>458</v>
      </c>
      <c r="E33" s="3" t="s">
        <v>507</v>
      </c>
      <c r="F33" t="str">
        <f t="shared" si="0"/>
        <v xml:space="preserve"> GATYA_MURYO_START_TIME TIMESTAMP NOT NULL COMMENT '無料ガチャ公開開始日時',</v>
      </c>
      <c r="G33" t="str">
        <f t="shared" si="1"/>
        <v>+ "GATYA_MURYO_START_TIME TIMESTAMP NOT NULL,"</v>
      </c>
      <c r="H33" t="str">
        <f t="shared" si="2"/>
        <v>std::string gatya_muryo_start_time;</v>
      </c>
      <c r="I33" t="str">
        <f t="shared" si="3"/>
        <v>entity-&gt;gatya_muryo_start_time = (const char*)sqlite3_column_text(stmt, 27);</v>
      </c>
      <c r="J33" t="str">
        <f t="shared" si="4"/>
        <v>+ std::to_string(entity-&gt;gatya_muryo_start_time) + ","</v>
      </c>
      <c r="K33" t="str">
        <f t="shared" si="5"/>
        <v>+ ",GATYA_MURYO_START_TIME = "+ std::to_string(entity-&gt;gatya_muryo_start_time)</v>
      </c>
    </row>
    <row r="34" spans="1:11" x14ac:dyDescent="0.15">
      <c r="A34" s="3" t="s">
        <v>43</v>
      </c>
      <c r="B34" s="3" t="s">
        <v>530</v>
      </c>
      <c r="C34" s="7" t="s">
        <v>346</v>
      </c>
      <c r="D34" s="3" t="s">
        <v>458</v>
      </c>
      <c r="E34" s="3" t="s">
        <v>508</v>
      </c>
      <c r="F34" t="str">
        <f t="shared" si="0"/>
        <v xml:space="preserve"> GATYA_MURYO_END_TIME TIMESTAMP NOT NULL COMMENT '無料ガチャ公開終了日時',</v>
      </c>
      <c r="G34" t="str">
        <f t="shared" si="1"/>
        <v>+ "GATYA_MURYO_END_TIME TIMESTAMP NOT NULL,"</v>
      </c>
      <c r="H34" t="str">
        <f t="shared" si="2"/>
        <v>std::string gatya_muryo_end_time;</v>
      </c>
      <c r="I34" t="str">
        <f t="shared" si="3"/>
        <v>entity-&gt;gatya_muryo_end_time = (const char*)sqlite3_column_text(stmt, 28);</v>
      </c>
      <c r="J34" t="str">
        <f t="shared" si="4"/>
        <v>+ std::to_string(entity-&gt;gatya_muryo_end_time) + ","</v>
      </c>
      <c r="K34" t="str">
        <f t="shared" si="5"/>
        <v>+ ",GATYA_MURYO_END_TIME = "+ std::to_string(entity-&gt;gatya_muryo_end_time)</v>
      </c>
    </row>
    <row r="35" spans="1:11" x14ac:dyDescent="0.15">
      <c r="A35" s="3" t="s">
        <v>41</v>
      </c>
      <c r="B35" s="3" t="s">
        <v>531</v>
      </c>
      <c r="C35" s="7" t="s">
        <v>346</v>
      </c>
      <c r="D35" s="3" t="s">
        <v>458</v>
      </c>
      <c r="E35" s="3"/>
      <c r="F35" t="str">
        <f t="shared" si="0"/>
        <v xml:space="preserve"> GATYA_KAKIN_START_TIME TIMESTAMP NOT NULL COMMENT '課金ガチャ公開開始日時',</v>
      </c>
      <c r="G35" t="str">
        <f t="shared" si="1"/>
        <v>+ "GATYA_KAKIN_START_TIME TIMESTAMP NOT NULL,"</v>
      </c>
      <c r="H35" t="str">
        <f t="shared" si="2"/>
        <v>std::string gatya_kakin_start_time;</v>
      </c>
      <c r="I35" t="str">
        <f t="shared" si="3"/>
        <v>entity-&gt;gatya_kakin_start_time = (const char*)sqlite3_column_text(stmt, 29);</v>
      </c>
      <c r="J35" t="str">
        <f t="shared" si="4"/>
        <v>+ std::to_string(entity-&gt;gatya_kakin_start_time) + ","</v>
      </c>
      <c r="K35" t="str">
        <f t="shared" si="5"/>
        <v>+ ",GATYA_KAKIN_START_TIME = "+ std::to_string(entity-&gt;gatya_kakin_start_time)</v>
      </c>
    </row>
    <row r="36" spans="1:11" x14ac:dyDescent="0.15">
      <c r="A36" s="3" t="s">
        <v>44</v>
      </c>
      <c r="B36" s="3" t="s">
        <v>532</v>
      </c>
      <c r="C36" s="7" t="s">
        <v>346</v>
      </c>
      <c r="D36" s="3" t="s">
        <v>458</v>
      </c>
      <c r="E36" s="3"/>
      <c r="F36" t="str">
        <f t="shared" si="0"/>
        <v xml:space="preserve"> GATYA_KAKIN_END_TIME TIMESTAMP NOT NULL COMMENT '課金ガチャ公開終了日時',</v>
      </c>
      <c r="G36" t="str">
        <f t="shared" si="1"/>
        <v>+ "GATYA_KAKIN_END_TIME TIMESTAMP NOT NULL,"</v>
      </c>
      <c r="H36" t="str">
        <f t="shared" si="2"/>
        <v>std::string gatya_kakin_end_time;</v>
      </c>
      <c r="I36" t="str">
        <f t="shared" si="3"/>
        <v>entity-&gt;gatya_kakin_end_time = (const char*)sqlite3_column_text(stmt, 30);</v>
      </c>
      <c r="J36" t="str">
        <f t="shared" si="4"/>
        <v>+ std::to_string(entity-&gt;gatya_kakin_end_time) + ","</v>
      </c>
      <c r="K36" t="str">
        <f t="shared" si="5"/>
        <v>+ ",GATYA_KAKIN_END_TIME = "+ std::to_string(entity-&gt;gatya_kakin_end_time)</v>
      </c>
    </row>
    <row r="37" spans="1:11" x14ac:dyDescent="0.15">
      <c r="A37" s="3" t="s">
        <v>25</v>
      </c>
      <c r="B37" s="7" t="s">
        <v>410</v>
      </c>
      <c r="C37" s="7" t="s">
        <v>346</v>
      </c>
      <c r="D37" s="7" t="s">
        <v>347</v>
      </c>
      <c r="E37" s="3"/>
      <c r="F37" t="str">
        <f t="shared" si="0"/>
        <v xml:space="preserve"> REGIST_TIME TIMESTAMP NOT NULL COMMENT '登録日時',</v>
      </c>
      <c r="G37" t="str">
        <f t="shared" si="1"/>
        <v>+ "REGIST_TIME TIMESTAMP NOT NULL,"</v>
      </c>
      <c r="H37" t="str">
        <f t="shared" si="2"/>
        <v>std::string regist_time;</v>
      </c>
      <c r="I37" t="str">
        <f t="shared" si="3"/>
        <v>entity-&gt;regist_time = (const char*)sqlite3_column_text(stmt, 31);</v>
      </c>
      <c r="J37" t="str">
        <f t="shared" si="4"/>
        <v>+ std::to_string(entity-&gt;regist_time) + ","</v>
      </c>
      <c r="K37" t="str">
        <f t="shared" si="5"/>
        <v>+ ",REGIST_TIME = "+ std::to_string(entity-&gt;regist_time)</v>
      </c>
    </row>
    <row r="38" spans="1:11" x14ac:dyDescent="0.15">
      <c r="A38" s="3" t="s">
        <v>26</v>
      </c>
      <c r="B38" s="3" t="s">
        <v>411</v>
      </c>
      <c r="C38" s="3" t="s">
        <v>345</v>
      </c>
      <c r="D38" s="3" t="s">
        <v>347</v>
      </c>
      <c r="E38" s="3"/>
      <c r="F38" t="str">
        <f t="shared" si="0"/>
        <v xml:space="preserve"> UPDATE_TIME TIMESTAMP NOT NULL COMMENT '更新日時',</v>
      </c>
      <c r="G38" t="str">
        <f t="shared" si="1"/>
        <v>+ "UPDATE_TIME TIMESTAMP NOT NULL,"</v>
      </c>
      <c r="H38" t="str">
        <f t="shared" si="2"/>
        <v>std::string update_time;</v>
      </c>
      <c r="I38" t="str">
        <f t="shared" si="3"/>
        <v>entity-&gt;update_time = (const char*)sqlite3_column_text(stmt, 32);</v>
      </c>
      <c r="J38" t="str">
        <f t="shared" si="4"/>
        <v>+ std::to_string(entity-&gt;update_time) + ","</v>
      </c>
      <c r="K38" t="str">
        <f t="shared" si="5"/>
        <v>+ ",UPDATE_TIME = "+ std::to_string(entity-&gt;update_time)</v>
      </c>
    </row>
    <row r="39" spans="1:11" x14ac:dyDescent="0.15">
      <c r="A39" s="3"/>
      <c r="B39" s="3"/>
      <c r="C39" s="3"/>
      <c r="D39" s="3"/>
      <c r="E39" s="3"/>
      <c r="F39" t="str">
        <f xml:space="preserve"> "PRIMARY KEY (ID)) ENGINE=InnoDB default charset=utf8 comment='" &amp; B$1 &amp; "';"</f>
        <v>PRIMARY KEY (ID)) ENGINE=InnoDB default charset=utf8 comment='ユニットマスタ';</v>
      </c>
      <c r="G39" t="str">
        <f>"+ "")"";"</f>
        <v>+ ")";</v>
      </c>
    </row>
    <row r="40" spans="1:11" x14ac:dyDescent="0.15">
      <c r="A40" s="3" t="s">
        <v>194</v>
      </c>
      <c r="B40" s="3" t="s">
        <v>263</v>
      </c>
      <c r="C40" s="3"/>
      <c r="D40" s="3"/>
      <c r="E40" s="3"/>
    </row>
    <row r="41" spans="1:11" x14ac:dyDescent="0.15">
      <c r="A41" s="7"/>
      <c r="B41" s="3" t="s">
        <v>296</v>
      </c>
      <c r="C41" s="3"/>
      <c r="D41" s="3"/>
      <c r="E41" s="3"/>
    </row>
    <row r="42" spans="1:11" x14ac:dyDescent="0.15">
      <c r="A42" s="4"/>
      <c r="B42" s="4" t="s">
        <v>297</v>
      </c>
      <c r="C42" s="4"/>
      <c r="D42" s="4"/>
      <c r="E42" s="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35</vt:i4>
      </vt:variant>
    </vt:vector>
  </HeadingPairs>
  <TitlesOfParts>
    <vt:vector size="35" baseType="lpstr">
      <vt:lpstr>変更履歴</vt:lpstr>
      <vt:lpstr>テーブル構成</vt:lpstr>
      <vt:lpstr>ユーザーテーブル</vt:lpstr>
      <vt:lpstr>ユーザー識別テーブル</vt:lpstr>
      <vt:lpstr>ユーザー設定テーブル</vt:lpstr>
      <vt:lpstr>ユーザーバトルテーブル</vt:lpstr>
      <vt:lpstr>ギルドテーブル</vt:lpstr>
      <vt:lpstr>チャットテーブル</vt:lpstr>
      <vt:lpstr>ユニットマスタ</vt:lpstr>
      <vt:lpstr>ユニットテーブル</vt:lpstr>
      <vt:lpstr>スキルマスタ</vt:lpstr>
      <vt:lpstr>デッキテーブル</vt:lpstr>
      <vt:lpstr>デッキユニットテーブル</vt:lpstr>
      <vt:lpstr>デッキスキルテーブル</vt:lpstr>
      <vt:lpstr>お知らせマスタ</vt:lpstr>
      <vt:lpstr>お知らせテーブル</vt:lpstr>
      <vt:lpstr>イベントマスタ</vt:lpstr>
      <vt:lpstr>イベント画像マスタ</vt:lpstr>
      <vt:lpstr>プレゼントマスタ</vt:lpstr>
      <vt:lpstr>プレゼントテーブル</vt:lpstr>
      <vt:lpstr>プレミアムマスタ</vt:lpstr>
      <vt:lpstr>交換履歴テーブル</vt:lpstr>
      <vt:lpstr>アイテムマスタ</vt:lpstr>
      <vt:lpstr>アイテムテーブル</vt:lpstr>
      <vt:lpstr>施設マスタ</vt:lpstr>
      <vt:lpstr>施設テーブル</vt:lpstr>
      <vt:lpstr>ダンジョンマスタ</vt:lpstr>
      <vt:lpstr>ダンジョンテーブル</vt:lpstr>
      <vt:lpstr>バトルテーブル</vt:lpstr>
      <vt:lpstr>バトル履歴テーブル</vt:lpstr>
      <vt:lpstr>画像マスタ</vt:lpstr>
      <vt:lpstr>画像テーブル</vt:lpstr>
      <vt:lpstr>経験値マスタ</vt:lpstr>
      <vt:lpstr>購入履歴テーブル</vt:lpstr>
      <vt:lpstr>更新マスタ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2015-05-27T12:39:34Z</dcterms:modified>
</cp:coreProperties>
</file>