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ндрей\Google Диск\Информатика\"/>
    </mc:Choice>
  </mc:AlternateContent>
  <xr:revisionPtr revIDLastSave="0" documentId="13_ncr:1_{42D8FA4F-446B-497A-BD27-6E5F84D8A896}" xr6:coauthVersionLast="45" xr6:coauthVersionMax="45" xr10:uidLastSave="{00000000-0000-0000-0000-000000000000}"/>
  <bookViews>
    <workbookView xWindow="-108" yWindow="-108" windowWidth="23256" windowHeight="14976" activeTab="2" xr2:uid="{00000000-000D-0000-FFFF-FFFF00000000}"/>
  </bookViews>
  <sheets>
    <sheet name="№10" sheetId="1" r:id="rId1"/>
    <sheet name="№11" sheetId="2" r:id="rId2"/>
    <sheet name="№12" sheetId="3" r:id="rId3"/>
    <sheet name="№12(склад)" sheetId="4" r:id="rId4"/>
  </sheets>
  <definedNames>
    <definedName name="_xlnm._FilterDatabase" localSheetId="0" hidden="1">№10!$I$1:$I$12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2" l="1"/>
  <c r="F43" i="2"/>
  <c r="U9" i="2"/>
  <c r="E2" i="3" l="1"/>
  <c r="F2" i="3"/>
  <c r="H2" i="3"/>
  <c r="E4" i="3"/>
  <c r="H4" i="3" s="1"/>
  <c r="F4" i="3"/>
  <c r="E6" i="3"/>
  <c r="H6" i="3" s="1"/>
  <c r="F6" i="3"/>
  <c r="E8" i="3"/>
  <c r="H8" i="3" s="1"/>
  <c r="F8" i="3"/>
  <c r="E10" i="3"/>
  <c r="F10" i="3"/>
  <c r="H10" i="3"/>
  <c r="J3" i="4"/>
  <c r="I3" i="4"/>
  <c r="D39" i="2"/>
  <c r="J9" i="2"/>
  <c r="N9" i="2"/>
  <c r="O9" i="2"/>
  <c r="P9" i="2"/>
  <c r="Q9" i="2"/>
  <c r="R9" i="2"/>
  <c r="S9" i="2"/>
  <c r="J10" i="2"/>
  <c r="N10" i="2"/>
  <c r="O10" i="2"/>
  <c r="P10" i="2"/>
  <c r="Q10" i="2"/>
  <c r="R10" i="2"/>
  <c r="S10" i="2"/>
  <c r="J11" i="2"/>
  <c r="N11" i="2"/>
  <c r="O11" i="2"/>
  <c r="P11" i="2"/>
  <c r="Q11" i="2"/>
  <c r="R11" i="2"/>
  <c r="S11" i="2"/>
  <c r="J12" i="2"/>
  <c r="N12" i="2"/>
  <c r="O12" i="2"/>
  <c r="P12" i="2"/>
  <c r="Q12" i="2"/>
  <c r="R12" i="2"/>
  <c r="S12" i="2"/>
  <c r="J13" i="2"/>
  <c r="N13" i="2"/>
  <c r="O13" i="2"/>
  <c r="P13" i="2"/>
  <c r="Q13" i="2"/>
  <c r="R13" i="2"/>
  <c r="S13" i="2"/>
  <c r="J14" i="2"/>
  <c r="N14" i="2"/>
  <c r="O14" i="2"/>
  <c r="P14" i="2"/>
  <c r="Q14" i="2"/>
  <c r="R14" i="2"/>
  <c r="S14" i="2"/>
  <c r="J15" i="2"/>
  <c r="N15" i="2"/>
  <c r="O15" i="2"/>
  <c r="P15" i="2"/>
  <c r="Q15" i="2"/>
  <c r="R15" i="2"/>
  <c r="S15" i="2"/>
  <c r="J16" i="2"/>
  <c r="N16" i="2"/>
  <c r="O16" i="2"/>
  <c r="P16" i="2"/>
  <c r="Q16" i="2"/>
  <c r="R16" i="2"/>
  <c r="S16" i="2"/>
  <c r="J17" i="2"/>
  <c r="N17" i="2"/>
  <c r="O17" i="2"/>
  <c r="P17" i="2"/>
  <c r="Q17" i="2"/>
  <c r="R17" i="2"/>
  <c r="S17" i="2"/>
  <c r="J18" i="2"/>
  <c r="N18" i="2"/>
  <c r="O18" i="2"/>
  <c r="P18" i="2"/>
  <c r="Q18" i="2"/>
  <c r="R18" i="2"/>
  <c r="S18" i="2"/>
  <c r="J19" i="2"/>
  <c r="N19" i="2"/>
  <c r="O19" i="2"/>
  <c r="P19" i="2"/>
  <c r="Q19" i="2"/>
  <c r="R19" i="2"/>
  <c r="S19" i="2"/>
  <c r="J20" i="2"/>
  <c r="N20" i="2"/>
  <c r="O20" i="2"/>
  <c r="P20" i="2"/>
  <c r="Q20" i="2"/>
  <c r="R20" i="2"/>
  <c r="S20" i="2"/>
  <c r="J21" i="2"/>
  <c r="N21" i="2"/>
  <c r="O21" i="2"/>
  <c r="P21" i="2"/>
  <c r="Q21" i="2"/>
  <c r="R21" i="2"/>
  <c r="S21" i="2"/>
  <c r="J22" i="2"/>
  <c r="N22" i="2"/>
  <c r="O22" i="2"/>
  <c r="P22" i="2"/>
  <c r="Q22" i="2"/>
  <c r="R22" i="2"/>
  <c r="S22" i="2"/>
  <c r="J23" i="2"/>
  <c r="N23" i="2"/>
  <c r="O23" i="2"/>
  <c r="P23" i="2"/>
  <c r="Q23" i="2"/>
  <c r="R23" i="2"/>
  <c r="S23" i="2"/>
  <c r="J24" i="2"/>
  <c r="N24" i="2"/>
  <c r="O24" i="2"/>
  <c r="P24" i="2"/>
  <c r="Q24" i="2"/>
  <c r="R24" i="2"/>
  <c r="S24" i="2"/>
  <c r="J25" i="2"/>
  <c r="N25" i="2"/>
  <c r="O25" i="2"/>
  <c r="P25" i="2"/>
  <c r="Q25" i="2"/>
  <c r="R25" i="2"/>
  <c r="S25" i="2"/>
  <c r="J26" i="2"/>
  <c r="N26" i="2"/>
  <c r="O26" i="2"/>
  <c r="P26" i="2"/>
  <c r="Q26" i="2"/>
  <c r="R26" i="2"/>
  <c r="S26" i="2"/>
  <c r="J27" i="2"/>
  <c r="N27" i="2"/>
  <c r="O27" i="2"/>
  <c r="P27" i="2"/>
  <c r="Q27" i="2"/>
  <c r="R27" i="2"/>
  <c r="S27" i="2"/>
  <c r="J28" i="2"/>
  <c r="N28" i="2"/>
  <c r="O28" i="2"/>
  <c r="P28" i="2"/>
  <c r="Q28" i="2"/>
  <c r="R28" i="2"/>
  <c r="S28" i="2"/>
  <c r="J29" i="2"/>
  <c r="N29" i="2"/>
  <c r="O29" i="2"/>
  <c r="P29" i="2"/>
  <c r="Q29" i="2"/>
  <c r="R29" i="2"/>
  <c r="S29" i="2"/>
  <c r="J30" i="2"/>
  <c r="N30" i="2"/>
  <c r="O30" i="2"/>
  <c r="P30" i="2"/>
  <c r="Q30" i="2"/>
  <c r="R30" i="2"/>
  <c r="S30" i="2"/>
  <c r="J31" i="2"/>
  <c r="N31" i="2"/>
  <c r="O31" i="2"/>
  <c r="P31" i="2"/>
  <c r="Q31" i="2"/>
  <c r="R31" i="2"/>
  <c r="S31" i="2"/>
  <c r="J32" i="2"/>
  <c r="N32" i="2"/>
  <c r="O32" i="2"/>
  <c r="P32" i="2"/>
  <c r="Q32" i="2"/>
  <c r="R32" i="2"/>
  <c r="S32" i="2"/>
  <c r="J33" i="2"/>
  <c r="N33" i="2"/>
  <c r="O33" i="2"/>
  <c r="P33" i="2"/>
  <c r="Q33" i="2"/>
  <c r="R33" i="2"/>
  <c r="S33" i="2"/>
  <c r="H14" i="3" l="1"/>
  <c r="H16" i="3" s="1"/>
  <c r="P3" i="1"/>
  <c r="P4" i="1"/>
  <c r="P5" i="1"/>
  <c r="P7" i="1"/>
  <c r="P9" i="1"/>
  <c r="P10" i="1"/>
  <c r="P11" i="1"/>
  <c r="O3" i="1"/>
  <c r="O4" i="1"/>
  <c r="O5" i="1"/>
  <c r="O6" i="1"/>
  <c r="P6" i="1" s="1"/>
  <c r="O7" i="1"/>
  <c r="O8" i="1"/>
  <c r="P8" i="1" s="1"/>
  <c r="O9" i="1"/>
  <c r="O10" i="1"/>
  <c r="O11" i="1"/>
  <c r="O12" i="1"/>
  <c r="P12" i="1" s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U11" i="2" l="1"/>
  <c r="V11" i="2"/>
  <c r="U12" i="2"/>
  <c r="V12" i="2"/>
  <c r="U13" i="2"/>
  <c r="V13" i="2"/>
  <c r="U15" i="2"/>
  <c r="V15" i="2"/>
  <c r="U16" i="2"/>
  <c r="V16" i="2"/>
  <c r="U18" i="2"/>
  <c r="V18" i="2"/>
  <c r="U19" i="2"/>
  <c r="V19" i="2"/>
  <c r="U21" i="2"/>
  <c r="V21" i="2"/>
  <c r="U22" i="2"/>
  <c r="V22" i="2"/>
  <c r="U28" i="2"/>
  <c r="V28" i="2"/>
  <c r="U31" i="2"/>
  <c r="V31" i="2"/>
  <c r="U33" i="2"/>
  <c r="V33" i="2"/>
  <c r="V9" i="2"/>
  <c r="E34" i="2" l="1"/>
  <c r="F34" i="2"/>
  <c r="G34" i="2"/>
  <c r="H34" i="2"/>
  <c r="I34" i="2"/>
  <c r="E35" i="2"/>
  <c r="F35" i="2"/>
  <c r="G35" i="2"/>
  <c r="H35" i="2"/>
  <c r="I35" i="2"/>
  <c r="E36" i="2"/>
  <c r="F36" i="2"/>
  <c r="G36" i="2"/>
  <c r="H36" i="2"/>
  <c r="I36" i="2"/>
  <c r="E37" i="2"/>
  <c r="F37" i="2"/>
  <c r="G37" i="2"/>
  <c r="H37" i="2"/>
  <c r="I37" i="2"/>
  <c r="E38" i="2"/>
  <c r="F38" i="2"/>
  <c r="G38" i="2"/>
  <c r="H38" i="2"/>
  <c r="I38" i="2"/>
  <c r="D38" i="2"/>
  <c r="D37" i="2"/>
  <c r="D36" i="2"/>
  <c r="D35" i="2"/>
  <c r="D34" i="2"/>
  <c r="E39" i="2"/>
  <c r="F39" i="2"/>
  <c r="G39" i="2"/>
  <c r="H39" i="2"/>
  <c r="I39" i="2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U14" i="2" l="1"/>
  <c r="V14" i="2"/>
  <c r="U20" i="2"/>
  <c r="V20" i="2"/>
  <c r="U17" i="2"/>
  <c r="V17" i="2"/>
  <c r="U25" i="2"/>
  <c r="V25" i="2"/>
  <c r="U27" i="2"/>
  <c r="V27" i="2"/>
  <c r="V29" i="2"/>
  <c r="U29" i="2"/>
  <c r="U32" i="2"/>
  <c r="V32" i="2"/>
  <c r="U23" i="2"/>
  <c r="V23" i="2"/>
  <c r="U24" i="2"/>
  <c r="V24" i="2"/>
  <c r="U26" i="2"/>
  <c r="V26" i="2"/>
  <c r="F41" i="2"/>
  <c r="U30" i="2"/>
  <c r="V30" i="2"/>
  <c r="V10" i="2"/>
  <c r="U10" i="2"/>
</calcChain>
</file>

<file path=xl/sharedStrings.xml><?xml version="1.0" encoding="utf-8"?>
<sst xmlns="http://schemas.openxmlformats.org/spreadsheetml/2006/main" count="193" uniqueCount="159">
  <si>
    <t>ФИО</t>
  </si>
  <si>
    <t>Паспортные данные</t>
  </si>
  <si>
    <t>Место учёбы</t>
  </si>
  <si>
    <t>Фамилия</t>
  </si>
  <si>
    <t>Имя</t>
  </si>
  <si>
    <t>Отчество</t>
  </si>
  <si>
    <t>Дата рождения</t>
  </si>
  <si>
    <t>Серия и номер паспорта</t>
  </si>
  <si>
    <t>Личный №</t>
  </si>
  <si>
    <t>ГОД ПОСТУПЛЕНИЯ</t>
  </si>
  <si>
    <t>ФОРМА ОБУЧЕНИЯ</t>
  </si>
  <si>
    <t>РАСЧЁТ</t>
  </si>
  <si>
    <t>ВОЗРАСТ</t>
  </si>
  <si>
    <t>ПОЛ</t>
  </si>
  <si>
    <t>ВОЕННАЯ СЛУЖБА</t>
  </si>
  <si>
    <t>ОЦЕНКИ</t>
  </si>
  <si>
    <t>НАЧИСЛЕНИЕ ПО МЕСТУ УЧЕБЫ</t>
  </si>
  <si>
    <t>НАДБАВКА ЗА ОЦЕНКУ</t>
  </si>
  <si>
    <t>СТИПЕНДИЯ</t>
  </si>
  <si>
    <t>Павел</t>
  </si>
  <si>
    <t>Олегович</t>
  </si>
  <si>
    <t>Иванович</t>
  </si>
  <si>
    <t>Дмитрий</t>
  </si>
  <si>
    <t>Романович</t>
  </si>
  <si>
    <t>Эдуард</t>
  </si>
  <si>
    <t>Ж</t>
  </si>
  <si>
    <t>М</t>
  </si>
  <si>
    <t>МПТ</t>
  </si>
  <si>
    <t>РЭУ</t>
  </si>
  <si>
    <t>МФТИ</t>
  </si>
  <si>
    <t>МАИ</t>
  </si>
  <si>
    <t>ОЧНАЯ</t>
  </si>
  <si>
    <t>ЗАОЧНАЯ</t>
  </si>
  <si>
    <t>ВЕЧЕРНЯЯ</t>
  </si>
  <si>
    <t>Руслан</t>
  </si>
  <si>
    <t>Евгения</t>
  </si>
  <si>
    <t>Алена</t>
  </si>
  <si>
    <t>Ульяна</t>
  </si>
  <si>
    <t>Марина</t>
  </si>
  <si>
    <t>Варвара</t>
  </si>
  <si>
    <t>Николай</t>
  </si>
  <si>
    <t>Антонович</t>
  </si>
  <si>
    <t>Николаевич</t>
  </si>
  <si>
    <t>Андреевна</t>
  </si>
  <si>
    <t>Дмитриевна</t>
  </si>
  <si>
    <t>Антоновна</t>
  </si>
  <si>
    <t>Валерьевна</t>
  </si>
  <si>
    <t>Владиславовна</t>
  </si>
  <si>
    <t>Гринев</t>
  </si>
  <si>
    <t>Иванов</t>
  </si>
  <si>
    <t>Степанов</t>
  </si>
  <si>
    <t>Лазарев</t>
  </si>
  <si>
    <t>Кудряшов</t>
  </si>
  <si>
    <t>Русакова</t>
  </si>
  <si>
    <t>Остафьева</t>
  </si>
  <si>
    <t>Кузнецова</t>
  </si>
  <si>
    <t>Корелева</t>
  </si>
  <si>
    <t>Московская</t>
  </si>
  <si>
    <t>МИсИС</t>
  </si>
  <si>
    <t>МИРЭА</t>
  </si>
  <si>
    <t>Синергия</t>
  </si>
  <si>
    <t>Сводная ведомость успеваемости студентов</t>
  </si>
  <si>
    <t>на 01 ноября 2019 года</t>
  </si>
  <si>
    <t>Курс 2</t>
  </si>
  <si>
    <t>Группа …</t>
  </si>
  <si>
    <t>2019 / 2020 учебный год</t>
  </si>
  <si>
    <t>№ п/п</t>
  </si>
  <si>
    <t>Ф.И.О. студента</t>
  </si>
  <si>
    <t>Наименования дисциплин</t>
  </si>
  <si>
    <t xml:space="preserve">Посещаемость  </t>
  </si>
  <si>
    <t>Итого</t>
  </si>
  <si>
    <t>Русский язык</t>
  </si>
  <si>
    <t>Литература</t>
  </si>
  <si>
    <t>Информатика</t>
  </si>
  <si>
    <t>Физкультура</t>
  </si>
  <si>
    <t>Обществознание</t>
  </si>
  <si>
    <t>Физика</t>
  </si>
  <si>
    <t>ВСЕГО пропущено</t>
  </si>
  <si>
    <t xml:space="preserve">По уваж. причине </t>
  </si>
  <si>
    <t xml:space="preserve">По неуваж. причине </t>
  </si>
  <si>
    <t>Опоздания</t>
  </si>
  <si>
    <t>отлично</t>
  </si>
  <si>
    <t>хорошо</t>
  </si>
  <si>
    <t>удовл</t>
  </si>
  <si>
    <t>неудовл</t>
  </si>
  <si>
    <t>не аттестации</t>
  </si>
  <si>
    <t>Средний балл</t>
  </si>
  <si>
    <t>н/а</t>
  </si>
  <si>
    <t xml:space="preserve">Итого        </t>
  </si>
  <si>
    <t>Общее значение</t>
  </si>
  <si>
    <t>Среднее значение</t>
  </si>
  <si>
    <t xml:space="preserve">Средний балл </t>
  </si>
  <si>
    <t>Средний балл по группе</t>
  </si>
  <si>
    <t>% успеваемости</t>
  </si>
  <si>
    <t>% качества</t>
  </si>
  <si>
    <t>Шимякин Я. Л.</t>
  </si>
  <si>
    <t>Травин Е. О.</t>
  </si>
  <si>
    <t>Кирилов А. К.</t>
  </si>
  <si>
    <t>Болсунов Н. А.</t>
  </si>
  <si>
    <t>Кузьмин К. Ф.</t>
  </si>
  <si>
    <t>Сергеев Ф. А.</t>
  </si>
  <si>
    <t>Серебров Ф. С.</t>
  </si>
  <si>
    <t>Калмыков Г. А.</t>
  </si>
  <si>
    <t>Кусков А. Я.</t>
  </si>
  <si>
    <t>Андреюшкин И. К.</t>
  </si>
  <si>
    <t>Галкин Е. Е.</t>
  </si>
  <si>
    <t>Жолдин К. М.</t>
  </si>
  <si>
    <t>Пирогов С. Т.</t>
  </si>
  <si>
    <t>Ярошевский К. У.</t>
  </si>
  <si>
    <t>Челомеев В. Г.</t>
  </si>
  <si>
    <t>Рыжиков Л. О.</t>
  </si>
  <si>
    <t>Ругов А. Г.</t>
  </si>
  <si>
    <t>Наливкин М. В.</t>
  </si>
  <si>
    <t>Жванец Б. И.</t>
  </si>
  <si>
    <t>Жмылев Ю. Н.</t>
  </si>
  <si>
    <t>Сподарев П. А.</t>
  </si>
  <si>
    <t>Торопов О. М.</t>
  </si>
  <si>
    <t>Исаев И. Н.</t>
  </si>
  <si>
    <t>Ясинский Д. Е.</t>
  </si>
  <si>
    <t>Киселёв Д. Е.</t>
  </si>
  <si>
    <t>Качество</t>
  </si>
  <si>
    <t>Усп</t>
  </si>
  <si>
    <t>Кол-во на складе</t>
  </si>
  <si>
    <t>Покупка</t>
  </si>
  <si>
    <t>Итог</t>
  </si>
  <si>
    <t>Всего</t>
  </si>
  <si>
    <t>К оплате</t>
  </si>
  <si>
    <t xml:space="preserve">                         </t>
  </si>
  <si>
    <t>Фрукты</t>
  </si>
  <si>
    <t>Овощи</t>
  </si>
  <si>
    <t>Яблоки</t>
  </si>
  <si>
    <t>-</t>
  </si>
  <si>
    <t>Груши</t>
  </si>
  <si>
    <t>Мандарины</t>
  </si>
  <si>
    <t>Кондитерские изделия</t>
  </si>
  <si>
    <t>Цена</t>
  </si>
  <si>
    <t>Кол-во</t>
  </si>
  <si>
    <t>Печенье</t>
  </si>
  <si>
    <t>Шоколад</t>
  </si>
  <si>
    <t>Мармелад</t>
  </si>
  <si>
    <t>Напитки</t>
  </si>
  <si>
    <t>Сок</t>
  </si>
  <si>
    <t>Газировка</t>
  </si>
  <si>
    <t>Вода</t>
  </si>
  <si>
    <t>Украшения</t>
  </si>
  <si>
    <t>Гирлянда</t>
  </si>
  <si>
    <t>Игрушки</t>
  </si>
  <si>
    <t>Елка</t>
  </si>
  <si>
    <t>Огурцы</t>
  </si>
  <si>
    <t>Помидоры</t>
  </si>
  <si>
    <t>Капуста</t>
  </si>
  <si>
    <t>Конд. Изделия</t>
  </si>
  <si>
    <t>Доставка</t>
  </si>
  <si>
    <t>Скидка</t>
  </si>
  <si>
    <t>Товар</t>
  </si>
  <si>
    <t>Группа</t>
  </si>
  <si>
    <t>кг</t>
  </si>
  <si>
    <t>шт.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</si>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</sst>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"/>
      <color rgb="FF000000"/>
      <name val="Segoe UI"/>
      <family val="2"/>
      <charset val="204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139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/>
    <xf numFmtId="0" fontId="0" fillId="0" borderId="1" xfId="0" applyNumberFormat="1" applyBorder="1"/>
    <xf numFmtId="1" fontId="0" fillId="0" borderId="1" xfId="1" applyNumberFormat="1" applyFont="1" applyBorder="1"/>
    <xf numFmtId="0" fontId="0" fillId="0" borderId="1" xfId="0" applyBorder="1" applyAlignment="1">
      <alignment horizontal="right"/>
    </xf>
    <xf numFmtId="0" fontId="2" fillId="0" borderId="0" xfId="0" applyFont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8" xfId="0" applyFont="1" applyBorder="1"/>
    <xf numFmtId="0" fontId="2" fillId="0" borderId="9" xfId="0" applyFont="1" applyBorder="1"/>
    <xf numFmtId="0" fontId="4" fillId="0" borderId="11" xfId="0" applyFont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4" fontId="4" fillId="0" borderId="36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51" xfId="0" applyBorder="1"/>
    <xf numFmtId="0" fontId="0" fillId="0" borderId="0" xfId="0" applyBorder="1"/>
    <xf numFmtId="0" fontId="0" fillId="0" borderId="52" xfId="0" applyBorder="1"/>
    <xf numFmtId="0" fontId="0" fillId="0" borderId="21" xfId="0" applyBorder="1"/>
    <xf numFmtId="0" fontId="0" fillId="0" borderId="53" xfId="0" applyBorder="1"/>
    <xf numFmtId="0" fontId="0" fillId="0" borderId="47" xfId="0" applyBorder="1"/>
    <xf numFmtId="0" fontId="0" fillId="0" borderId="39" xfId="0" applyBorder="1"/>
    <xf numFmtId="0" fontId="0" fillId="0" borderId="54" xfId="0" applyBorder="1"/>
    <xf numFmtId="0" fontId="0" fillId="0" borderId="38" xfId="0" applyBorder="1"/>
    <xf numFmtId="0" fontId="10" fillId="3" borderId="1" xfId="0" applyFont="1" applyFill="1" applyBorder="1"/>
    <xf numFmtId="0" fontId="0" fillId="4" borderId="0" xfId="0" applyFill="1"/>
    <xf numFmtId="0" fontId="0" fillId="0" borderId="54" xfId="0" applyBorder="1" applyAlignment="1">
      <alignment horizontal="center"/>
    </xf>
    <xf numFmtId="0" fontId="0" fillId="4" borderId="54" xfId="0" applyFill="1" applyBorder="1"/>
    <xf numFmtId="0" fontId="0" fillId="0" borderId="38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10" fontId="4" fillId="0" borderId="1" xfId="1" applyNumberFormat="1" applyFont="1" applyBorder="1" applyAlignment="1"/>
    <xf numFmtId="164" fontId="4" fillId="0" borderId="19" xfId="0" applyNumberFormat="1" applyFont="1" applyBorder="1" applyAlignment="1">
      <alignment horizontal="center" vertical="center" textRotation="90"/>
    </xf>
    <xf numFmtId="164" fontId="4" fillId="0" borderId="40" xfId="0" applyNumberFormat="1" applyFont="1" applyBorder="1" applyAlignment="1">
      <alignment horizontal="center" vertical="center" textRotation="90"/>
    </xf>
    <xf numFmtId="164" fontId="4" fillId="0" borderId="24" xfId="0" applyNumberFormat="1" applyFont="1" applyBorder="1" applyAlignment="1">
      <alignment horizontal="center" vertical="center" textRotation="90"/>
    </xf>
    <xf numFmtId="164" fontId="4" fillId="0" borderId="20" xfId="0" applyNumberFormat="1" applyFont="1" applyBorder="1" applyAlignment="1">
      <alignment horizontal="center" vertical="center" textRotation="90"/>
    </xf>
    <xf numFmtId="164" fontId="4" fillId="0" borderId="1" xfId="0" applyNumberFormat="1" applyFont="1" applyBorder="1" applyAlignment="1">
      <alignment horizontal="center" vertical="center" textRotation="90"/>
    </xf>
    <xf numFmtId="164" fontId="4" fillId="0" borderId="25" xfId="0" applyNumberFormat="1" applyFont="1" applyBorder="1" applyAlignment="1">
      <alignment horizontal="center" vertical="center" textRotation="90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164" fontId="4" fillId="0" borderId="45" xfId="0" applyNumberFormat="1" applyFont="1" applyBorder="1" applyAlignment="1">
      <alignment horizontal="center" vertical="center" textRotation="90"/>
    </xf>
    <xf numFmtId="164" fontId="4" fillId="0" borderId="41" xfId="0" applyNumberFormat="1" applyFont="1" applyBorder="1" applyAlignment="1">
      <alignment horizontal="center" vertical="center" textRotation="90"/>
    </xf>
    <xf numFmtId="164" fontId="4" fillId="0" borderId="26" xfId="0" applyNumberFormat="1" applyFont="1" applyBorder="1" applyAlignment="1">
      <alignment horizontal="center" vertical="center" textRotation="90"/>
    </xf>
    <xf numFmtId="0" fontId="4" fillId="0" borderId="4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textRotation="90" wrapText="1"/>
    </xf>
    <xf numFmtId="0" fontId="4" fillId="0" borderId="24" xfId="0" applyFont="1" applyBorder="1" applyAlignment="1">
      <alignment horizontal="center" textRotation="90" wrapText="1"/>
    </xf>
    <xf numFmtId="0" fontId="4" fillId="0" borderId="20" xfId="0" applyFont="1" applyBorder="1" applyAlignment="1">
      <alignment horizontal="center" textRotation="90" wrapText="1"/>
    </xf>
    <xf numFmtId="0" fontId="4" fillId="0" borderId="25" xfId="0" applyFont="1" applyBorder="1" applyAlignment="1">
      <alignment horizontal="center" textRotation="90" wrapText="1"/>
    </xf>
    <xf numFmtId="0" fontId="4" fillId="0" borderId="21" xfId="0" applyFont="1" applyBorder="1" applyAlignment="1">
      <alignment horizontal="center" textRotation="90" wrapText="1"/>
    </xf>
    <xf numFmtId="0" fontId="4" fillId="0" borderId="27" xfId="0" applyFont="1" applyBorder="1" applyAlignment="1">
      <alignment horizontal="center" textRotation="90" wrapText="1"/>
    </xf>
    <xf numFmtId="0" fontId="4" fillId="0" borderId="22" xfId="0" applyFont="1" applyBorder="1" applyAlignment="1">
      <alignment horizontal="center" vertical="center" textRotation="90" wrapText="1"/>
    </xf>
    <xf numFmtId="0" fontId="4" fillId="0" borderId="32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0" borderId="34" xfId="0" applyFont="1" applyBorder="1" applyAlignment="1">
      <alignment horizontal="center" vertical="center" textRotation="90"/>
    </xf>
    <xf numFmtId="0" fontId="4" fillId="0" borderId="38" xfId="0" applyFont="1" applyBorder="1" applyAlignment="1">
      <alignment horizontal="center" vertical="center" textRotation="90"/>
    </xf>
    <xf numFmtId="0" fontId="4" fillId="0" borderId="46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0" borderId="35" xfId="0" applyFont="1" applyBorder="1" applyAlignment="1">
      <alignment horizontal="center" vertical="center" textRotation="90"/>
    </xf>
    <xf numFmtId="0" fontId="4" fillId="0" borderId="39" xfId="0" applyFont="1" applyBorder="1" applyAlignment="1">
      <alignment horizontal="center" vertical="center" textRotation="90"/>
    </xf>
    <xf numFmtId="0" fontId="4" fillId="0" borderId="27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textRotation="90" wrapText="1"/>
    </xf>
    <xf numFmtId="0" fontId="4" fillId="0" borderId="17" xfId="0" applyFont="1" applyBorder="1" applyAlignment="1">
      <alignment horizontal="center" textRotation="90" wrapText="1"/>
    </xf>
    <xf numFmtId="0" fontId="4" fillId="0" borderId="18" xfId="0" applyFont="1" applyBorder="1" applyAlignment="1">
      <alignment horizontal="center" textRotation="90" wrapText="1"/>
    </xf>
    <xf numFmtId="0" fontId="4" fillId="0" borderId="26" xfId="0" applyFont="1" applyBorder="1" applyAlignment="1">
      <alignment horizontal="center" textRotation="90" wrapText="1"/>
    </xf>
    <xf numFmtId="0" fontId="4" fillId="0" borderId="5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</cellXfs>
  <cellStyles count="3">
    <cellStyle name="Обычный" xfId="0" builtinId="0"/>
    <cellStyle name="Обычный 2" xfId="2" xr:uid="{2670DAC6-EEF1-4D48-AFAF-D50E477D4270}"/>
    <cellStyle name="Процентный" xfId="1" builtinId="5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4215192804229E-2"/>
          <c:y val="0.11064586319185878"/>
          <c:w val="0.92432615845976573"/>
          <c:h val="0.719064290735308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№11!$S$7</c:f>
              <c:strCache>
                <c:ptCount val="1"/>
                <c:pt idx="0">
                  <c:v>Средний балл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№11!$C$9:$C$33</c:f>
              <c:strCache>
                <c:ptCount val="25"/>
                <c:pt idx="0">
                  <c:v>Шимякин Я. Л.</c:v>
                </c:pt>
                <c:pt idx="1">
                  <c:v>Травин Е. О.</c:v>
                </c:pt>
                <c:pt idx="2">
                  <c:v>Кирилов А. К.</c:v>
                </c:pt>
                <c:pt idx="3">
                  <c:v>Болсунов Н. А.</c:v>
                </c:pt>
                <c:pt idx="4">
                  <c:v>Кузьмин К. Ф.</c:v>
                </c:pt>
                <c:pt idx="5">
                  <c:v>Сергеев Ф. А.</c:v>
                </c:pt>
                <c:pt idx="6">
                  <c:v>Серебров Ф. С.</c:v>
                </c:pt>
                <c:pt idx="7">
                  <c:v>Калмыков Г. А.</c:v>
                </c:pt>
                <c:pt idx="8">
                  <c:v>Кусков А. Я.</c:v>
                </c:pt>
                <c:pt idx="9">
                  <c:v>Андреюшкин И. К.</c:v>
                </c:pt>
                <c:pt idx="10">
                  <c:v>Галкин Е. Е.</c:v>
                </c:pt>
                <c:pt idx="11">
                  <c:v>Жолдин К. М.</c:v>
                </c:pt>
                <c:pt idx="12">
                  <c:v>Пирогов С. Т.</c:v>
                </c:pt>
                <c:pt idx="13">
                  <c:v>Ярошевский К. У.</c:v>
                </c:pt>
                <c:pt idx="14">
                  <c:v>Челомеев В. Г.</c:v>
                </c:pt>
                <c:pt idx="15">
                  <c:v>Рыжиков Л. О.</c:v>
                </c:pt>
                <c:pt idx="16">
                  <c:v>Ругов А. Г.</c:v>
                </c:pt>
                <c:pt idx="17">
                  <c:v>Наливкин М. В.</c:v>
                </c:pt>
                <c:pt idx="18">
                  <c:v>Жванец Б. И.</c:v>
                </c:pt>
                <c:pt idx="19">
                  <c:v>Жмылев Ю. Н.</c:v>
                </c:pt>
                <c:pt idx="20">
                  <c:v>Сподарев П. А.</c:v>
                </c:pt>
                <c:pt idx="21">
                  <c:v>Торопов О. М.</c:v>
                </c:pt>
                <c:pt idx="22">
                  <c:v>Исаев И. Н.</c:v>
                </c:pt>
                <c:pt idx="23">
                  <c:v>Ясинский Д. Е.</c:v>
                </c:pt>
                <c:pt idx="24">
                  <c:v>Киселёв Д. Е.</c:v>
                </c:pt>
              </c:strCache>
            </c:strRef>
          </c:cat>
          <c:val>
            <c:numRef>
              <c:f>№11!$S$9:$S$33</c:f>
              <c:numCache>
                <c:formatCode>0.0</c:formatCode>
                <c:ptCount val="25"/>
                <c:pt idx="0">
                  <c:v>3.1666666666666665</c:v>
                </c:pt>
                <c:pt idx="1">
                  <c:v>4.666666666666667</c:v>
                </c:pt>
                <c:pt idx="2">
                  <c:v>3.3333333333333335</c:v>
                </c:pt>
                <c:pt idx="3">
                  <c:v>4</c:v>
                </c:pt>
                <c:pt idx="4">
                  <c:v>3.3333333333333335</c:v>
                </c:pt>
                <c:pt idx="5">
                  <c:v>3</c:v>
                </c:pt>
                <c:pt idx="6">
                  <c:v>3.5</c:v>
                </c:pt>
                <c:pt idx="7">
                  <c:v>2.6666666666666665</c:v>
                </c:pt>
                <c:pt idx="8">
                  <c:v>4.333333333333333</c:v>
                </c:pt>
                <c:pt idx="9">
                  <c:v>3.8333333333333335</c:v>
                </c:pt>
                <c:pt idx="10">
                  <c:v>3.8333333333333335</c:v>
                </c:pt>
                <c:pt idx="11">
                  <c:v>3.5</c:v>
                </c:pt>
                <c:pt idx="12">
                  <c:v>3.3333333333333335</c:v>
                </c:pt>
                <c:pt idx="13">
                  <c:v>3.8333333333333335</c:v>
                </c:pt>
                <c:pt idx="14">
                  <c:v>4.166666666666667</c:v>
                </c:pt>
                <c:pt idx="15">
                  <c:v>4.333333333333333</c:v>
                </c:pt>
                <c:pt idx="16">
                  <c:v>4.333333333333333</c:v>
                </c:pt>
                <c:pt idx="17">
                  <c:v>4.333333333333333</c:v>
                </c:pt>
                <c:pt idx="18">
                  <c:v>4</c:v>
                </c:pt>
                <c:pt idx="19">
                  <c:v>4</c:v>
                </c:pt>
                <c:pt idx="20">
                  <c:v>4.5999999999999996</c:v>
                </c:pt>
                <c:pt idx="21">
                  <c:v>4.833333333333333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E-41A3-BB8B-B1004A08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541392"/>
        <c:axId val="526544672"/>
      </c:barChart>
      <c:catAx>
        <c:axId val="5265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544672"/>
        <c:crosses val="autoZero"/>
        <c:auto val="1"/>
        <c:lblAlgn val="ctr"/>
        <c:lblOffset val="100"/>
        <c:noMultiLvlLbl val="0"/>
      </c:catAx>
      <c:valAx>
        <c:axId val="5265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54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№11!$J$7</c:f>
              <c:strCache>
                <c:ptCount val="1"/>
                <c:pt idx="0">
                  <c:v>ВСЕГО пропущено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6-4225-B94B-1E6A27716D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6-4225-B94B-1E6A27716D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D6-4225-B94B-1E6A27716D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D6-4225-B94B-1E6A27716D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D6-4225-B94B-1E6A27716D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D6-4225-B94B-1E6A27716DB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8D6-4225-B94B-1E6A27716DB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8D6-4225-B94B-1E6A27716DB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8D6-4225-B94B-1E6A27716DB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8D6-4225-B94B-1E6A27716DB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8D6-4225-B94B-1E6A27716DB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8D6-4225-B94B-1E6A27716DB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8D6-4225-B94B-1E6A27716DB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8D6-4225-B94B-1E6A27716DB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8D6-4225-B94B-1E6A27716DB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8D6-4225-B94B-1E6A27716DB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8D6-4225-B94B-1E6A27716DB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8D6-4225-B94B-1E6A27716DB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8D6-4225-B94B-1E6A27716DB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8D6-4225-B94B-1E6A27716DB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8D6-4225-B94B-1E6A27716DB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8D6-4225-B94B-1E6A27716DB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8D6-4225-B94B-1E6A27716DB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8D6-4225-B94B-1E6A27716DB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8D6-4225-B94B-1E6A27716DBE}"/>
              </c:ext>
            </c:extLst>
          </c:dPt>
          <c:cat>
            <c:strRef>
              <c:f>№11!$C$9:$C$33</c:f>
              <c:strCache>
                <c:ptCount val="25"/>
                <c:pt idx="0">
                  <c:v>Шимякин Я. Л.</c:v>
                </c:pt>
                <c:pt idx="1">
                  <c:v>Травин Е. О.</c:v>
                </c:pt>
                <c:pt idx="2">
                  <c:v>Кирилов А. К.</c:v>
                </c:pt>
                <c:pt idx="3">
                  <c:v>Болсунов Н. А.</c:v>
                </c:pt>
                <c:pt idx="4">
                  <c:v>Кузьмин К. Ф.</c:v>
                </c:pt>
                <c:pt idx="5">
                  <c:v>Сергеев Ф. А.</c:v>
                </c:pt>
                <c:pt idx="6">
                  <c:v>Серебров Ф. С.</c:v>
                </c:pt>
                <c:pt idx="7">
                  <c:v>Калмыков Г. А.</c:v>
                </c:pt>
                <c:pt idx="8">
                  <c:v>Кусков А. Я.</c:v>
                </c:pt>
                <c:pt idx="9">
                  <c:v>Андреюшкин И. К.</c:v>
                </c:pt>
                <c:pt idx="10">
                  <c:v>Галкин Е. Е.</c:v>
                </c:pt>
                <c:pt idx="11">
                  <c:v>Жолдин К. М.</c:v>
                </c:pt>
                <c:pt idx="12">
                  <c:v>Пирогов С. Т.</c:v>
                </c:pt>
                <c:pt idx="13">
                  <c:v>Ярошевский К. У.</c:v>
                </c:pt>
                <c:pt idx="14">
                  <c:v>Челомеев В. Г.</c:v>
                </c:pt>
                <c:pt idx="15">
                  <c:v>Рыжиков Л. О.</c:v>
                </c:pt>
                <c:pt idx="16">
                  <c:v>Ругов А. Г.</c:v>
                </c:pt>
                <c:pt idx="17">
                  <c:v>Наливкин М. В.</c:v>
                </c:pt>
                <c:pt idx="18">
                  <c:v>Жванец Б. И.</c:v>
                </c:pt>
                <c:pt idx="19">
                  <c:v>Жмылев Ю. Н.</c:v>
                </c:pt>
                <c:pt idx="20">
                  <c:v>Сподарев П. А.</c:v>
                </c:pt>
                <c:pt idx="21">
                  <c:v>Торопов О. М.</c:v>
                </c:pt>
                <c:pt idx="22">
                  <c:v>Исаев И. Н.</c:v>
                </c:pt>
                <c:pt idx="23">
                  <c:v>Ясинский Д. Е.</c:v>
                </c:pt>
                <c:pt idx="24">
                  <c:v>Киселёв Д. Е.</c:v>
                </c:pt>
              </c:strCache>
            </c:strRef>
          </c:cat>
          <c:val>
            <c:numRef>
              <c:f>№11!$J$9:$J$33</c:f>
              <c:numCache>
                <c:formatCode>General</c:formatCode>
                <c:ptCount val="25"/>
                <c:pt idx="0">
                  <c:v>52</c:v>
                </c:pt>
                <c:pt idx="1">
                  <c:v>13</c:v>
                </c:pt>
                <c:pt idx="2">
                  <c:v>261</c:v>
                </c:pt>
                <c:pt idx="3">
                  <c:v>122</c:v>
                </c:pt>
                <c:pt idx="4">
                  <c:v>151</c:v>
                </c:pt>
                <c:pt idx="5">
                  <c:v>134</c:v>
                </c:pt>
                <c:pt idx="6">
                  <c:v>107</c:v>
                </c:pt>
                <c:pt idx="7">
                  <c:v>245</c:v>
                </c:pt>
                <c:pt idx="8">
                  <c:v>126</c:v>
                </c:pt>
                <c:pt idx="9">
                  <c:v>82</c:v>
                </c:pt>
                <c:pt idx="10">
                  <c:v>121</c:v>
                </c:pt>
                <c:pt idx="11">
                  <c:v>144</c:v>
                </c:pt>
                <c:pt idx="12">
                  <c:v>205</c:v>
                </c:pt>
                <c:pt idx="13">
                  <c:v>150</c:v>
                </c:pt>
                <c:pt idx="14">
                  <c:v>213</c:v>
                </c:pt>
                <c:pt idx="15">
                  <c:v>272</c:v>
                </c:pt>
                <c:pt idx="16">
                  <c:v>217</c:v>
                </c:pt>
                <c:pt idx="17">
                  <c:v>199</c:v>
                </c:pt>
                <c:pt idx="18">
                  <c:v>111</c:v>
                </c:pt>
                <c:pt idx="19">
                  <c:v>206</c:v>
                </c:pt>
                <c:pt idx="20">
                  <c:v>176</c:v>
                </c:pt>
                <c:pt idx="21">
                  <c:v>133</c:v>
                </c:pt>
                <c:pt idx="22">
                  <c:v>144</c:v>
                </c:pt>
                <c:pt idx="23">
                  <c:v>110</c:v>
                </c:pt>
                <c:pt idx="2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E-4FE5-BCE5-6183FAA8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'№12(склад)'!$I$2" lockText="1" noThreeD="1"/>
</file>

<file path=xl/ctrlProps/ctrlProp2.xml><?xml version="1.0" encoding="utf-8"?>
<formControlPr xmlns="http://schemas.microsoft.com/office/spreadsheetml/2009/9/main" objectType="Radio" firstButton="1" fmlaLink="'№12(склад)'!$J$2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Drop" dropLines="5" dropStyle="combo" dx="26" fmlaLink="'№12(склад)'!$E$3" fmlaRange="'№12(склад)'!$B$4:$B$7" noThreeD="1" sel="1" val="0"/>
</file>

<file path=xl/ctrlProps/ctrlProp6.xml><?xml version="1.0" encoding="utf-8"?>
<formControlPr xmlns="http://schemas.microsoft.com/office/spreadsheetml/2009/9/main" objectType="Drop" dropLines="5" dropStyle="combo" dx="26" fmlaLink="'№12(склад)'!$E$11" fmlaRange="'№12(склад)'!$B$12:$B$15" noThreeD="1" sel="2" val="0"/>
</file>

<file path=xl/ctrlProps/ctrlProp7.xml><?xml version="1.0" encoding="utf-8"?>
<formControlPr xmlns="http://schemas.microsoft.com/office/spreadsheetml/2009/9/main" objectType="Drop" dropLines="5" dropStyle="combo" dx="26" fmlaLink="'№12(склад)'!$E$19" fmlaRange="'№12(склад)'!$B$20:$B$23" noThreeD="1" sel="3" val="0"/>
</file>

<file path=xl/ctrlProps/ctrlProp8.xml><?xml version="1.0" encoding="utf-8"?>
<formControlPr xmlns="http://schemas.microsoft.com/office/spreadsheetml/2009/9/main" objectType="Drop" dropLines="5" dropStyle="combo" dx="26" fmlaLink="'№12(склад)'!$E$27" fmlaRange="'№12(склад)'!$B$28:$B$31" noThreeD="1" sel="1" val="0"/>
</file>

<file path=xl/ctrlProps/ctrlProp9.xml><?xml version="1.0" encoding="utf-8"?>
<formControlPr xmlns="http://schemas.microsoft.com/office/spreadsheetml/2009/9/main" objectType="Drop" dropLines="5" dropStyle="combo" dx="26" fmlaLink="'№12(склад)'!$E$35" fmlaRange="'№12(склад)'!$B$36:$B$39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250897</xdr:colOff>
      <xdr:row>1</xdr:row>
      <xdr:rowOff>4661</xdr:rowOff>
    </xdr:from>
    <xdr:to>
      <xdr:col>37</xdr:col>
      <xdr:colOff>360489</xdr:colOff>
      <xdr:row>21</xdr:row>
      <xdr:rowOff>27664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279043</xdr:colOff>
      <xdr:row>21</xdr:row>
      <xdr:rowOff>188533</xdr:rowOff>
    </xdr:from>
    <xdr:to>
      <xdr:col>40</xdr:col>
      <xdr:colOff>397099</xdr:colOff>
      <xdr:row>52</xdr:row>
      <xdr:rowOff>23433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13</xdr:row>
          <xdr:rowOff>7620</xdr:rowOff>
        </xdr:from>
        <xdr:to>
          <xdr:col>0</xdr:col>
          <xdr:colOff>937260</xdr:colOff>
          <xdr:row>14</xdr:row>
          <xdr:rowOff>22860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Доставка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7620</xdr:rowOff>
        </xdr:from>
        <xdr:to>
          <xdr:col>1</xdr:col>
          <xdr:colOff>1612</xdr:colOff>
          <xdr:row>16</xdr:row>
          <xdr:rowOff>7620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Нет скидки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15240</xdr:rowOff>
        </xdr:from>
        <xdr:to>
          <xdr:col>1</xdr:col>
          <xdr:colOff>1612</xdr:colOff>
          <xdr:row>17</xdr:row>
          <xdr:rowOff>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%10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7620</xdr:rowOff>
        </xdr:from>
        <xdr:to>
          <xdr:col>1</xdr:col>
          <xdr:colOff>7620</xdr:colOff>
          <xdr:row>18</xdr:row>
          <xdr:rowOff>7620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%25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0</xdr:rowOff>
        </xdr:from>
        <xdr:to>
          <xdr:col>2</xdr:col>
          <xdr:colOff>7620</xdr:colOff>
          <xdr:row>1</xdr:row>
          <xdr:rowOff>175260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15240</xdr:rowOff>
        </xdr:from>
        <xdr:to>
          <xdr:col>2</xdr:col>
          <xdr:colOff>15240</xdr:colOff>
          <xdr:row>3</xdr:row>
          <xdr:rowOff>175260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175260</xdr:rowOff>
        </xdr:from>
        <xdr:to>
          <xdr:col>2</xdr:col>
          <xdr:colOff>7620</xdr:colOff>
          <xdr:row>6</xdr:row>
          <xdr:rowOff>0</xdr:rowOff>
        </xdr:to>
        <xdr:sp macro="" textlink="">
          <xdr:nvSpPr>
            <xdr:cNvPr id="2058" name="Drop Down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7620</xdr:rowOff>
        </xdr:to>
        <xdr:sp macro="" textlink="">
          <xdr:nvSpPr>
            <xdr:cNvPr id="2059" name="Drop Dow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</xdr:row>
          <xdr:rowOff>175260</xdr:rowOff>
        </xdr:from>
        <xdr:to>
          <xdr:col>2</xdr:col>
          <xdr:colOff>0</xdr:colOff>
          <xdr:row>10</xdr:row>
          <xdr:rowOff>0</xdr:rowOff>
        </xdr:to>
        <xdr:sp macro="" textlink="">
          <xdr:nvSpPr>
            <xdr:cNvPr id="2060" name="Drop Down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2"/>
  <sheetViews>
    <sheetView topLeftCell="D1" workbookViewId="0">
      <selection activeCell="H21" sqref="H21"/>
    </sheetView>
  </sheetViews>
  <sheetFormatPr defaultRowHeight="14.4" x14ac:dyDescent="0.3"/>
  <cols>
    <col min="2" max="2" width="11.6640625" style="1" customWidth="1"/>
    <col min="4" max="4" width="15" customWidth="1"/>
    <col min="5" max="5" width="10.5546875" customWidth="1"/>
    <col min="6" max="6" width="14.33203125" customWidth="1"/>
    <col min="7" max="7" width="10.21875" customWidth="1"/>
    <col min="8" max="8" width="17.88671875" customWidth="1"/>
    <col min="9" max="9" width="13.21875" customWidth="1"/>
    <col min="10" max="10" width="11.6640625" customWidth="1"/>
    <col min="12" max="12" width="11.33203125" customWidth="1"/>
    <col min="13" max="13" width="10.44140625" customWidth="1"/>
    <col min="14" max="14" width="15.88671875" customWidth="1"/>
    <col min="15" max="15" width="13.5546875" customWidth="1"/>
    <col min="16" max="16" width="14.44140625" customWidth="1"/>
  </cols>
  <sheetData>
    <row r="1" spans="1:17" ht="18" x14ac:dyDescent="0.35">
      <c r="A1" s="56"/>
      <c r="B1" s="61" t="s">
        <v>0</v>
      </c>
      <c r="C1" s="61"/>
      <c r="D1" s="61"/>
      <c r="E1" s="61" t="s">
        <v>1</v>
      </c>
      <c r="F1" s="61"/>
      <c r="G1" s="61" t="s">
        <v>2</v>
      </c>
      <c r="H1" s="61"/>
      <c r="I1" s="61"/>
      <c r="J1" s="61" t="s">
        <v>11</v>
      </c>
      <c r="K1" s="61"/>
      <c r="L1" s="61"/>
      <c r="M1" s="61"/>
      <c r="N1" s="61"/>
      <c r="O1" s="61"/>
      <c r="P1" s="61"/>
      <c r="Q1" s="1"/>
    </row>
    <row r="2" spans="1:17" ht="43.2" customHeight="1" x14ac:dyDescent="0.3">
      <c r="A2" s="42" t="s">
        <v>8</v>
      </c>
      <c r="B2" s="43" t="s">
        <v>3</v>
      </c>
      <c r="C2" s="43" t="s">
        <v>4</v>
      </c>
      <c r="D2" s="43" t="s">
        <v>5</v>
      </c>
      <c r="E2" s="44" t="s">
        <v>6</v>
      </c>
      <c r="F2" s="44" t="s">
        <v>7</v>
      </c>
      <c r="G2" s="44" t="s">
        <v>2</v>
      </c>
      <c r="H2" s="44" t="s">
        <v>9</v>
      </c>
      <c r="I2" s="44" t="s">
        <v>10</v>
      </c>
      <c r="J2" s="44" t="s">
        <v>12</v>
      </c>
      <c r="K2" s="44" t="s">
        <v>13</v>
      </c>
      <c r="L2" s="44" t="s">
        <v>14</v>
      </c>
      <c r="M2" s="44" t="s">
        <v>15</v>
      </c>
      <c r="N2" s="44" t="s">
        <v>16</v>
      </c>
      <c r="O2" s="44" t="s">
        <v>17</v>
      </c>
      <c r="P2" s="44" t="s">
        <v>18</v>
      </c>
    </row>
    <row r="3" spans="1:17" ht="16.2" hidden="1" customHeight="1" x14ac:dyDescent="0.3">
      <c r="A3" s="2">
        <v>1</v>
      </c>
      <c r="B3" s="6" t="s">
        <v>48</v>
      </c>
      <c r="C3" s="2" t="s">
        <v>19</v>
      </c>
      <c r="D3" s="2" t="s">
        <v>20</v>
      </c>
      <c r="E3" s="4">
        <v>36868</v>
      </c>
      <c r="F3" s="7">
        <v>1244159419</v>
      </c>
      <c r="G3" s="2" t="s">
        <v>27</v>
      </c>
      <c r="H3" s="9">
        <v>2016</v>
      </c>
      <c r="I3" s="2" t="s">
        <v>31</v>
      </c>
      <c r="J3" s="5">
        <f ca="1">(TODAY()-E3)/365</f>
        <v>19.065753424657533</v>
      </c>
      <c r="K3" s="3" t="s">
        <v>26</v>
      </c>
      <c r="L3" s="2" t="str">
        <f ca="1">IF(AND(K3="М",J3&gt;=18,J3&lt;=27),"ГОДЕН","НЕ ГОДЕН")</f>
        <v>ГОДЕН</v>
      </c>
      <c r="M3" s="2">
        <v>2</v>
      </c>
      <c r="N3" s="2">
        <v>600</v>
      </c>
      <c r="O3" s="2">
        <f>IF(M3&gt;4.5,300,0)</f>
        <v>0</v>
      </c>
      <c r="P3" s="2">
        <f>IF(AND(M3&gt;3,I3="ОЧНАЯ"),N3+O3,0)</f>
        <v>0</v>
      </c>
    </row>
    <row r="4" spans="1:17" ht="13.2" hidden="1" customHeight="1" x14ac:dyDescent="0.3">
      <c r="A4" s="2">
        <v>2</v>
      </c>
      <c r="B4" s="6" t="s">
        <v>49</v>
      </c>
      <c r="C4" s="2" t="s">
        <v>34</v>
      </c>
      <c r="D4" s="2" t="s">
        <v>21</v>
      </c>
      <c r="E4" s="4">
        <v>37197</v>
      </c>
      <c r="F4" s="7">
        <v>1925192541</v>
      </c>
      <c r="G4" s="2" t="s">
        <v>28</v>
      </c>
      <c r="H4" s="9">
        <v>2018</v>
      </c>
      <c r="I4" s="2" t="s">
        <v>32</v>
      </c>
      <c r="J4" s="5">
        <f t="shared" ref="J4:J12" ca="1" si="0">(TODAY()-E4)/365</f>
        <v>18.164383561643834</v>
      </c>
      <c r="K4" s="3" t="s">
        <v>26</v>
      </c>
      <c r="L4" s="2" t="str">
        <f t="shared" ref="L4:L12" ca="1" si="1">IF(AND(K4="М",J4&gt;=18,J4&lt;=27),"ГОДЕН","НЕ ГОДЕН")</f>
        <v>ГОДЕН</v>
      </c>
      <c r="M4" s="2">
        <v>5</v>
      </c>
      <c r="N4" s="2">
        <v>800</v>
      </c>
      <c r="O4" s="2">
        <f t="shared" ref="O4:O12" si="2">IF(M4&gt;4.5,300,0)</f>
        <v>300</v>
      </c>
      <c r="P4" s="2">
        <f t="shared" ref="P4:P12" si="3">IF(AND(M4&gt;3,I4="ОЧНАЯ"),N4+O4,0)</f>
        <v>0</v>
      </c>
    </row>
    <row r="5" spans="1:17" x14ac:dyDescent="0.3">
      <c r="A5" s="2">
        <v>3</v>
      </c>
      <c r="B5" s="6" t="s">
        <v>50</v>
      </c>
      <c r="C5" s="2" t="s">
        <v>22</v>
      </c>
      <c r="D5" s="2" t="s">
        <v>23</v>
      </c>
      <c r="E5" s="4">
        <v>36214</v>
      </c>
      <c r="F5" s="2">
        <v>9413952465</v>
      </c>
      <c r="G5" s="2" t="s">
        <v>29</v>
      </c>
      <c r="H5" s="9">
        <v>2017</v>
      </c>
      <c r="I5" s="2" t="s">
        <v>33</v>
      </c>
      <c r="J5" s="5">
        <f t="shared" ca="1" si="0"/>
        <v>20.857534246575341</v>
      </c>
      <c r="K5" s="3" t="s">
        <v>26</v>
      </c>
      <c r="L5" s="2" t="str">
        <f t="shared" ca="1" si="1"/>
        <v>ГОДЕН</v>
      </c>
      <c r="M5" s="2">
        <v>4</v>
      </c>
      <c r="N5" s="2">
        <v>1000</v>
      </c>
      <c r="O5" s="2">
        <f t="shared" si="2"/>
        <v>0</v>
      </c>
      <c r="P5" s="2">
        <f t="shared" si="3"/>
        <v>0</v>
      </c>
    </row>
    <row r="6" spans="1:17" hidden="1" x14ac:dyDescent="0.3">
      <c r="A6" s="2">
        <v>4</v>
      </c>
      <c r="B6" s="6" t="s">
        <v>51</v>
      </c>
      <c r="C6" s="2" t="s">
        <v>24</v>
      </c>
      <c r="D6" s="2" t="s">
        <v>41</v>
      </c>
      <c r="E6" s="4">
        <v>36092</v>
      </c>
      <c r="F6" s="7">
        <v>1832740064</v>
      </c>
      <c r="G6" s="2" t="s">
        <v>30</v>
      </c>
      <c r="H6" s="9">
        <v>2018</v>
      </c>
      <c r="I6" s="2" t="s">
        <v>31</v>
      </c>
      <c r="J6" s="5">
        <f t="shared" ca="1" si="0"/>
        <v>21.19178082191781</v>
      </c>
      <c r="K6" s="3" t="s">
        <v>26</v>
      </c>
      <c r="L6" s="2" t="str">
        <f t="shared" ca="1" si="1"/>
        <v>ГОДЕН</v>
      </c>
      <c r="M6" s="2">
        <v>5</v>
      </c>
      <c r="N6" s="2">
        <v>980</v>
      </c>
      <c r="O6" s="2">
        <f t="shared" si="2"/>
        <v>300</v>
      </c>
      <c r="P6" s="2">
        <f t="shared" si="3"/>
        <v>1280</v>
      </c>
    </row>
    <row r="7" spans="1:17" x14ac:dyDescent="0.3">
      <c r="A7" s="2">
        <v>5</v>
      </c>
      <c r="B7" s="6" t="s">
        <v>52</v>
      </c>
      <c r="C7" s="2" t="s">
        <v>40</v>
      </c>
      <c r="D7" s="2" t="s">
        <v>42</v>
      </c>
      <c r="E7" s="4">
        <v>37480</v>
      </c>
      <c r="F7" s="2">
        <v>1725439304</v>
      </c>
      <c r="G7" s="2" t="s">
        <v>58</v>
      </c>
      <c r="H7" s="9">
        <v>2018</v>
      </c>
      <c r="I7" s="2" t="s">
        <v>33</v>
      </c>
      <c r="J7" s="5">
        <f t="shared" ca="1" si="0"/>
        <v>17.389041095890413</v>
      </c>
      <c r="K7" s="3" t="s">
        <v>26</v>
      </c>
      <c r="L7" s="2" t="str">
        <f t="shared" ca="1" si="1"/>
        <v>НЕ ГОДЕН</v>
      </c>
      <c r="M7" s="2">
        <v>4</v>
      </c>
      <c r="N7" s="2">
        <v>650</v>
      </c>
      <c r="O7" s="2">
        <f t="shared" si="2"/>
        <v>0</v>
      </c>
      <c r="P7" s="2">
        <f t="shared" si="3"/>
        <v>0</v>
      </c>
    </row>
    <row r="8" spans="1:17" hidden="1" x14ac:dyDescent="0.3">
      <c r="A8" s="2">
        <v>6</v>
      </c>
      <c r="B8" s="6" t="s">
        <v>53</v>
      </c>
      <c r="C8" s="2" t="s">
        <v>35</v>
      </c>
      <c r="D8" s="2" t="s">
        <v>43</v>
      </c>
      <c r="E8" s="4">
        <v>36960</v>
      </c>
      <c r="F8" s="2">
        <v>2153284334</v>
      </c>
      <c r="G8" s="2" t="s">
        <v>59</v>
      </c>
      <c r="H8" s="9">
        <v>2017</v>
      </c>
      <c r="I8" s="2" t="s">
        <v>31</v>
      </c>
      <c r="J8" s="5">
        <f t="shared" ca="1" si="0"/>
        <v>18.813698630136987</v>
      </c>
      <c r="K8" s="3" t="s">
        <v>25</v>
      </c>
      <c r="L8" s="2" t="str">
        <f t="shared" ca="1" si="1"/>
        <v>НЕ ГОДЕН</v>
      </c>
      <c r="M8" s="2">
        <v>4</v>
      </c>
      <c r="N8" s="2">
        <v>500</v>
      </c>
      <c r="O8" s="2">
        <f t="shared" si="2"/>
        <v>0</v>
      </c>
      <c r="P8" s="2">
        <f t="shared" si="3"/>
        <v>500</v>
      </c>
    </row>
    <row r="9" spans="1:17" hidden="1" x14ac:dyDescent="0.3">
      <c r="A9" s="2">
        <v>7</v>
      </c>
      <c r="B9" s="6" t="s">
        <v>54</v>
      </c>
      <c r="C9" s="2" t="s">
        <v>37</v>
      </c>
      <c r="D9" s="2" t="s">
        <v>44</v>
      </c>
      <c r="E9" s="4">
        <v>36481</v>
      </c>
      <c r="F9" s="2">
        <v>4356921544</v>
      </c>
      <c r="G9" s="2" t="s">
        <v>60</v>
      </c>
      <c r="H9" s="9">
        <v>2017</v>
      </c>
      <c r="I9" s="2" t="s">
        <v>32</v>
      </c>
      <c r="J9" s="5">
        <f t="shared" ca="1" si="0"/>
        <v>20.126027397260273</v>
      </c>
      <c r="K9" s="3" t="s">
        <v>25</v>
      </c>
      <c r="L9" s="2" t="str">
        <f t="shared" ca="1" si="1"/>
        <v>НЕ ГОДЕН</v>
      </c>
      <c r="M9" s="2">
        <v>3</v>
      </c>
      <c r="N9" s="2">
        <v>900</v>
      </c>
      <c r="O9" s="2">
        <f t="shared" si="2"/>
        <v>0</v>
      </c>
      <c r="P9" s="2">
        <f t="shared" si="3"/>
        <v>0</v>
      </c>
    </row>
    <row r="10" spans="1:17" hidden="1" x14ac:dyDescent="0.3">
      <c r="A10" s="2">
        <v>8</v>
      </c>
      <c r="B10" s="6" t="s">
        <v>55</v>
      </c>
      <c r="C10" s="2" t="s">
        <v>36</v>
      </c>
      <c r="D10" s="2" t="s">
        <v>45</v>
      </c>
      <c r="E10" s="4">
        <v>36546</v>
      </c>
      <c r="F10" s="2">
        <v>7615428464</v>
      </c>
      <c r="G10" s="2" t="s">
        <v>30</v>
      </c>
      <c r="H10" s="9">
        <v>2016</v>
      </c>
      <c r="I10" s="2" t="s">
        <v>31</v>
      </c>
      <c r="J10" s="5">
        <f t="shared" ca="1" si="0"/>
        <v>19.947945205479453</v>
      </c>
      <c r="K10" s="3" t="s">
        <v>158</v>
      </c>
      <c r="L10" s="2" t="str">
        <f t="shared" ca="1" si="1"/>
        <v>ГОДЕН</v>
      </c>
      <c r="M10" s="2">
        <v>2</v>
      </c>
      <c r="N10" s="2">
        <v>750</v>
      </c>
      <c r="O10" s="2">
        <f t="shared" si="2"/>
        <v>0</v>
      </c>
      <c r="P10" s="2">
        <f t="shared" si="3"/>
        <v>0</v>
      </c>
    </row>
    <row r="11" spans="1:17" hidden="1" x14ac:dyDescent="0.3">
      <c r="A11" s="2">
        <v>9</v>
      </c>
      <c r="B11" s="6" t="s">
        <v>56</v>
      </c>
      <c r="C11" s="2" t="s">
        <v>38</v>
      </c>
      <c r="D11" s="2" t="s">
        <v>46</v>
      </c>
      <c r="E11" s="4">
        <v>36526</v>
      </c>
      <c r="F11" s="2">
        <v>1204328546</v>
      </c>
      <c r="G11" s="2" t="s">
        <v>29</v>
      </c>
      <c r="H11" s="9">
        <v>2018</v>
      </c>
      <c r="I11" s="2" t="s">
        <v>32</v>
      </c>
      <c r="J11" s="8">
        <f t="shared" ca="1" si="0"/>
        <v>20.002739726027396</v>
      </c>
      <c r="K11" s="3" t="s">
        <v>25</v>
      </c>
      <c r="L11" s="2" t="str">
        <f t="shared" ca="1" si="1"/>
        <v>НЕ ГОДЕН</v>
      </c>
      <c r="M11" s="2">
        <v>3</v>
      </c>
      <c r="N11" s="2">
        <v>800</v>
      </c>
      <c r="O11" s="2">
        <f t="shared" si="2"/>
        <v>0</v>
      </c>
      <c r="P11" s="2">
        <f t="shared" si="3"/>
        <v>0</v>
      </c>
    </row>
    <row r="12" spans="1:17" hidden="1" x14ac:dyDescent="0.3">
      <c r="A12" s="2">
        <v>10</v>
      </c>
      <c r="B12" s="6" t="s">
        <v>57</v>
      </c>
      <c r="C12" s="2" t="s">
        <v>39</v>
      </c>
      <c r="D12" s="2" t="s">
        <v>47</v>
      </c>
      <c r="E12" s="4">
        <v>37550</v>
      </c>
      <c r="F12" s="2">
        <v>9163284750</v>
      </c>
      <c r="G12" s="2" t="s">
        <v>27</v>
      </c>
      <c r="H12" s="9">
        <v>2016</v>
      </c>
      <c r="I12" s="2" t="s">
        <v>31</v>
      </c>
      <c r="J12" s="5">
        <f t="shared" ca="1" si="0"/>
        <v>17.197260273972603</v>
      </c>
      <c r="K12" s="3" t="s">
        <v>25</v>
      </c>
      <c r="L12" s="2" t="str">
        <f t="shared" ca="1" si="1"/>
        <v>НЕ ГОДЕН</v>
      </c>
      <c r="M12" s="2">
        <v>5</v>
      </c>
      <c r="N12" s="2">
        <v>600</v>
      </c>
      <c r="O12" s="2">
        <f t="shared" si="2"/>
        <v>300</v>
      </c>
      <c r="P12" s="2">
        <f t="shared" si="3"/>
        <v>900</v>
      </c>
    </row>
  </sheetData>
  <autoFilter ref="I1:I12" xr:uid="{47A7D507-BF06-49FD-9ECA-F3E23DDEC9EE}">
    <filterColumn colId="0">
      <filters>
        <filter val="ВЕЧЕРНЯЯ"/>
        <filter val="ФОРМА ОБУЧЕНИЯ"/>
      </filters>
    </filterColumn>
  </autoFilter>
  <mergeCells count="4">
    <mergeCell ref="B1:D1"/>
    <mergeCell ref="E1:F1"/>
    <mergeCell ref="G1:I1"/>
    <mergeCell ref="J1:P1"/>
  </mergeCells>
  <conditionalFormatting sqref="K19">
    <cfRule type="containsText" priority="7" operator="containsText" text="Ж">
      <formula>NOT(ISERROR(SEARCH("Ж",K19)))</formula>
    </cfRule>
  </conditionalFormatting>
  <conditionalFormatting sqref="M3:M12">
    <cfRule type="iconSet" priority="3">
      <iconSet iconSet="4TrafficLights">
        <cfvo type="percent" val="0"/>
        <cfvo type="num" val="3"/>
        <cfvo type="num" val="3.5"/>
        <cfvo type="num" val="4.5"/>
      </iconSet>
    </cfRule>
  </conditionalFormatting>
  <conditionalFormatting sqref="K3:K12">
    <cfRule type="containsText" priority="8" operator="containsText" text="ж">
      <formula>NOT(ISERROR(SEARCH("ж",K3)))</formula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L3:L12">
    <cfRule type="cellIs" dxfId="1" priority="2" operator="equal">
      <formula>"ГОДЕН"</formula>
    </cfRule>
  </conditionalFormatting>
  <conditionalFormatting sqref="L3:L12">
    <cfRule type="cellIs" dxfId="0" priority="1" operator="equal">
      <formula>"НЕ ГОДЕН"</formula>
    </cfRule>
  </conditionalFormatting>
  <dataValidations count="2">
    <dataValidation type="whole" allowBlank="1" showInputMessage="1" showErrorMessage="1" sqref="M3 M4:M12" xr:uid="{BBF02FF5-C1C5-4EC4-8587-EDBE1C61DE8E}">
      <formula1>2</formula1>
      <formula2>5</formula2>
    </dataValidation>
    <dataValidation type="whole" allowBlank="1" showInputMessage="1" showErrorMessage="1" sqref="J3:J12" xr:uid="{949B5472-986F-4359-B1C3-5286D0655D68}">
      <formula1>1</formula1>
      <formula2>150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ACB0-90B3-42B5-AC1D-E7F6B2FDCCBC}">
  <dimension ref="B1:V43"/>
  <sheetViews>
    <sheetView topLeftCell="A6" zoomScale="71" zoomScaleNormal="60" workbookViewId="0">
      <selection activeCell="U6" sqref="U1:V1048576"/>
    </sheetView>
  </sheetViews>
  <sheetFormatPr defaultColWidth="9.109375" defaultRowHeight="14.4" x14ac:dyDescent="0.3"/>
  <cols>
    <col min="1" max="1" width="9.109375" style="10"/>
    <col min="2" max="2" width="5.6640625" style="10" customWidth="1"/>
    <col min="3" max="3" width="19.6640625" style="10" customWidth="1"/>
    <col min="4" max="19" width="5.6640625" style="10" customWidth="1"/>
    <col min="20" max="20" width="9.109375" style="10"/>
    <col min="21" max="21" width="12.5546875" style="10" hidden="1" customWidth="1"/>
    <col min="22" max="22" width="19.88671875" style="10" hidden="1" customWidth="1"/>
    <col min="23" max="16384" width="9.109375" style="10"/>
  </cols>
  <sheetData>
    <row r="1" spans="2:22" ht="15" thickBot="1" x14ac:dyDescent="0.35"/>
    <row r="2" spans="2:22" x14ac:dyDescent="0.3">
      <c r="B2" s="129" t="s">
        <v>61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1"/>
    </row>
    <row r="3" spans="2:22" x14ac:dyDescent="0.3">
      <c r="B3" s="132" t="s">
        <v>62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4"/>
    </row>
    <row r="4" spans="2:22" x14ac:dyDescent="0.3">
      <c r="B4" s="135" t="s">
        <v>63</v>
      </c>
      <c r="C4" s="136"/>
      <c r="D4" s="137" t="s">
        <v>64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 t="s">
        <v>65</v>
      </c>
      <c r="P4" s="137"/>
      <c r="Q4" s="137"/>
      <c r="R4" s="137"/>
      <c r="S4" s="138"/>
    </row>
    <row r="5" spans="2:22" ht="15" thickBot="1" x14ac:dyDescent="0.35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4"/>
    </row>
    <row r="6" spans="2:22" ht="15" thickBot="1" x14ac:dyDescent="0.35">
      <c r="B6" s="117" t="s">
        <v>66</v>
      </c>
      <c r="C6" s="119" t="s">
        <v>67</v>
      </c>
      <c r="D6" s="122" t="s">
        <v>68</v>
      </c>
      <c r="E6" s="123"/>
      <c r="F6" s="123"/>
      <c r="G6" s="123"/>
      <c r="H6" s="123"/>
      <c r="I6" s="124"/>
      <c r="J6" s="122" t="s">
        <v>69</v>
      </c>
      <c r="K6" s="123"/>
      <c r="L6" s="123"/>
      <c r="M6" s="125"/>
      <c r="N6" s="126" t="s">
        <v>70</v>
      </c>
      <c r="O6" s="127"/>
      <c r="P6" s="127"/>
      <c r="Q6" s="127"/>
      <c r="R6" s="127"/>
      <c r="S6" s="128"/>
    </row>
    <row r="7" spans="2:22" ht="82.5" customHeight="1" thickBot="1" x14ac:dyDescent="0.35">
      <c r="B7" s="117"/>
      <c r="C7" s="120"/>
      <c r="D7" s="113" t="s">
        <v>71</v>
      </c>
      <c r="E7" s="114" t="s">
        <v>72</v>
      </c>
      <c r="F7" s="114" t="s">
        <v>73</v>
      </c>
      <c r="G7" s="114" t="s">
        <v>74</v>
      </c>
      <c r="H7" s="114" t="s">
        <v>75</v>
      </c>
      <c r="I7" s="115" t="s">
        <v>76</v>
      </c>
      <c r="J7" s="94" t="s">
        <v>77</v>
      </c>
      <c r="K7" s="96" t="s">
        <v>78</v>
      </c>
      <c r="L7" s="96" t="s">
        <v>79</v>
      </c>
      <c r="M7" s="98" t="s">
        <v>80</v>
      </c>
      <c r="N7" s="15" t="s">
        <v>81</v>
      </c>
      <c r="O7" s="16" t="s">
        <v>82</v>
      </c>
      <c r="P7" s="16" t="s">
        <v>83</v>
      </c>
      <c r="Q7" s="17" t="s">
        <v>84</v>
      </c>
      <c r="R7" s="18" t="s">
        <v>85</v>
      </c>
      <c r="S7" s="100" t="s">
        <v>86</v>
      </c>
    </row>
    <row r="8" spans="2:22" ht="25.5" customHeight="1" thickBot="1" x14ac:dyDescent="0.35">
      <c r="B8" s="118"/>
      <c r="C8" s="121"/>
      <c r="D8" s="95"/>
      <c r="E8" s="97"/>
      <c r="F8" s="97"/>
      <c r="G8" s="97"/>
      <c r="H8" s="97"/>
      <c r="I8" s="116"/>
      <c r="J8" s="95"/>
      <c r="K8" s="97"/>
      <c r="L8" s="97"/>
      <c r="M8" s="99"/>
      <c r="N8" s="19">
        <v>5</v>
      </c>
      <c r="O8" s="20">
        <v>4</v>
      </c>
      <c r="P8" s="20">
        <v>3</v>
      </c>
      <c r="Q8" s="21">
        <v>2</v>
      </c>
      <c r="R8" s="22" t="s">
        <v>87</v>
      </c>
      <c r="S8" s="101"/>
      <c r="U8" s="10" t="s">
        <v>120</v>
      </c>
      <c r="V8" s="10" t="s">
        <v>121</v>
      </c>
    </row>
    <row r="9" spans="2:22" ht="15" thickBot="1" x14ac:dyDescent="0.35">
      <c r="B9" s="23">
        <v>1</v>
      </c>
      <c r="C9" s="41" t="s">
        <v>95</v>
      </c>
      <c r="D9" s="24">
        <v>3</v>
      </c>
      <c r="E9" s="25">
        <v>2</v>
      </c>
      <c r="F9" s="25">
        <v>5</v>
      </c>
      <c r="G9" s="25">
        <v>2</v>
      </c>
      <c r="H9" s="25">
        <v>5</v>
      </c>
      <c r="I9" s="26">
        <v>2</v>
      </c>
      <c r="J9" s="27">
        <f>SUM(K9,L9)</f>
        <v>52</v>
      </c>
      <c r="K9" s="25">
        <v>40</v>
      </c>
      <c r="L9" s="25">
        <v>12</v>
      </c>
      <c r="M9" s="26">
        <v>4</v>
      </c>
      <c r="N9" s="27">
        <f>COUNTIF($D9:$I9,5)</f>
        <v>2</v>
      </c>
      <c r="O9" s="27">
        <f>COUNTIF($D9:$I9,4)</f>
        <v>0</v>
      </c>
      <c r="P9" s="27">
        <f>COUNTIF($D9:$I9,3)</f>
        <v>1</v>
      </c>
      <c r="Q9" s="27">
        <f>COUNTIF($D9:$I9,2)</f>
        <v>3</v>
      </c>
      <c r="R9" s="27">
        <f>COUNTIF($D9:$I9,"н/а")</f>
        <v>0</v>
      </c>
      <c r="S9" s="28">
        <f>AVERAGE(D9:I9)</f>
        <v>3.1666666666666665</v>
      </c>
      <c r="U9" s="10">
        <f>IF((IF(R9=0, 0, 1)+IF(Q9=0, 0, 1)) &gt;=1, 0, 1)</f>
        <v>0</v>
      </c>
      <c r="V9" s="10">
        <f t="shared" ref="V9:V33" si="0">IF((IF(R9=0, 0, 1)+IF(Q9=0, 0, 1)+IF(P9=0, 0, 1)) &gt;=1, 0, 1)</f>
        <v>0</v>
      </c>
    </row>
    <row r="10" spans="2:22" ht="15" thickBot="1" x14ac:dyDescent="0.35">
      <c r="B10" s="29">
        <f t="shared" ref="B10:B33" si="1">B9+1</f>
        <v>2</v>
      </c>
      <c r="C10" s="41" t="s">
        <v>96</v>
      </c>
      <c r="D10" s="30">
        <v>5</v>
      </c>
      <c r="E10" s="31">
        <v>4</v>
      </c>
      <c r="F10" s="31">
        <v>5</v>
      </c>
      <c r="G10" s="31">
        <v>5</v>
      </c>
      <c r="H10" s="31">
        <v>5</v>
      </c>
      <c r="I10" s="32">
        <v>4</v>
      </c>
      <c r="J10" s="27">
        <f t="shared" ref="J10:J33" si="2">SUM(K10,L10)</f>
        <v>13</v>
      </c>
      <c r="K10" s="31">
        <v>1</v>
      </c>
      <c r="L10" s="31">
        <v>12</v>
      </c>
      <c r="M10" s="32">
        <v>16</v>
      </c>
      <c r="N10" s="27">
        <f t="shared" ref="N10:N33" si="3">COUNTIF($D10:$I10,5)</f>
        <v>4</v>
      </c>
      <c r="O10" s="27">
        <f t="shared" ref="O10:O33" si="4">COUNTIF($D10:$I10,4)</f>
        <v>2</v>
      </c>
      <c r="P10" s="27">
        <f t="shared" ref="P10:P33" si="5">COUNTIF($D10:$I10,3)</f>
        <v>0</v>
      </c>
      <c r="Q10" s="27">
        <f t="shared" ref="Q10:Q33" si="6">COUNTIF($D10:$I10,2)</f>
        <v>0</v>
      </c>
      <c r="R10" s="27">
        <f t="shared" ref="R10:R33" si="7">COUNTIF($D10:$I10,"н/а")</f>
        <v>0</v>
      </c>
      <c r="S10" s="28">
        <f t="shared" ref="S10:S33" si="8">AVERAGE(D10:I10)</f>
        <v>4.666666666666667</v>
      </c>
      <c r="U10" s="10">
        <f t="shared" ref="U9:U33" si="9">IF((IF(R10=0, 0, 1)+IF(Q10=0, 0, 1)) &gt;=1, 0, 1)</f>
        <v>1</v>
      </c>
      <c r="V10" s="10">
        <f t="shared" si="0"/>
        <v>1</v>
      </c>
    </row>
    <row r="11" spans="2:22" ht="15" thickBot="1" x14ac:dyDescent="0.35">
      <c r="B11" s="29">
        <f t="shared" si="1"/>
        <v>3</v>
      </c>
      <c r="C11" s="41" t="s">
        <v>97</v>
      </c>
      <c r="D11" s="30">
        <v>3</v>
      </c>
      <c r="E11" s="31">
        <v>2</v>
      </c>
      <c r="F11" s="31">
        <v>4</v>
      </c>
      <c r="G11" s="31">
        <v>5</v>
      </c>
      <c r="H11" s="31">
        <v>2</v>
      </c>
      <c r="I11" s="32">
        <v>4</v>
      </c>
      <c r="J11" s="27">
        <f t="shared" si="2"/>
        <v>261</v>
      </c>
      <c r="K11" s="31">
        <v>146</v>
      </c>
      <c r="L11" s="31">
        <v>115</v>
      </c>
      <c r="M11" s="32">
        <v>12</v>
      </c>
      <c r="N11" s="27">
        <f t="shared" si="3"/>
        <v>1</v>
      </c>
      <c r="O11" s="27">
        <f t="shared" si="4"/>
        <v>2</v>
      </c>
      <c r="P11" s="27">
        <f t="shared" si="5"/>
        <v>1</v>
      </c>
      <c r="Q11" s="27">
        <f t="shared" si="6"/>
        <v>2</v>
      </c>
      <c r="R11" s="27">
        <f t="shared" si="7"/>
        <v>0</v>
      </c>
      <c r="S11" s="28">
        <f t="shared" si="8"/>
        <v>3.3333333333333335</v>
      </c>
      <c r="U11" s="10">
        <f t="shared" si="9"/>
        <v>0</v>
      </c>
      <c r="V11" s="10">
        <f t="shared" si="0"/>
        <v>0</v>
      </c>
    </row>
    <row r="12" spans="2:22" ht="15" thickBot="1" x14ac:dyDescent="0.35">
      <c r="B12" s="29">
        <f t="shared" si="1"/>
        <v>4</v>
      </c>
      <c r="C12" s="41" t="s">
        <v>98</v>
      </c>
      <c r="D12" s="30">
        <v>5</v>
      </c>
      <c r="E12" s="31">
        <v>4</v>
      </c>
      <c r="F12" s="31">
        <v>4</v>
      </c>
      <c r="G12" s="31">
        <v>4</v>
      </c>
      <c r="H12" s="31">
        <v>3</v>
      </c>
      <c r="I12" s="32">
        <v>4</v>
      </c>
      <c r="J12" s="27">
        <f t="shared" si="2"/>
        <v>122</v>
      </c>
      <c r="K12" s="31">
        <v>50</v>
      </c>
      <c r="L12" s="31">
        <v>72</v>
      </c>
      <c r="M12" s="32">
        <v>18</v>
      </c>
      <c r="N12" s="27">
        <f t="shared" si="3"/>
        <v>1</v>
      </c>
      <c r="O12" s="27">
        <f t="shared" si="4"/>
        <v>4</v>
      </c>
      <c r="P12" s="27">
        <f t="shared" si="5"/>
        <v>1</v>
      </c>
      <c r="Q12" s="27">
        <f t="shared" si="6"/>
        <v>0</v>
      </c>
      <c r="R12" s="27">
        <f t="shared" si="7"/>
        <v>0</v>
      </c>
      <c r="S12" s="28">
        <f t="shared" si="8"/>
        <v>4</v>
      </c>
      <c r="U12" s="10">
        <f t="shared" si="9"/>
        <v>1</v>
      </c>
      <c r="V12" s="10">
        <f t="shared" si="0"/>
        <v>0</v>
      </c>
    </row>
    <row r="13" spans="2:22" ht="15" thickBot="1" x14ac:dyDescent="0.35">
      <c r="B13" s="29">
        <f t="shared" si="1"/>
        <v>5</v>
      </c>
      <c r="C13" s="41" t="s">
        <v>99</v>
      </c>
      <c r="D13" s="30">
        <v>5</v>
      </c>
      <c r="E13" s="31">
        <v>2</v>
      </c>
      <c r="F13" s="31">
        <v>4</v>
      </c>
      <c r="G13" s="31">
        <v>4</v>
      </c>
      <c r="H13" s="31">
        <v>3</v>
      </c>
      <c r="I13" s="32">
        <v>2</v>
      </c>
      <c r="J13" s="27">
        <f t="shared" si="2"/>
        <v>151</v>
      </c>
      <c r="K13" s="31">
        <v>97</v>
      </c>
      <c r="L13" s="31">
        <v>54</v>
      </c>
      <c r="M13" s="32">
        <v>14</v>
      </c>
      <c r="N13" s="27">
        <f t="shared" si="3"/>
        <v>1</v>
      </c>
      <c r="O13" s="27">
        <f t="shared" si="4"/>
        <v>2</v>
      </c>
      <c r="P13" s="27">
        <f t="shared" si="5"/>
        <v>1</v>
      </c>
      <c r="Q13" s="27">
        <f t="shared" si="6"/>
        <v>2</v>
      </c>
      <c r="R13" s="27">
        <f t="shared" si="7"/>
        <v>0</v>
      </c>
      <c r="S13" s="28">
        <f t="shared" si="8"/>
        <v>3.3333333333333335</v>
      </c>
      <c r="U13" s="10">
        <f t="shared" si="9"/>
        <v>0</v>
      </c>
      <c r="V13" s="10">
        <f t="shared" si="0"/>
        <v>0</v>
      </c>
    </row>
    <row r="14" spans="2:22" ht="15" thickBot="1" x14ac:dyDescent="0.35">
      <c r="B14" s="29">
        <f t="shared" si="1"/>
        <v>6</v>
      </c>
      <c r="C14" s="41" t="s">
        <v>100</v>
      </c>
      <c r="D14" s="30">
        <v>3</v>
      </c>
      <c r="E14" s="31" t="s">
        <v>87</v>
      </c>
      <c r="F14" s="31">
        <v>5</v>
      </c>
      <c r="G14" s="31">
        <v>2</v>
      </c>
      <c r="H14" s="31" t="s">
        <v>87</v>
      </c>
      <c r="I14" s="32">
        <v>2</v>
      </c>
      <c r="J14" s="27">
        <f>SUM(K14,L14)</f>
        <v>134</v>
      </c>
      <c r="K14" s="31">
        <v>129</v>
      </c>
      <c r="L14" s="31">
        <v>5</v>
      </c>
      <c r="M14" s="32">
        <v>7</v>
      </c>
      <c r="N14" s="27">
        <f t="shared" si="3"/>
        <v>1</v>
      </c>
      <c r="O14" s="27">
        <f t="shared" si="4"/>
        <v>0</v>
      </c>
      <c r="P14" s="27">
        <f t="shared" si="5"/>
        <v>1</v>
      </c>
      <c r="Q14" s="27">
        <f t="shared" si="6"/>
        <v>2</v>
      </c>
      <c r="R14" s="27">
        <f t="shared" si="7"/>
        <v>2</v>
      </c>
      <c r="S14" s="28">
        <f t="shared" si="8"/>
        <v>3</v>
      </c>
      <c r="U14" s="10">
        <f t="shared" si="9"/>
        <v>0</v>
      </c>
      <c r="V14" s="10">
        <f t="shared" si="0"/>
        <v>0</v>
      </c>
    </row>
    <row r="15" spans="2:22" ht="15" thickBot="1" x14ac:dyDescent="0.35">
      <c r="B15" s="29">
        <f t="shared" si="1"/>
        <v>7</v>
      </c>
      <c r="C15" s="41" t="s">
        <v>101</v>
      </c>
      <c r="D15" s="30">
        <v>4</v>
      </c>
      <c r="E15" s="31">
        <v>3</v>
      </c>
      <c r="F15" s="31">
        <v>3</v>
      </c>
      <c r="G15" s="31">
        <v>4</v>
      </c>
      <c r="H15" s="31">
        <v>4</v>
      </c>
      <c r="I15" s="32">
        <v>3</v>
      </c>
      <c r="J15" s="27">
        <f t="shared" si="2"/>
        <v>107</v>
      </c>
      <c r="K15" s="31">
        <v>94</v>
      </c>
      <c r="L15" s="31">
        <v>13</v>
      </c>
      <c r="M15" s="32">
        <v>5</v>
      </c>
      <c r="N15" s="27">
        <f t="shared" si="3"/>
        <v>0</v>
      </c>
      <c r="O15" s="27">
        <f t="shared" si="4"/>
        <v>3</v>
      </c>
      <c r="P15" s="27">
        <f t="shared" si="5"/>
        <v>3</v>
      </c>
      <c r="Q15" s="27">
        <f t="shared" si="6"/>
        <v>0</v>
      </c>
      <c r="R15" s="27">
        <f t="shared" si="7"/>
        <v>0</v>
      </c>
      <c r="S15" s="28">
        <f t="shared" si="8"/>
        <v>3.5</v>
      </c>
      <c r="U15" s="10">
        <f t="shared" si="9"/>
        <v>1</v>
      </c>
      <c r="V15" s="10">
        <f t="shared" si="0"/>
        <v>0</v>
      </c>
    </row>
    <row r="16" spans="2:22" ht="15" thickBot="1" x14ac:dyDescent="0.35">
      <c r="B16" s="29">
        <f t="shared" si="1"/>
        <v>8</v>
      </c>
      <c r="C16" s="41" t="s">
        <v>102</v>
      </c>
      <c r="D16" s="30">
        <v>2</v>
      </c>
      <c r="E16" s="31">
        <v>3</v>
      </c>
      <c r="F16" s="31">
        <v>4</v>
      </c>
      <c r="G16" s="31">
        <v>2</v>
      </c>
      <c r="H16" s="31">
        <v>2</v>
      </c>
      <c r="I16" s="32">
        <v>3</v>
      </c>
      <c r="J16" s="27">
        <f t="shared" si="2"/>
        <v>245</v>
      </c>
      <c r="K16" s="31">
        <v>132</v>
      </c>
      <c r="L16" s="31">
        <v>113</v>
      </c>
      <c r="M16" s="32">
        <v>7</v>
      </c>
      <c r="N16" s="27">
        <f t="shared" si="3"/>
        <v>0</v>
      </c>
      <c r="O16" s="27">
        <f t="shared" si="4"/>
        <v>1</v>
      </c>
      <c r="P16" s="27">
        <f t="shared" si="5"/>
        <v>2</v>
      </c>
      <c r="Q16" s="27">
        <f t="shared" si="6"/>
        <v>3</v>
      </c>
      <c r="R16" s="27">
        <f t="shared" si="7"/>
        <v>0</v>
      </c>
      <c r="S16" s="28">
        <f t="shared" si="8"/>
        <v>2.6666666666666665</v>
      </c>
      <c r="U16" s="10">
        <f t="shared" si="9"/>
        <v>0</v>
      </c>
      <c r="V16" s="10">
        <f t="shared" si="0"/>
        <v>0</v>
      </c>
    </row>
    <row r="17" spans="2:22" ht="15" thickBot="1" x14ac:dyDescent="0.35">
      <c r="B17" s="29">
        <f t="shared" si="1"/>
        <v>9</v>
      </c>
      <c r="C17" s="41" t="s">
        <v>103</v>
      </c>
      <c r="D17" s="30">
        <v>4</v>
      </c>
      <c r="E17" s="31">
        <v>4</v>
      </c>
      <c r="F17" s="31">
        <v>5</v>
      </c>
      <c r="G17" s="31">
        <v>4</v>
      </c>
      <c r="H17" s="31">
        <v>4</v>
      </c>
      <c r="I17" s="32">
        <v>5</v>
      </c>
      <c r="J17" s="27">
        <f t="shared" si="2"/>
        <v>126</v>
      </c>
      <c r="K17" s="31">
        <v>61</v>
      </c>
      <c r="L17" s="31">
        <v>65</v>
      </c>
      <c r="M17" s="32">
        <v>6</v>
      </c>
      <c r="N17" s="27">
        <f t="shared" si="3"/>
        <v>2</v>
      </c>
      <c r="O17" s="27">
        <f t="shared" si="4"/>
        <v>4</v>
      </c>
      <c r="P17" s="27">
        <f t="shared" si="5"/>
        <v>0</v>
      </c>
      <c r="Q17" s="27">
        <f t="shared" si="6"/>
        <v>0</v>
      </c>
      <c r="R17" s="27">
        <f t="shared" si="7"/>
        <v>0</v>
      </c>
      <c r="S17" s="28">
        <f t="shared" si="8"/>
        <v>4.333333333333333</v>
      </c>
      <c r="U17" s="10">
        <f t="shared" si="9"/>
        <v>1</v>
      </c>
      <c r="V17" s="10">
        <f t="shared" si="0"/>
        <v>1</v>
      </c>
    </row>
    <row r="18" spans="2:22" ht="15" thickBot="1" x14ac:dyDescent="0.35">
      <c r="B18" s="29">
        <f t="shared" si="1"/>
        <v>10</v>
      </c>
      <c r="C18" s="41" t="s">
        <v>104</v>
      </c>
      <c r="D18" s="30">
        <v>5</v>
      </c>
      <c r="E18" s="31">
        <v>3</v>
      </c>
      <c r="F18" s="31">
        <v>3</v>
      </c>
      <c r="G18" s="31">
        <v>4</v>
      </c>
      <c r="H18" s="31">
        <v>5</v>
      </c>
      <c r="I18" s="32">
        <v>3</v>
      </c>
      <c r="J18" s="27">
        <f t="shared" si="2"/>
        <v>82</v>
      </c>
      <c r="K18" s="31">
        <v>78</v>
      </c>
      <c r="L18" s="31">
        <v>4</v>
      </c>
      <c r="M18" s="32">
        <v>17</v>
      </c>
      <c r="N18" s="27">
        <f t="shared" si="3"/>
        <v>2</v>
      </c>
      <c r="O18" s="27">
        <f t="shared" si="4"/>
        <v>1</v>
      </c>
      <c r="P18" s="27">
        <f t="shared" si="5"/>
        <v>3</v>
      </c>
      <c r="Q18" s="27">
        <f t="shared" si="6"/>
        <v>0</v>
      </c>
      <c r="R18" s="27">
        <f t="shared" si="7"/>
        <v>0</v>
      </c>
      <c r="S18" s="28">
        <f t="shared" si="8"/>
        <v>3.8333333333333335</v>
      </c>
      <c r="U18" s="10">
        <f t="shared" si="9"/>
        <v>1</v>
      </c>
      <c r="V18" s="10">
        <f t="shared" si="0"/>
        <v>0</v>
      </c>
    </row>
    <row r="19" spans="2:22" ht="15" thickBot="1" x14ac:dyDescent="0.35">
      <c r="B19" s="29">
        <f t="shared" si="1"/>
        <v>11</v>
      </c>
      <c r="C19" s="41" t="s">
        <v>105</v>
      </c>
      <c r="D19" s="30">
        <v>2</v>
      </c>
      <c r="E19" s="31">
        <v>4</v>
      </c>
      <c r="F19" s="31">
        <v>4</v>
      </c>
      <c r="G19" s="31">
        <v>3</v>
      </c>
      <c r="H19" s="31">
        <v>5</v>
      </c>
      <c r="I19" s="32">
        <v>5</v>
      </c>
      <c r="J19" s="27">
        <f t="shared" si="2"/>
        <v>121</v>
      </c>
      <c r="K19" s="31">
        <v>11</v>
      </c>
      <c r="L19" s="31">
        <v>110</v>
      </c>
      <c r="M19" s="32">
        <v>1</v>
      </c>
      <c r="N19" s="27">
        <f t="shared" si="3"/>
        <v>2</v>
      </c>
      <c r="O19" s="27">
        <f t="shared" si="4"/>
        <v>2</v>
      </c>
      <c r="P19" s="27">
        <f t="shared" si="5"/>
        <v>1</v>
      </c>
      <c r="Q19" s="27">
        <f t="shared" si="6"/>
        <v>1</v>
      </c>
      <c r="R19" s="27">
        <f t="shared" si="7"/>
        <v>0</v>
      </c>
      <c r="S19" s="28">
        <f t="shared" si="8"/>
        <v>3.8333333333333335</v>
      </c>
      <c r="U19" s="10">
        <f t="shared" si="9"/>
        <v>0</v>
      </c>
      <c r="V19" s="10">
        <f t="shared" si="0"/>
        <v>0</v>
      </c>
    </row>
    <row r="20" spans="2:22" ht="15" thickBot="1" x14ac:dyDescent="0.35">
      <c r="B20" s="29">
        <f t="shared" si="1"/>
        <v>12</v>
      </c>
      <c r="C20" s="41" t="s">
        <v>106</v>
      </c>
      <c r="D20" s="30">
        <v>4</v>
      </c>
      <c r="E20" s="31">
        <v>5</v>
      </c>
      <c r="F20" s="31">
        <v>4</v>
      </c>
      <c r="G20" s="31">
        <v>3</v>
      </c>
      <c r="H20" s="31">
        <v>2</v>
      </c>
      <c r="I20" s="32">
        <v>3</v>
      </c>
      <c r="J20" s="27">
        <f t="shared" si="2"/>
        <v>144</v>
      </c>
      <c r="K20" s="31">
        <v>97</v>
      </c>
      <c r="L20" s="31">
        <v>47</v>
      </c>
      <c r="M20" s="32">
        <v>6</v>
      </c>
      <c r="N20" s="27">
        <f t="shared" si="3"/>
        <v>1</v>
      </c>
      <c r="O20" s="27">
        <f t="shared" si="4"/>
        <v>2</v>
      </c>
      <c r="P20" s="27">
        <f t="shared" si="5"/>
        <v>2</v>
      </c>
      <c r="Q20" s="27">
        <f t="shared" si="6"/>
        <v>1</v>
      </c>
      <c r="R20" s="27">
        <f t="shared" si="7"/>
        <v>0</v>
      </c>
      <c r="S20" s="28">
        <f>AVERAGE(D20:I20)</f>
        <v>3.5</v>
      </c>
      <c r="U20" s="10">
        <f t="shared" si="9"/>
        <v>0</v>
      </c>
      <c r="V20" s="10">
        <f t="shared" si="0"/>
        <v>0</v>
      </c>
    </row>
    <row r="21" spans="2:22" ht="15" thickBot="1" x14ac:dyDescent="0.35">
      <c r="B21" s="29">
        <f t="shared" si="1"/>
        <v>13</v>
      </c>
      <c r="C21" s="41" t="s">
        <v>107</v>
      </c>
      <c r="D21" s="30">
        <v>3</v>
      </c>
      <c r="E21" s="31">
        <v>3</v>
      </c>
      <c r="F21" s="31">
        <v>5</v>
      </c>
      <c r="G21" s="31">
        <v>3</v>
      </c>
      <c r="H21" s="31">
        <v>3</v>
      </c>
      <c r="I21" s="32">
        <v>3</v>
      </c>
      <c r="J21" s="27">
        <f t="shared" si="2"/>
        <v>205</v>
      </c>
      <c r="K21" s="31">
        <v>112</v>
      </c>
      <c r="L21" s="31">
        <v>93</v>
      </c>
      <c r="M21" s="32">
        <v>20</v>
      </c>
      <c r="N21" s="27">
        <f t="shared" si="3"/>
        <v>1</v>
      </c>
      <c r="O21" s="27">
        <f t="shared" si="4"/>
        <v>0</v>
      </c>
      <c r="P21" s="27">
        <f t="shared" si="5"/>
        <v>5</v>
      </c>
      <c r="Q21" s="27">
        <f t="shared" si="6"/>
        <v>0</v>
      </c>
      <c r="R21" s="27">
        <f t="shared" si="7"/>
        <v>0</v>
      </c>
      <c r="S21" s="28">
        <f t="shared" si="8"/>
        <v>3.3333333333333335</v>
      </c>
      <c r="U21" s="10">
        <f t="shared" si="9"/>
        <v>1</v>
      </c>
      <c r="V21" s="10">
        <f t="shared" si="0"/>
        <v>0</v>
      </c>
    </row>
    <row r="22" spans="2:22" ht="15" thickBot="1" x14ac:dyDescent="0.35">
      <c r="B22" s="29">
        <f t="shared" si="1"/>
        <v>14</v>
      </c>
      <c r="C22" s="41" t="s">
        <v>108</v>
      </c>
      <c r="D22" s="30">
        <v>4</v>
      </c>
      <c r="E22" s="31">
        <v>3</v>
      </c>
      <c r="F22" s="31">
        <v>2</v>
      </c>
      <c r="G22" s="31">
        <v>4</v>
      </c>
      <c r="H22" s="31">
        <v>5</v>
      </c>
      <c r="I22" s="32">
        <v>5</v>
      </c>
      <c r="J22" s="27">
        <f t="shared" si="2"/>
        <v>150</v>
      </c>
      <c r="K22" s="31">
        <v>150</v>
      </c>
      <c r="L22" s="31">
        <v>0</v>
      </c>
      <c r="M22" s="32">
        <v>20</v>
      </c>
      <c r="N22" s="27">
        <f t="shared" si="3"/>
        <v>2</v>
      </c>
      <c r="O22" s="27">
        <f t="shared" si="4"/>
        <v>2</v>
      </c>
      <c r="P22" s="27">
        <f t="shared" si="5"/>
        <v>1</v>
      </c>
      <c r="Q22" s="27">
        <f t="shared" si="6"/>
        <v>1</v>
      </c>
      <c r="R22" s="27">
        <f t="shared" si="7"/>
        <v>0</v>
      </c>
      <c r="S22" s="28">
        <f t="shared" si="8"/>
        <v>3.8333333333333335</v>
      </c>
      <c r="U22" s="10">
        <f t="shared" si="9"/>
        <v>0</v>
      </c>
      <c r="V22" s="10">
        <f t="shared" si="0"/>
        <v>0</v>
      </c>
    </row>
    <row r="23" spans="2:22" ht="15" thickBot="1" x14ac:dyDescent="0.35">
      <c r="B23" s="29">
        <f t="shared" si="1"/>
        <v>15</v>
      </c>
      <c r="C23" s="41" t="s">
        <v>109</v>
      </c>
      <c r="D23" s="30">
        <v>4</v>
      </c>
      <c r="E23" s="31">
        <v>5</v>
      </c>
      <c r="F23" s="31">
        <v>2</v>
      </c>
      <c r="G23" s="31">
        <v>5</v>
      </c>
      <c r="H23" s="31">
        <v>5</v>
      </c>
      <c r="I23" s="32">
        <v>4</v>
      </c>
      <c r="J23" s="27">
        <f t="shared" si="2"/>
        <v>213</v>
      </c>
      <c r="K23" s="31">
        <v>72</v>
      </c>
      <c r="L23" s="31">
        <v>141</v>
      </c>
      <c r="M23" s="32">
        <v>7</v>
      </c>
      <c r="N23" s="27">
        <f t="shared" si="3"/>
        <v>3</v>
      </c>
      <c r="O23" s="27">
        <f t="shared" si="4"/>
        <v>2</v>
      </c>
      <c r="P23" s="27">
        <f t="shared" si="5"/>
        <v>0</v>
      </c>
      <c r="Q23" s="27">
        <f t="shared" si="6"/>
        <v>1</v>
      </c>
      <c r="R23" s="27">
        <f t="shared" si="7"/>
        <v>0</v>
      </c>
      <c r="S23" s="28">
        <f t="shared" si="8"/>
        <v>4.166666666666667</v>
      </c>
      <c r="U23" s="10">
        <f t="shared" si="9"/>
        <v>0</v>
      </c>
      <c r="V23" s="10">
        <f t="shared" si="0"/>
        <v>0</v>
      </c>
    </row>
    <row r="24" spans="2:22" ht="15" thickBot="1" x14ac:dyDescent="0.35">
      <c r="B24" s="29">
        <f t="shared" si="1"/>
        <v>16</v>
      </c>
      <c r="C24" s="41" t="s">
        <v>110</v>
      </c>
      <c r="D24" s="30">
        <v>3</v>
      </c>
      <c r="E24" s="31">
        <v>5</v>
      </c>
      <c r="F24" s="31">
        <v>5</v>
      </c>
      <c r="G24" s="31">
        <v>3</v>
      </c>
      <c r="H24" s="31">
        <v>5</v>
      </c>
      <c r="I24" s="32">
        <v>5</v>
      </c>
      <c r="J24" s="27">
        <f t="shared" si="2"/>
        <v>272</v>
      </c>
      <c r="K24" s="31">
        <v>144</v>
      </c>
      <c r="L24" s="31">
        <v>128</v>
      </c>
      <c r="M24" s="32">
        <v>11</v>
      </c>
      <c r="N24" s="27">
        <f t="shared" si="3"/>
        <v>4</v>
      </c>
      <c r="O24" s="27">
        <f t="shared" si="4"/>
        <v>0</v>
      </c>
      <c r="P24" s="27">
        <f t="shared" si="5"/>
        <v>2</v>
      </c>
      <c r="Q24" s="27">
        <f t="shared" si="6"/>
        <v>0</v>
      </c>
      <c r="R24" s="27">
        <f t="shared" si="7"/>
        <v>0</v>
      </c>
      <c r="S24" s="28">
        <f t="shared" si="8"/>
        <v>4.333333333333333</v>
      </c>
      <c r="U24" s="10">
        <f t="shared" si="9"/>
        <v>1</v>
      </c>
      <c r="V24" s="10">
        <f t="shared" si="0"/>
        <v>0</v>
      </c>
    </row>
    <row r="25" spans="2:22" ht="15" thickBot="1" x14ac:dyDescent="0.35">
      <c r="B25" s="29">
        <f t="shared" si="1"/>
        <v>17</v>
      </c>
      <c r="C25" s="41" t="s">
        <v>111</v>
      </c>
      <c r="D25" s="30">
        <v>5</v>
      </c>
      <c r="E25" s="31">
        <v>4</v>
      </c>
      <c r="F25" s="31">
        <v>5</v>
      </c>
      <c r="G25" s="31">
        <v>3</v>
      </c>
      <c r="H25" s="31">
        <v>4</v>
      </c>
      <c r="I25" s="32">
        <v>5</v>
      </c>
      <c r="J25" s="27">
        <f t="shared" si="2"/>
        <v>217</v>
      </c>
      <c r="K25" s="31">
        <v>88</v>
      </c>
      <c r="L25" s="31">
        <v>129</v>
      </c>
      <c r="M25" s="32">
        <v>2</v>
      </c>
      <c r="N25" s="27">
        <f t="shared" si="3"/>
        <v>3</v>
      </c>
      <c r="O25" s="27">
        <f t="shared" si="4"/>
        <v>2</v>
      </c>
      <c r="P25" s="27">
        <f t="shared" si="5"/>
        <v>1</v>
      </c>
      <c r="Q25" s="27">
        <f t="shared" si="6"/>
        <v>0</v>
      </c>
      <c r="R25" s="27">
        <f t="shared" si="7"/>
        <v>0</v>
      </c>
      <c r="S25" s="28">
        <f t="shared" si="8"/>
        <v>4.333333333333333</v>
      </c>
      <c r="U25" s="10">
        <f t="shared" si="9"/>
        <v>1</v>
      </c>
      <c r="V25" s="10">
        <f t="shared" si="0"/>
        <v>0</v>
      </c>
    </row>
    <row r="26" spans="2:22" ht="15" thickBot="1" x14ac:dyDescent="0.35">
      <c r="B26" s="29">
        <f t="shared" si="1"/>
        <v>18</v>
      </c>
      <c r="C26" s="41" t="s">
        <v>112</v>
      </c>
      <c r="D26" s="30">
        <v>5</v>
      </c>
      <c r="E26" s="31">
        <v>3</v>
      </c>
      <c r="F26" s="31">
        <v>4</v>
      </c>
      <c r="G26" s="31">
        <v>5</v>
      </c>
      <c r="H26" s="31">
        <v>5</v>
      </c>
      <c r="I26" s="32">
        <v>4</v>
      </c>
      <c r="J26" s="27">
        <f t="shared" si="2"/>
        <v>199</v>
      </c>
      <c r="K26" s="31">
        <v>87</v>
      </c>
      <c r="L26" s="31">
        <v>112</v>
      </c>
      <c r="M26" s="32">
        <v>7</v>
      </c>
      <c r="N26" s="27">
        <f t="shared" si="3"/>
        <v>3</v>
      </c>
      <c r="O26" s="27">
        <f t="shared" si="4"/>
        <v>2</v>
      </c>
      <c r="P26" s="27">
        <f t="shared" si="5"/>
        <v>1</v>
      </c>
      <c r="Q26" s="27">
        <f t="shared" si="6"/>
        <v>0</v>
      </c>
      <c r="R26" s="27">
        <f t="shared" si="7"/>
        <v>0</v>
      </c>
      <c r="S26" s="28">
        <f t="shared" si="8"/>
        <v>4.333333333333333</v>
      </c>
      <c r="U26" s="10">
        <f t="shared" si="9"/>
        <v>1</v>
      </c>
      <c r="V26" s="10">
        <f t="shared" si="0"/>
        <v>0</v>
      </c>
    </row>
    <row r="27" spans="2:22" ht="15" thickBot="1" x14ac:dyDescent="0.35">
      <c r="B27" s="29">
        <f t="shared" si="1"/>
        <v>19</v>
      </c>
      <c r="C27" s="41" t="s">
        <v>113</v>
      </c>
      <c r="D27" s="30">
        <v>4</v>
      </c>
      <c r="E27" s="31">
        <v>5</v>
      </c>
      <c r="F27" s="31">
        <v>3</v>
      </c>
      <c r="G27" s="31">
        <v>4</v>
      </c>
      <c r="H27" s="31">
        <v>3</v>
      </c>
      <c r="I27" s="32">
        <v>5</v>
      </c>
      <c r="J27" s="27">
        <f t="shared" si="2"/>
        <v>111</v>
      </c>
      <c r="K27" s="31">
        <v>66</v>
      </c>
      <c r="L27" s="31">
        <v>45</v>
      </c>
      <c r="M27" s="32">
        <v>8</v>
      </c>
      <c r="N27" s="27">
        <f t="shared" si="3"/>
        <v>2</v>
      </c>
      <c r="O27" s="27">
        <f t="shared" si="4"/>
        <v>2</v>
      </c>
      <c r="P27" s="27">
        <f t="shared" si="5"/>
        <v>2</v>
      </c>
      <c r="Q27" s="27">
        <f t="shared" si="6"/>
        <v>0</v>
      </c>
      <c r="R27" s="27">
        <f t="shared" si="7"/>
        <v>0</v>
      </c>
      <c r="S27" s="28">
        <f t="shared" si="8"/>
        <v>4</v>
      </c>
      <c r="U27" s="10">
        <f t="shared" si="9"/>
        <v>1</v>
      </c>
      <c r="V27" s="10">
        <f t="shared" si="0"/>
        <v>0</v>
      </c>
    </row>
    <row r="28" spans="2:22" ht="15" thickBot="1" x14ac:dyDescent="0.35">
      <c r="B28" s="29">
        <f t="shared" si="1"/>
        <v>20</v>
      </c>
      <c r="C28" s="41" t="s">
        <v>114</v>
      </c>
      <c r="D28" s="30">
        <v>4</v>
      </c>
      <c r="E28" s="31">
        <v>3</v>
      </c>
      <c r="F28" s="31">
        <v>4</v>
      </c>
      <c r="G28" s="31">
        <v>5</v>
      </c>
      <c r="H28" s="31">
        <v>4</v>
      </c>
      <c r="I28" s="32">
        <v>4</v>
      </c>
      <c r="J28" s="27">
        <f t="shared" si="2"/>
        <v>206</v>
      </c>
      <c r="K28" s="31">
        <v>124</v>
      </c>
      <c r="L28" s="31">
        <v>82</v>
      </c>
      <c r="M28" s="32">
        <v>3</v>
      </c>
      <c r="N28" s="27">
        <f t="shared" si="3"/>
        <v>1</v>
      </c>
      <c r="O28" s="27">
        <f t="shared" si="4"/>
        <v>4</v>
      </c>
      <c r="P28" s="27">
        <f t="shared" si="5"/>
        <v>1</v>
      </c>
      <c r="Q28" s="27">
        <f t="shared" si="6"/>
        <v>0</v>
      </c>
      <c r="R28" s="27">
        <f t="shared" si="7"/>
        <v>0</v>
      </c>
      <c r="S28" s="28">
        <f t="shared" si="8"/>
        <v>4</v>
      </c>
      <c r="U28" s="10">
        <f t="shared" si="9"/>
        <v>1</v>
      </c>
      <c r="V28" s="10">
        <f t="shared" si="0"/>
        <v>0</v>
      </c>
    </row>
    <row r="29" spans="2:22" ht="15" thickBot="1" x14ac:dyDescent="0.35">
      <c r="B29" s="29">
        <f t="shared" si="1"/>
        <v>21</v>
      </c>
      <c r="C29" s="41" t="s">
        <v>115</v>
      </c>
      <c r="D29" s="30">
        <v>3</v>
      </c>
      <c r="E29" s="31">
        <v>5</v>
      </c>
      <c r="F29" s="31" t="s">
        <v>87</v>
      </c>
      <c r="G29" s="31">
        <v>5</v>
      </c>
      <c r="H29" s="31">
        <v>5</v>
      </c>
      <c r="I29" s="32">
        <v>5</v>
      </c>
      <c r="J29" s="27">
        <f t="shared" si="2"/>
        <v>176</v>
      </c>
      <c r="K29" s="31">
        <v>90</v>
      </c>
      <c r="L29" s="31">
        <v>86</v>
      </c>
      <c r="M29" s="32">
        <v>8</v>
      </c>
      <c r="N29" s="27">
        <f t="shared" si="3"/>
        <v>4</v>
      </c>
      <c r="O29" s="27">
        <f t="shared" si="4"/>
        <v>0</v>
      </c>
      <c r="P29" s="27">
        <f t="shared" si="5"/>
        <v>1</v>
      </c>
      <c r="Q29" s="27">
        <f t="shared" si="6"/>
        <v>0</v>
      </c>
      <c r="R29" s="27">
        <f t="shared" si="7"/>
        <v>1</v>
      </c>
      <c r="S29" s="28">
        <f t="shared" si="8"/>
        <v>4.5999999999999996</v>
      </c>
      <c r="U29" s="10">
        <f t="shared" si="9"/>
        <v>0</v>
      </c>
      <c r="V29" s="10">
        <f t="shared" si="0"/>
        <v>0</v>
      </c>
    </row>
    <row r="30" spans="2:22" ht="15" thickBot="1" x14ac:dyDescent="0.35">
      <c r="B30" s="29">
        <f t="shared" si="1"/>
        <v>22</v>
      </c>
      <c r="C30" s="41" t="s">
        <v>116</v>
      </c>
      <c r="D30" s="30">
        <v>4</v>
      </c>
      <c r="E30" s="31">
        <v>5</v>
      </c>
      <c r="F30" s="31">
        <v>5</v>
      </c>
      <c r="G30" s="31">
        <v>5</v>
      </c>
      <c r="H30" s="31">
        <v>5</v>
      </c>
      <c r="I30" s="32">
        <v>5</v>
      </c>
      <c r="J30" s="27">
        <f t="shared" si="2"/>
        <v>133</v>
      </c>
      <c r="K30" s="31">
        <v>82</v>
      </c>
      <c r="L30" s="31">
        <v>51</v>
      </c>
      <c r="M30" s="32">
        <v>13</v>
      </c>
      <c r="N30" s="27">
        <f t="shared" si="3"/>
        <v>5</v>
      </c>
      <c r="O30" s="27">
        <f t="shared" si="4"/>
        <v>1</v>
      </c>
      <c r="P30" s="27">
        <f t="shared" si="5"/>
        <v>0</v>
      </c>
      <c r="Q30" s="27">
        <f t="shared" si="6"/>
        <v>0</v>
      </c>
      <c r="R30" s="27">
        <f t="shared" si="7"/>
        <v>0</v>
      </c>
      <c r="S30" s="28">
        <f t="shared" si="8"/>
        <v>4.833333333333333</v>
      </c>
      <c r="U30" s="10">
        <f t="shared" si="9"/>
        <v>1</v>
      </c>
      <c r="V30" s="10">
        <f t="shared" si="0"/>
        <v>1</v>
      </c>
    </row>
    <row r="31" spans="2:22" ht="15" thickBot="1" x14ac:dyDescent="0.35">
      <c r="B31" s="29">
        <f t="shared" si="1"/>
        <v>23</v>
      </c>
      <c r="C31" s="41" t="s">
        <v>117</v>
      </c>
      <c r="D31" s="30">
        <v>3</v>
      </c>
      <c r="E31" s="31">
        <v>4</v>
      </c>
      <c r="F31" s="31">
        <v>3</v>
      </c>
      <c r="G31" s="31">
        <v>2</v>
      </c>
      <c r="H31" s="31">
        <v>4</v>
      </c>
      <c r="I31" s="32">
        <v>2</v>
      </c>
      <c r="J31" s="27">
        <f t="shared" si="2"/>
        <v>144</v>
      </c>
      <c r="K31" s="31">
        <v>90</v>
      </c>
      <c r="L31" s="31">
        <v>54</v>
      </c>
      <c r="M31" s="32">
        <v>12</v>
      </c>
      <c r="N31" s="27">
        <f t="shared" si="3"/>
        <v>0</v>
      </c>
      <c r="O31" s="27">
        <f t="shared" si="4"/>
        <v>2</v>
      </c>
      <c r="P31" s="27">
        <f t="shared" si="5"/>
        <v>2</v>
      </c>
      <c r="Q31" s="27">
        <f t="shared" si="6"/>
        <v>2</v>
      </c>
      <c r="R31" s="27">
        <f t="shared" si="7"/>
        <v>0</v>
      </c>
      <c r="S31" s="28">
        <f t="shared" si="8"/>
        <v>3</v>
      </c>
      <c r="U31" s="10">
        <f t="shared" si="9"/>
        <v>0</v>
      </c>
      <c r="V31" s="10">
        <f t="shared" si="0"/>
        <v>0</v>
      </c>
    </row>
    <row r="32" spans="2:22" ht="15" thickBot="1" x14ac:dyDescent="0.35">
      <c r="B32" s="29">
        <f t="shared" si="1"/>
        <v>24</v>
      </c>
      <c r="C32" s="41" t="s">
        <v>118</v>
      </c>
      <c r="D32" s="30">
        <v>5</v>
      </c>
      <c r="E32" s="31">
        <v>5</v>
      </c>
      <c r="F32" s="31">
        <v>5</v>
      </c>
      <c r="G32" s="31">
        <v>5</v>
      </c>
      <c r="H32" s="31">
        <v>5</v>
      </c>
      <c r="I32" s="32">
        <v>5</v>
      </c>
      <c r="J32" s="27">
        <f t="shared" si="2"/>
        <v>110</v>
      </c>
      <c r="K32" s="31">
        <v>79</v>
      </c>
      <c r="L32" s="31">
        <v>31</v>
      </c>
      <c r="M32" s="32">
        <v>10</v>
      </c>
      <c r="N32" s="27">
        <f t="shared" si="3"/>
        <v>6</v>
      </c>
      <c r="O32" s="27">
        <f t="shared" si="4"/>
        <v>0</v>
      </c>
      <c r="P32" s="27">
        <f t="shared" si="5"/>
        <v>0</v>
      </c>
      <c r="Q32" s="27">
        <f t="shared" si="6"/>
        <v>0</v>
      </c>
      <c r="R32" s="27">
        <f t="shared" si="7"/>
        <v>0</v>
      </c>
      <c r="S32" s="28">
        <f t="shared" si="8"/>
        <v>5</v>
      </c>
      <c r="U32" s="10">
        <f t="shared" si="9"/>
        <v>1</v>
      </c>
      <c r="V32" s="10">
        <f t="shared" si="0"/>
        <v>1</v>
      </c>
    </row>
    <row r="33" spans="2:22" ht="15" thickBot="1" x14ac:dyDescent="0.35">
      <c r="B33" s="29">
        <f t="shared" si="1"/>
        <v>25</v>
      </c>
      <c r="C33" s="41" t="s">
        <v>119</v>
      </c>
      <c r="D33" s="33">
        <v>4</v>
      </c>
      <c r="E33" s="34">
        <v>5</v>
      </c>
      <c r="F33" s="34">
        <v>4</v>
      </c>
      <c r="G33" s="34">
        <v>4</v>
      </c>
      <c r="H33" s="34">
        <v>3</v>
      </c>
      <c r="I33" s="35">
        <v>4</v>
      </c>
      <c r="J33" s="27">
        <f t="shared" si="2"/>
        <v>170</v>
      </c>
      <c r="K33" s="34">
        <v>131</v>
      </c>
      <c r="L33" s="34">
        <v>39</v>
      </c>
      <c r="M33" s="35">
        <v>1</v>
      </c>
      <c r="N33" s="27">
        <f t="shared" si="3"/>
        <v>1</v>
      </c>
      <c r="O33" s="27">
        <f t="shared" si="4"/>
        <v>4</v>
      </c>
      <c r="P33" s="27">
        <f t="shared" si="5"/>
        <v>1</v>
      </c>
      <c r="Q33" s="27">
        <f t="shared" si="6"/>
        <v>0</v>
      </c>
      <c r="R33" s="27">
        <f t="shared" si="7"/>
        <v>0</v>
      </c>
      <c r="S33" s="28">
        <f t="shared" si="8"/>
        <v>4</v>
      </c>
      <c r="U33" s="10">
        <f t="shared" si="9"/>
        <v>1</v>
      </c>
      <c r="V33" s="10">
        <f t="shared" si="0"/>
        <v>0</v>
      </c>
    </row>
    <row r="34" spans="2:22" ht="15" thickBot="1" x14ac:dyDescent="0.35">
      <c r="B34" s="102" t="s">
        <v>88</v>
      </c>
      <c r="C34" s="23">
        <v>5</v>
      </c>
      <c r="D34" s="27">
        <f>COUNTIF(D$9:D$33,5)</f>
        <v>7</v>
      </c>
      <c r="E34" s="27">
        <f t="shared" ref="E34:I34" si="10">COUNTIF(E$9:E$33,5)</f>
        <v>8</v>
      </c>
      <c r="F34" s="27">
        <f t="shared" si="10"/>
        <v>9</v>
      </c>
      <c r="G34" s="27">
        <f t="shared" si="10"/>
        <v>8</v>
      </c>
      <c r="H34" s="27">
        <f t="shared" si="10"/>
        <v>11</v>
      </c>
      <c r="I34" s="27">
        <f t="shared" si="10"/>
        <v>9</v>
      </c>
      <c r="J34" s="104"/>
      <c r="K34" s="107"/>
      <c r="L34" s="107"/>
      <c r="M34" s="110"/>
      <c r="N34" s="66"/>
      <c r="O34" s="69"/>
      <c r="P34" s="69"/>
      <c r="Q34" s="69"/>
      <c r="R34" s="76"/>
    </row>
    <row r="35" spans="2:22" ht="15" thickBot="1" x14ac:dyDescent="0.35">
      <c r="B35" s="103"/>
      <c r="C35" s="29">
        <v>4</v>
      </c>
      <c r="D35" s="27">
        <f>COUNTIF(D$9:D$33,4)</f>
        <v>9</v>
      </c>
      <c r="E35" s="27">
        <f t="shared" ref="E35:I35" si="11">COUNTIF(E$9:E$33,4)</f>
        <v>6</v>
      </c>
      <c r="F35" s="27">
        <f t="shared" si="11"/>
        <v>9</v>
      </c>
      <c r="G35" s="27">
        <f t="shared" si="11"/>
        <v>8</v>
      </c>
      <c r="H35" s="27">
        <f t="shared" si="11"/>
        <v>5</v>
      </c>
      <c r="I35" s="27">
        <f t="shared" si="11"/>
        <v>7</v>
      </c>
      <c r="J35" s="105"/>
      <c r="K35" s="108"/>
      <c r="L35" s="108"/>
      <c r="M35" s="111"/>
      <c r="N35" s="67"/>
      <c r="O35" s="70"/>
      <c r="P35" s="70"/>
      <c r="Q35" s="70"/>
      <c r="R35" s="77"/>
    </row>
    <row r="36" spans="2:22" ht="15" thickBot="1" x14ac:dyDescent="0.35">
      <c r="B36" s="103"/>
      <c r="C36" s="29">
        <v>3</v>
      </c>
      <c r="D36" s="27">
        <f>COUNTIF(D$9:D$33,3)</f>
        <v>7</v>
      </c>
      <c r="E36" s="27">
        <f t="shared" ref="E36:I36" si="12">COUNTIF(E$9:E$33,3)</f>
        <v>7</v>
      </c>
      <c r="F36" s="27">
        <f t="shared" si="12"/>
        <v>4</v>
      </c>
      <c r="G36" s="27">
        <f t="shared" si="12"/>
        <v>5</v>
      </c>
      <c r="H36" s="27">
        <f t="shared" si="12"/>
        <v>5</v>
      </c>
      <c r="I36" s="27">
        <f t="shared" si="12"/>
        <v>5</v>
      </c>
      <c r="J36" s="106"/>
      <c r="K36" s="109"/>
      <c r="L36" s="109"/>
      <c r="M36" s="112"/>
      <c r="N36" s="68"/>
      <c r="O36" s="71"/>
      <c r="P36" s="71"/>
      <c r="Q36" s="71"/>
      <c r="R36" s="78"/>
    </row>
    <row r="37" spans="2:22" ht="15" thickBot="1" x14ac:dyDescent="0.35">
      <c r="B37" s="103"/>
      <c r="C37" s="29">
        <v>2</v>
      </c>
      <c r="D37" s="27">
        <f>COUNTIF(D$9:D$33,2)</f>
        <v>2</v>
      </c>
      <c r="E37" s="27">
        <f t="shared" ref="E37:I37" si="13">COUNTIF(E$9:E$33,2)</f>
        <v>3</v>
      </c>
      <c r="F37" s="27">
        <f t="shared" si="13"/>
        <v>2</v>
      </c>
      <c r="G37" s="27">
        <f t="shared" si="13"/>
        <v>4</v>
      </c>
      <c r="H37" s="27">
        <f t="shared" si="13"/>
        <v>3</v>
      </c>
      <c r="I37" s="27">
        <f t="shared" si="13"/>
        <v>4</v>
      </c>
      <c r="J37" s="79" t="s">
        <v>89</v>
      </c>
      <c r="K37" s="80"/>
      <c r="L37" s="80"/>
      <c r="M37" s="81"/>
      <c r="N37" s="88" t="s">
        <v>90</v>
      </c>
      <c r="O37" s="89"/>
      <c r="P37" s="89"/>
      <c r="Q37" s="89"/>
      <c r="R37" s="90"/>
    </row>
    <row r="38" spans="2:22" ht="15" thickBot="1" x14ac:dyDescent="0.35">
      <c r="B38" s="103"/>
      <c r="C38" s="36" t="s">
        <v>87</v>
      </c>
      <c r="D38" s="27">
        <f>COUNTIF(D$9:D$33,"н/а")</f>
        <v>0</v>
      </c>
      <c r="E38" s="27">
        <f t="shared" ref="E38:I38" si="14">COUNTIF(E$9:E$33,"н/а")</f>
        <v>1</v>
      </c>
      <c r="F38" s="27">
        <f t="shared" si="14"/>
        <v>1</v>
      </c>
      <c r="G38" s="27">
        <f t="shared" si="14"/>
        <v>0</v>
      </c>
      <c r="H38" s="27">
        <f t="shared" si="14"/>
        <v>1</v>
      </c>
      <c r="I38" s="27">
        <f t="shared" si="14"/>
        <v>0</v>
      </c>
      <c r="J38" s="82"/>
      <c r="K38" s="83"/>
      <c r="L38" s="83"/>
      <c r="M38" s="84"/>
      <c r="N38" s="88"/>
      <c r="O38" s="89"/>
      <c r="P38" s="89"/>
      <c r="Q38" s="89"/>
      <c r="R38" s="90"/>
    </row>
    <row r="39" spans="2:22" ht="15" thickBot="1" x14ac:dyDescent="0.35">
      <c r="B39" s="72" t="s">
        <v>91</v>
      </c>
      <c r="C39" s="73"/>
      <c r="D39" s="37">
        <f>AVERAGE(D9:D33)</f>
        <v>3.84</v>
      </c>
      <c r="E39" s="37">
        <f t="shared" ref="E39:I39" si="15">AVERAGE(E9:E33)</f>
        <v>3.7916666666666665</v>
      </c>
      <c r="F39" s="37">
        <f t="shared" si="15"/>
        <v>4.041666666666667</v>
      </c>
      <c r="G39" s="37">
        <f t="shared" si="15"/>
        <v>3.8</v>
      </c>
      <c r="H39" s="37">
        <f t="shared" si="15"/>
        <v>4</v>
      </c>
      <c r="I39" s="37">
        <f t="shared" si="15"/>
        <v>3.84</v>
      </c>
      <c r="J39" s="85"/>
      <c r="K39" s="86"/>
      <c r="L39" s="86"/>
      <c r="M39" s="87"/>
      <c r="N39" s="91"/>
      <c r="O39" s="92"/>
      <c r="P39" s="92"/>
      <c r="Q39" s="92"/>
      <c r="R39" s="93"/>
    </row>
    <row r="40" spans="2:22" x14ac:dyDescent="0.3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</row>
    <row r="41" spans="2:22" x14ac:dyDescent="0.3">
      <c r="B41" s="62" t="s">
        <v>92</v>
      </c>
      <c r="C41" s="63"/>
      <c r="D41" s="63"/>
      <c r="E41" s="63"/>
      <c r="F41" s="74">
        <f>AVERAGE(D39:I39)</f>
        <v>3.8855555555555554</v>
      </c>
      <c r="G41" s="75"/>
      <c r="H41" s="75"/>
      <c r="I41" s="38"/>
      <c r="J41" s="38"/>
      <c r="K41" s="38"/>
      <c r="L41" s="38"/>
      <c r="M41" s="38"/>
      <c r="N41" s="38"/>
      <c r="O41" s="38"/>
      <c r="P41" s="38"/>
      <c r="Q41" s="38"/>
      <c r="R41" s="38"/>
    </row>
    <row r="42" spans="2:22" x14ac:dyDescent="0.3">
      <c r="B42" s="62" t="s">
        <v>93</v>
      </c>
      <c r="C42" s="63"/>
      <c r="D42" s="63"/>
      <c r="E42" s="63"/>
      <c r="F42" s="64">
        <f>SUM(U9:U33)/25</f>
        <v>0.56000000000000005</v>
      </c>
      <c r="G42" s="65"/>
      <c r="H42" s="65"/>
      <c r="I42" s="39"/>
      <c r="J42" s="40"/>
      <c r="K42" s="40"/>
      <c r="L42" s="40"/>
      <c r="M42" s="40"/>
      <c r="N42" s="38"/>
      <c r="O42" s="38"/>
      <c r="P42" s="38"/>
      <c r="Q42" s="38"/>
      <c r="R42" s="38"/>
    </row>
    <row r="43" spans="2:22" x14ac:dyDescent="0.3">
      <c r="B43" s="62" t="s">
        <v>94</v>
      </c>
      <c r="C43" s="63"/>
      <c r="D43" s="63"/>
      <c r="E43" s="63"/>
      <c r="F43" s="64">
        <f>SUM(V9:V33)/25</f>
        <v>0.16</v>
      </c>
      <c r="G43" s="65"/>
      <c r="H43" s="65"/>
      <c r="I43" s="38"/>
      <c r="J43" s="38"/>
      <c r="K43" s="38"/>
      <c r="L43" s="38"/>
      <c r="M43" s="38"/>
      <c r="N43" s="38"/>
      <c r="O43" s="38"/>
      <c r="P43" s="38"/>
      <c r="Q43" s="38"/>
      <c r="R43" s="38"/>
    </row>
  </sheetData>
  <mergeCells count="40">
    <mergeCell ref="N6:S6"/>
    <mergeCell ref="B2:S2"/>
    <mergeCell ref="B3:S3"/>
    <mergeCell ref="B4:C4"/>
    <mergeCell ref="D4:N4"/>
    <mergeCell ref="O4:S4"/>
    <mergeCell ref="S7:S8"/>
    <mergeCell ref="B34:B38"/>
    <mergeCell ref="J34:J36"/>
    <mergeCell ref="K34:K36"/>
    <mergeCell ref="L34:L36"/>
    <mergeCell ref="M34:M36"/>
    <mergeCell ref="D7:D8"/>
    <mergeCell ref="E7:E8"/>
    <mergeCell ref="F7:F8"/>
    <mergeCell ref="G7:G8"/>
    <mergeCell ref="H7:H8"/>
    <mergeCell ref="I7:I8"/>
    <mergeCell ref="B6:B8"/>
    <mergeCell ref="C6:C8"/>
    <mergeCell ref="D6:I6"/>
    <mergeCell ref="J6:M6"/>
    <mergeCell ref="Q34:Q36"/>
    <mergeCell ref="R34:R36"/>
    <mergeCell ref="J37:M39"/>
    <mergeCell ref="N37:R39"/>
    <mergeCell ref="J7:J8"/>
    <mergeCell ref="K7:K8"/>
    <mergeCell ref="L7:L8"/>
    <mergeCell ref="M7:M8"/>
    <mergeCell ref="B43:E43"/>
    <mergeCell ref="F43:H43"/>
    <mergeCell ref="N34:N36"/>
    <mergeCell ref="O34:O36"/>
    <mergeCell ref="P34:P36"/>
    <mergeCell ref="B39:C39"/>
    <mergeCell ref="B41:E41"/>
    <mergeCell ref="F41:H41"/>
    <mergeCell ref="B42:E42"/>
    <mergeCell ref="F42:H4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F02D-89B4-4F9B-8DAE-F88361B86103}">
  <dimension ref="A1:H33"/>
  <sheetViews>
    <sheetView tabSelected="1" zoomScale="102" zoomScaleNormal="120" workbookViewId="0">
      <selection activeCell="A19" sqref="A19"/>
    </sheetView>
  </sheetViews>
  <sheetFormatPr defaultRowHeight="14.4" x14ac:dyDescent="0.3"/>
  <cols>
    <col min="1" max="1" width="13.77734375" customWidth="1"/>
    <col min="2" max="2" width="12.44140625" customWidth="1"/>
    <col min="5" max="5" width="17.21875" style="45" customWidth="1"/>
    <col min="6" max="6" width="17.21875" customWidth="1"/>
  </cols>
  <sheetData>
    <row r="1" spans="1:8" x14ac:dyDescent="0.3">
      <c r="A1" s="45" t="s">
        <v>155</v>
      </c>
      <c r="B1" s="45" t="s">
        <v>154</v>
      </c>
      <c r="E1" s="45" t="s">
        <v>135</v>
      </c>
      <c r="F1" s="45" t="s">
        <v>122</v>
      </c>
      <c r="G1" s="45" t="s">
        <v>123</v>
      </c>
      <c r="H1" s="45" t="s">
        <v>124</v>
      </c>
    </row>
    <row r="2" spans="1:8" x14ac:dyDescent="0.3">
      <c r="A2" s="53" t="s">
        <v>128</v>
      </c>
      <c r="B2" s="54"/>
      <c r="C2" s="58" t="s">
        <v>156</v>
      </c>
      <c r="D2" s="54"/>
      <c r="E2" s="54">
        <f>IF('№12(склад)'!E3 = 1, 0,0)+IF('№12(склад)'!E3 = 2, '№12(склад)'!D5,0)+IF('№12(склад)'!E3 = 3, '№12(склад)'!D6,0)+IF('№12(склад)'!E3 = 4, '№12(склад)'!D7,0)</f>
        <v>0</v>
      </c>
      <c r="F2" s="54">
        <f>IF('№12(склад)'!E3 = 1, 0,0)+IF('№12(склад)'!E3 = 2, '№12(склад)'!E5,0)+IF('№12(склад)'!E3 = 3, '№12(склад)'!E6,0)+IF('№12(склад)'!E3 = 4, '№12(склад)'!E7,0)</f>
        <v>0</v>
      </c>
      <c r="G2" s="59"/>
      <c r="H2" s="60">
        <f>E2*G2</f>
        <v>0</v>
      </c>
    </row>
    <row r="3" spans="1:8" x14ac:dyDescent="0.3">
      <c r="H3" s="45"/>
    </row>
    <row r="4" spans="1:8" x14ac:dyDescent="0.3">
      <c r="A4" s="53" t="s">
        <v>151</v>
      </c>
      <c r="B4" s="54"/>
      <c r="C4" s="58" t="s">
        <v>157</v>
      </c>
      <c r="D4" s="54"/>
      <c r="E4" s="54">
        <f>IF('№12(склад)'!$E11 = 1, 0,0)+IF('№12(склад)'!$E11 = 2, '№12(склад)'!D13,0)+IF('№12(склад)'!$E11 = 3, '№12(склад)'!D14,0)+IF('№12(склад)'!$E11 = 4, '№12(склад)'!D15,0)</f>
        <v>60</v>
      </c>
      <c r="F4" s="54">
        <f>IF('№12(склад)'!$E11 = 1, 0,0)+IF('№12(склад)'!$E11 = 2, '№12(склад)'!E13,0)+IF('№12(склад)'!$E11 = 3, '№12(склад)'!E14,0)+IF('№12(склад)'!$E11 = 4, '№12(склад)'!E15,0)</f>
        <v>400</v>
      </c>
      <c r="G4" s="59">
        <v>12</v>
      </c>
      <c r="H4" s="60">
        <f>E4*G4</f>
        <v>720</v>
      </c>
    </row>
    <row r="5" spans="1:8" x14ac:dyDescent="0.3">
      <c r="C5" s="45"/>
      <c r="H5" s="45"/>
    </row>
    <row r="6" spans="1:8" x14ac:dyDescent="0.3">
      <c r="A6" s="53" t="s">
        <v>140</v>
      </c>
      <c r="B6" s="54"/>
      <c r="C6" s="58" t="s">
        <v>157</v>
      </c>
      <c r="D6" s="54"/>
      <c r="E6" s="54">
        <f>IF('№12(склад)'!$E19 = 1, 0,0)+IF('№12(склад)'!$E19 = 2, '№12(склад)'!D21,0)+IF('№12(склад)'!$E19 = 3, '№12(склад)'!D22,0)+IF('№12(склад)'!$E19 = 4, '№12(склад)'!D23,0)</f>
        <v>80</v>
      </c>
      <c r="F6" s="54">
        <f>IF('№12(склад)'!$E19 = 1, 0,0)+IF('№12(склад)'!$E19 = 2, '№12(склад)'!E21,0)+IF('№12(склад)'!$E19 = 3, '№12(склад)'!E22,0)+IF('№12(склад)'!$E19 = 4, '№12(склад)'!E23,0)</f>
        <v>136</v>
      </c>
      <c r="G6" s="59"/>
      <c r="H6" s="60">
        <f>E6*G6</f>
        <v>0</v>
      </c>
    </row>
    <row r="7" spans="1:8" x14ac:dyDescent="0.3">
      <c r="C7" s="45"/>
      <c r="H7" s="45"/>
    </row>
    <row r="8" spans="1:8" x14ac:dyDescent="0.3">
      <c r="A8" s="53" t="s">
        <v>144</v>
      </c>
      <c r="B8" s="54"/>
      <c r="C8" s="58" t="s">
        <v>157</v>
      </c>
      <c r="D8" s="54"/>
      <c r="E8" s="54">
        <f>IF('№12(склад)'!$E27 = 1, 0,0)+IF('№12(склад)'!$E27 = 2, '№12(склад)'!D29,0)+IF('№12(склад)'!$E27 = 3, '№12(склад)'!D30,0)+IF('№12(склад)'!$E27 = 4, '№12(склад)'!D31,0)</f>
        <v>0</v>
      </c>
      <c r="F8" s="54">
        <f>IF('№12(склад)'!$E27 = 1, 0,0)+IF('№12(склад)'!$E27 = 2, '№12(склад)'!E29,0)+IF('№12(склад)'!$E27 = 3, '№12(склад)'!E30,0)+IF('№12(склад)'!$E27 = 4, '№12(склад)'!E31,0)</f>
        <v>0</v>
      </c>
      <c r="G8" s="59"/>
      <c r="H8" s="60">
        <f>E8*G8</f>
        <v>0</v>
      </c>
    </row>
    <row r="9" spans="1:8" x14ac:dyDescent="0.3">
      <c r="H9" s="45"/>
    </row>
    <row r="10" spans="1:8" x14ac:dyDescent="0.3">
      <c r="A10" s="53" t="s">
        <v>129</v>
      </c>
      <c r="B10" s="54"/>
      <c r="C10" s="58" t="s">
        <v>156</v>
      </c>
      <c r="D10" s="54"/>
      <c r="E10" s="54">
        <f>IF('№12(склад)'!$E35 = 1, 0,0)+IF('№12(склад)'!$E35 = 2, '№12(склад)'!D37,0)+IF('№12(склад)'!$E35 = 3, '№12(склад)'!D38,0)+IF('№12(склад)'!$E35 = 4, '№12(склад)'!D39,0)</f>
        <v>0</v>
      </c>
      <c r="F10" s="54">
        <f>IF('№12(склад)'!$E35 = 1, 0,0)+IF('№12(склад)'!$E35 = 2, '№12(склад)'!E37,0)+IF('№12(склад)'!$E35 = 3, '№12(склад)'!E38,0)+IF('№12(склад)'!$E35 = 4, '№12(склад)'!E39,0)</f>
        <v>0</v>
      </c>
      <c r="G10" s="59"/>
      <c r="H10" s="60">
        <f>E10*G10</f>
        <v>0</v>
      </c>
    </row>
    <row r="14" spans="1:8" x14ac:dyDescent="0.3">
      <c r="A14" s="57"/>
      <c r="G14" s="46" t="s">
        <v>125</v>
      </c>
      <c r="H14" s="46">
        <f>SUM(H2,H4,H6,H8,H10)</f>
        <v>720</v>
      </c>
    </row>
    <row r="15" spans="1:8" x14ac:dyDescent="0.3">
      <c r="A15" s="57"/>
      <c r="G15" s="46"/>
      <c r="H15" s="46"/>
    </row>
    <row r="16" spans="1:8" x14ac:dyDescent="0.3">
      <c r="A16" s="57"/>
      <c r="G16" s="46" t="s">
        <v>126</v>
      </c>
      <c r="H16" s="46">
        <f>'№12(склад)'!I3+(H14-H14/100*'№12(склад)'!J3)</f>
        <v>540</v>
      </c>
    </row>
    <row r="17" spans="1:1" x14ac:dyDescent="0.3">
      <c r="A17" s="57"/>
    </row>
    <row r="18" spans="1:1" x14ac:dyDescent="0.3">
      <c r="A18" s="57"/>
    </row>
    <row r="33" spans="6:6" x14ac:dyDescent="0.3">
      <c r="F33" t="s">
        <v>127</v>
      </c>
    </row>
  </sheetData>
  <pageMargins left="0.7" right="0.7" top="0.75" bottom="0.75" header="0.3" footer="0.3"/>
  <pageSetup paperSize="119" orientation="portrait" horizontalDpi="203" verticalDpi="20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0</xdr:col>
                    <xdr:colOff>15240</xdr:colOff>
                    <xdr:row>13</xdr:row>
                    <xdr:rowOff>7620</xdr:rowOff>
                  </from>
                  <to>
                    <xdr:col>0</xdr:col>
                    <xdr:colOff>937260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0</xdr:col>
                    <xdr:colOff>0</xdr:colOff>
                    <xdr:row>15</xdr:row>
                    <xdr:rowOff>7620</xdr:rowOff>
                  </from>
                  <to>
                    <xdr:col>1</xdr:col>
                    <xdr:colOff>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0</xdr:col>
                    <xdr:colOff>0</xdr:colOff>
                    <xdr:row>16</xdr:row>
                    <xdr:rowOff>15240</xdr:rowOff>
                  </from>
                  <to>
                    <xdr:col>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0</xdr:col>
                    <xdr:colOff>0</xdr:colOff>
                    <xdr:row>17</xdr:row>
                    <xdr:rowOff>7620</xdr:rowOff>
                  </from>
                  <to>
                    <xdr:col>1</xdr:col>
                    <xdr:colOff>7620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Drop Down 8">
              <controlPr defaultSize="0" autoLine="0" autoPict="0">
                <anchor moveWithCells="1">
                  <from>
                    <xdr:col>1</xdr:col>
                    <xdr:colOff>7620</xdr:colOff>
                    <xdr:row>1</xdr:row>
                    <xdr:rowOff>0</xdr:rowOff>
                  </from>
                  <to>
                    <xdr:col>2</xdr:col>
                    <xdr:colOff>7620</xdr:colOff>
                    <xdr:row>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Drop Down 9">
              <controlPr defaultSize="0" autoLine="0" autoPict="0">
                <anchor moveWithCells="1">
                  <from>
                    <xdr:col>1</xdr:col>
                    <xdr:colOff>7620</xdr:colOff>
                    <xdr:row>3</xdr:row>
                    <xdr:rowOff>15240</xdr:rowOff>
                  </from>
                  <to>
                    <xdr:col>2</xdr:col>
                    <xdr:colOff>15240</xdr:colOff>
                    <xdr:row>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Drop Down 10">
              <controlPr defaultSize="0" autoLine="0" autoPict="0">
                <anchor moveWithCells="1">
                  <from>
                    <xdr:col>1</xdr:col>
                    <xdr:colOff>7620</xdr:colOff>
                    <xdr:row>4</xdr:row>
                    <xdr:rowOff>175260</xdr:rowOff>
                  </from>
                  <to>
                    <xdr:col>2</xdr:col>
                    <xdr:colOff>7620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Drop Down 11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Drop Down 12">
              <controlPr defaultSize="0" autoLine="0" autoPict="0">
                <anchor moveWithCells="1">
                  <from>
                    <xdr:col>1</xdr:col>
                    <xdr:colOff>7620</xdr:colOff>
                    <xdr:row>8</xdr:row>
                    <xdr:rowOff>175260</xdr:rowOff>
                  </from>
                  <to>
                    <xdr:col>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D838-F627-4F0A-B93B-8BD37DF98C32}">
  <dimension ref="B1:J41"/>
  <sheetViews>
    <sheetView zoomScaleNormal="100" workbookViewId="0">
      <selection activeCell="I5" sqref="I5"/>
    </sheetView>
  </sheetViews>
  <sheetFormatPr defaultRowHeight="14.4" x14ac:dyDescent="0.3"/>
  <cols>
    <col min="2" max="2" width="11.33203125" customWidth="1"/>
  </cols>
  <sheetData>
    <row r="1" spans="2:10" x14ac:dyDescent="0.3">
      <c r="D1" t="s">
        <v>135</v>
      </c>
      <c r="E1" t="s">
        <v>136</v>
      </c>
      <c r="I1" t="s">
        <v>152</v>
      </c>
      <c r="J1" t="s">
        <v>153</v>
      </c>
    </row>
    <row r="2" spans="2:10" x14ac:dyDescent="0.3">
      <c r="I2" t="b">
        <v>0</v>
      </c>
      <c r="J2">
        <v>3</v>
      </c>
    </row>
    <row r="3" spans="2:10" x14ac:dyDescent="0.3">
      <c r="B3" s="53" t="s">
        <v>128</v>
      </c>
      <c r="C3" s="54"/>
      <c r="D3" s="54"/>
      <c r="E3" s="55">
        <v>1</v>
      </c>
      <c r="I3">
        <f>IF(I2=TRUE, 600, 0)</f>
        <v>0</v>
      </c>
      <c r="J3">
        <f>IF(J2=2, 10, 0)+IF(J2=3, 25, 0)</f>
        <v>25</v>
      </c>
    </row>
    <row r="4" spans="2:10" x14ac:dyDescent="0.3">
      <c r="B4" s="47" t="s">
        <v>131</v>
      </c>
      <c r="C4" s="48"/>
      <c r="D4" s="48"/>
      <c r="E4" s="49"/>
    </row>
    <row r="5" spans="2:10" x14ac:dyDescent="0.3">
      <c r="B5" s="47" t="s">
        <v>130</v>
      </c>
      <c r="C5" s="48"/>
      <c r="D5" s="48">
        <v>120</v>
      </c>
      <c r="E5" s="49">
        <v>200</v>
      </c>
    </row>
    <row r="6" spans="2:10" x14ac:dyDescent="0.3">
      <c r="B6" s="47" t="s">
        <v>132</v>
      </c>
      <c r="C6" s="48"/>
      <c r="D6" s="48">
        <v>134</v>
      </c>
      <c r="E6" s="49">
        <v>140</v>
      </c>
    </row>
    <row r="7" spans="2:10" x14ac:dyDescent="0.3">
      <c r="B7" s="47" t="s">
        <v>133</v>
      </c>
      <c r="C7" s="48"/>
      <c r="D7" s="48">
        <v>145</v>
      </c>
      <c r="E7" s="49">
        <v>100</v>
      </c>
    </row>
    <row r="8" spans="2:10" x14ac:dyDescent="0.3">
      <c r="B8" s="47"/>
      <c r="C8" s="48"/>
      <c r="D8" s="48"/>
      <c r="E8" s="49"/>
    </row>
    <row r="9" spans="2:10" x14ac:dyDescent="0.3">
      <c r="B9" s="50"/>
      <c r="C9" s="51"/>
      <c r="D9" s="51"/>
      <c r="E9" s="52"/>
    </row>
    <row r="11" spans="2:10" x14ac:dyDescent="0.3">
      <c r="B11" s="53" t="s">
        <v>134</v>
      </c>
      <c r="C11" s="54"/>
      <c r="D11" s="54"/>
      <c r="E11" s="55">
        <v>2</v>
      </c>
    </row>
    <row r="12" spans="2:10" x14ac:dyDescent="0.3">
      <c r="B12" s="47" t="s">
        <v>131</v>
      </c>
      <c r="C12" s="48"/>
      <c r="D12" s="48"/>
      <c r="E12" s="49"/>
    </row>
    <row r="13" spans="2:10" x14ac:dyDescent="0.3">
      <c r="B13" s="47" t="s">
        <v>137</v>
      </c>
      <c r="C13" s="48"/>
      <c r="D13" s="48">
        <v>60</v>
      </c>
      <c r="E13" s="49">
        <v>400</v>
      </c>
    </row>
    <row r="14" spans="2:10" x14ac:dyDescent="0.3">
      <c r="B14" s="47" t="s">
        <v>138</v>
      </c>
      <c r="C14" s="48"/>
      <c r="D14" s="48">
        <v>100</v>
      </c>
      <c r="E14" s="49">
        <v>250</v>
      </c>
    </row>
    <row r="15" spans="2:10" x14ac:dyDescent="0.3">
      <c r="B15" s="47" t="s">
        <v>139</v>
      </c>
      <c r="C15" s="48"/>
      <c r="D15" s="48">
        <v>70</v>
      </c>
      <c r="E15" s="49">
        <v>200</v>
      </c>
    </row>
    <row r="16" spans="2:10" x14ac:dyDescent="0.3">
      <c r="B16" s="47"/>
      <c r="C16" s="48"/>
      <c r="D16" s="48"/>
      <c r="E16" s="49"/>
    </row>
    <row r="17" spans="2:5" x14ac:dyDescent="0.3">
      <c r="B17" s="50"/>
      <c r="C17" s="51"/>
      <c r="D17" s="51"/>
      <c r="E17" s="52"/>
    </row>
    <row r="19" spans="2:5" x14ac:dyDescent="0.3">
      <c r="B19" s="53" t="s">
        <v>140</v>
      </c>
      <c r="C19" s="54"/>
      <c r="D19" s="54"/>
      <c r="E19" s="55">
        <v>3</v>
      </c>
    </row>
    <row r="20" spans="2:5" x14ac:dyDescent="0.3">
      <c r="B20" s="47" t="s">
        <v>131</v>
      </c>
      <c r="C20" s="48"/>
      <c r="D20" s="48"/>
      <c r="E20" s="49"/>
    </row>
    <row r="21" spans="2:5" x14ac:dyDescent="0.3">
      <c r="B21" s="47" t="s">
        <v>141</v>
      </c>
      <c r="C21" s="48"/>
      <c r="D21" s="48">
        <v>60</v>
      </c>
      <c r="E21" s="49">
        <v>139</v>
      </c>
    </row>
    <row r="22" spans="2:5" x14ac:dyDescent="0.3">
      <c r="B22" s="47" t="s">
        <v>142</v>
      </c>
      <c r="C22" s="48"/>
      <c r="D22" s="48">
        <v>80</v>
      </c>
      <c r="E22" s="49">
        <v>136</v>
      </c>
    </row>
    <row r="23" spans="2:5" x14ac:dyDescent="0.3">
      <c r="B23" s="47" t="s">
        <v>143</v>
      </c>
      <c r="C23" s="48"/>
      <c r="D23" s="48">
        <v>40</v>
      </c>
      <c r="E23" s="49">
        <v>42</v>
      </c>
    </row>
    <row r="24" spans="2:5" x14ac:dyDescent="0.3">
      <c r="B24" s="47"/>
      <c r="C24" s="48"/>
      <c r="D24" s="48"/>
      <c r="E24" s="49"/>
    </row>
    <row r="25" spans="2:5" x14ac:dyDescent="0.3">
      <c r="B25" s="50"/>
      <c r="C25" s="51"/>
      <c r="D25" s="51"/>
      <c r="E25" s="52"/>
    </row>
    <row r="27" spans="2:5" x14ac:dyDescent="0.3">
      <c r="B27" s="53" t="s">
        <v>144</v>
      </c>
      <c r="C27" s="54"/>
      <c r="D27" s="54"/>
      <c r="E27" s="55">
        <v>1</v>
      </c>
    </row>
    <row r="28" spans="2:5" x14ac:dyDescent="0.3">
      <c r="B28" s="47" t="s">
        <v>131</v>
      </c>
      <c r="C28" s="48"/>
      <c r="D28" s="48"/>
      <c r="E28" s="49"/>
    </row>
    <row r="29" spans="2:5" x14ac:dyDescent="0.3">
      <c r="B29" s="47" t="s">
        <v>145</v>
      </c>
      <c r="C29" s="48"/>
      <c r="D29" s="48">
        <v>1000</v>
      </c>
      <c r="E29" s="49">
        <v>230</v>
      </c>
    </row>
    <row r="30" spans="2:5" x14ac:dyDescent="0.3">
      <c r="B30" s="47" t="s">
        <v>146</v>
      </c>
      <c r="C30" s="48"/>
      <c r="D30" s="48">
        <v>530</v>
      </c>
      <c r="E30" s="49">
        <v>312</v>
      </c>
    </row>
    <row r="31" spans="2:5" x14ac:dyDescent="0.3">
      <c r="B31" s="47" t="s">
        <v>147</v>
      </c>
      <c r="C31" s="48"/>
      <c r="D31" s="48">
        <v>2000</v>
      </c>
      <c r="E31" s="49">
        <v>63</v>
      </c>
    </row>
    <row r="32" spans="2:5" x14ac:dyDescent="0.3">
      <c r="B32" s="47"/>
      <c r="C32" s="48"/>
      <c r="D32" s="48"/>
      <c r="E32" s="49"/>
    </row>
    <row r="33" spans="2:5" x14ac:dyDescent="0.3">
      <c r="B33" s="50"/>
      <c r="C33" s="51"/>
      <c r="D33" s="51"/>
      <c r="E33" s="52"/>
    </row>
    <row r="35" spans="2:5" x14ac:dyDescent="0.3">
      <c r="B35" s="53" t="s">
        <v>129</v>
      </c>
      <c r="C35" s="54"/>
      <c r="D35" s="54"/>
      <c r="E35" s="55">
        <v>1</v>
      </c>
    </row>
    <row r="36" spans="2:5" x14ac:dyDescent="0.3">
      <c r="B36" s="47" t="s">
        <v>131</v>
      </c>
      <c r="C36" s="48"/>
      <c r="D36" s="48"/>
      <c r="E36" s="49"/>
    </row>
    <row r="37" spans="2:5" x14ac:dyDescent="0.3">
      <c r="B37" s="47" t="s">
        <v>148</v>
      </c>
      <c r="C37" s="48"/>
      <c r="D37" s="48">
        <v>70</v>
      </c>
      <c r="E37" s="49">
        <v>141</v>
      </c>
    </row>
    <row r="38" spans="2:5" x14ac:dyDescent="0.3">
      <c r="B38" s="47" t="s">
        <v>149</v>
      </c>
      <c r="C38" s="48"/>
      <c r="D38" s="48">
        <v>85</v>
      </c>
      <c r="E38" s="49">
        <v>121</v>
      </c>
    </row>
    <row r="39" spans="2:5" x14ac:dyDescent="0.3">
      <c r="B39" s="47" t="s">
        <v>150</v>
      </c>
      <c r="C39" s="48"/>
      <c r="D39" s="48">
        <v>40</v>
      </c>
      <c r="E39" s="49">
        <v>512</v>
      </c>
    </row>
    <row r="40" spans="2:5" x14ac:dyDescent="0.3">
      <c r="B40" s="47"/>
      <c r="C40" s="48"/>
      <c r="D40" s="48"/>
      <c r="E40" s="49"/>
    </row>
    <row r="41" spans="2:5" x14ac:dyDescent="0.3">
      <c r="B41" s="50"/>
      <c r="C41" s="51"/>
      <c r="D41" s="51"/>
      <c r="E41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№10</vt:lpstr>
      <vt:lpstr>№11</vt:lpstr>
      <vt:lpstr>№12</vt:lpstr>
      <vt:lpstr>№12(склад)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Андрей</cp:lastModifiedBy>
  <cp:lastPrinted>2019-12-14T10:29:12Z</cp:lastPrinted>
  <dcterms:created xsi:type="dcterms:W3CDTF">2019-12-06T11:22:05Z</dcterms:created>
  <dcterms:modified xsi:type="dcterms:W3CDTF">2019-12-28T11:52:48Z</dcterms:modified>
</cp:coreProperties>
</file>