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pyforestsim\pyforestsim\pynvel\pynvel\docs\"/>
    </mc:Choice>
  </mc:AlternateContent>
  <bookViews>
    <workbookView xWindow="0" yWindow="0" windowWidth="18840" windowHeight="10155"/>
  </bookViews>
  <sheets>
    <sheet name="Sheet1" sheetId="1" r:id="rId1"/>
  </sheets>
  <definedNames>
    <definedName name="A">Sheet1!$C$10</definedName>
    <definedName name="B">Sheet1!$C$11</definedName>
    <definedName name="BTR">Sheet1!$C$7</definedName>
    <definedName name="DBH">Sheet1!$C$4</definedName>
    <definedName name="DBHIB">Sheet1!$C$9</definedName>
    <definedName name="dfh">Sheet1!$C$15</definedName>
    <definedName name="FC">Sheet1!$C$6</definedName>
    <definedName name="FH">Sheet1!$C$13</definedName>
    <definedName name="HUP">Sheet1!$C$14</definedName>
    <definedName name="LL">Sheet1!$C$12</definedName>
    <definedName name="Tot_Ht">Sheet1!$C$5</definedName>
  </definedNames>
  <calcPr calcId="152511"/>
</workbook>
</file>

<file path=xl/calcChain.xml><?xml version="1.0" encoding="utf-8"?>
<calcChain xmlns="http://schemas.openxmlformats.org/spreadsheetml/2006/main">
  <c r="C9" i="1" l="1"/>
  <c r="I5" i="1" s="1"/>
  <c r="N5" i="1" s="1"/>
  <c r="O5" i="1" s="1"/>
  <c r="F21" i="1"/>
  <c r="F22" i="1"/>
  <c r="F23" i="1"/>
  <c r="F24" i="1"/>
  <c r="F25" i="1"/>
  <c r="F26" i="1"/>
  <c r="F27" i="1"/>
  <c r="F28" i="1"/>
  <c r="F29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12" i="1"/>
  <c r="C15" i="1"/>
  <c r="C14" i="1"/>
  <c r="C11" i="1"/>
  <c r="G27" i="1" l="1"/>
  <c r="H27" i="1" s="1"/>
  <c r="I27" i="1" s="1"/>
  <c r="G9" i="1"/>
  <c r="H9" i="1" s="1"/>
  <c r="I9" i="1" s="1"/>
  <c r="G16" i="1"/>
  <c r="H16" i="1" s="1"/>
  <c r="I16" i="1" s="1"/>
  <c r="G12" i="1"/>
  <c r="H12" i="1" s="1"/>
  <c r="I12" i="1" s="1"/>
  <c r="G13" i="1"/>
  <c r="H13" i="1" s="1"/>
  <c r="I13" i="1" s="1"/>
  <c r="G24" i="1"/>
  <c r="H24" i="1" s="1"/>
  <c r="I24" i="1" s="1"/>
  <c r="G20" i="1"/>
  <c r="H20" i="1" s="1"/>
  <c r="I20" i="1" s="1"/>
  <c r="G11" i="1"/>
  <c r="H11" i="1" s="1"/>
  <c r="I11" i="1" s="1"/>
  <c r="G28" i="1"/>
  <c r="H28" i="1" s="1"/>
  <c r="I28" i="1" s="1"/>
  <c r="J28" i="1" s="1"/>
  <c r="G19" i="1"/>
  <c r="H19" i="1" s="1"/>
  <c r="I19" i="1" s="1"/>
  <c r="G23" i="1"/>
  <c r="H23" i="1" s="1"/>
  <c r="I23" i="1" s="1"/>
  <c r="G14" i="1"/>
  <c r="H14" i="1" s="1"/>
  <c r="I14" i="1" s="1"/>
  <c r="G18" i="1"/>
  <c r="H18" i="1" s="1"/>
  <c r="I18" i="1" s="1"/>
  <c r="G17" i="1"/>
  <c r="H17" i="1" s="1"/>
  <c r="I17" i="1" s="1"/>
  <c r="J17" i="1" s="1"/>
  <c r="G21" i="1"/>
  <c r="H21" i="1" s="1"/>
  <c r="I21" i="1" s="1"/>
  <c r="G15" i="1"/>
  <c r="H15" i="1" s="1"/>
  <c r="I15" i="1" s="1"/>
  <c r="G29" i="1"/>
  <c r="H29" i="1" s="1"/>
  <c r="I29" i="1" s="1"/>
  <c r="G26" i="1"/>
  <c r="H26" i="1" s="1"/>
  <c r="I26" i="1" s="1"/>
  <c r="G25" i="1"/>
  <c r="H25" i="1" s="1"/>
  <c r="I25" i="1" s="1"/>
  <c r="G22" i="1"/>
  <c r="H22" i="1" s="1"/>
  <c r="I22" i="1" s="1"/>
  <c r="G8" i="1"/>
  <c r="H8" i="1" s="1"/>
  <c r="I8" i="1" s="1"/>
  <c r="G7" i="1"/>
  <c r="H7" i="1" s="1"/>
  <c r="I7" i="1" s="1"/>
  <c r="J7" i="1" s="1"/>
  <c r="G10" i="1"/>
  <c r="H10" i="1" s="1"/>
  <c r="I10" i="1" s="1"/>
  <c r="G6" i="1"/>
  <c r="H6" i="1" s="1"/>
  <c r="I6" i="1" s="1"/>
  <c r="N29" i="1" l="1"/>
  <c r="O29" i="1" s="1"/>
  <c r="J29" i="1"/>
  <c r="N27" i="1"/>
  <c r="O27" i="1" s="1"/>
  <c r="J27" i="1"/>
  <c r="N15" i="1"/>
  <c r="O15" i="1" s="1"/>
  <c r="J15" i="1"/>
  <c r="N10" i="1"/>
  <c r="O10" i="1" s="1"/>
  <c r="J10" i="1"/>
  <c r="N21" i="1"/>
  <c r="O21" i="1" s="1"/>
  <c r="J21" i="1"/>
  <c r="N24" i="1"/>
  <c r="O24" i="1" s="1"/>
  <c r="J24" i="1"/>
  <c r="N8" i="1"/>
  <c r="O8" i="1" s="1"/>
  <c r="J8" i="1"/>
  <c r="N18" i="1"/>
  <c r="O18" i="1" s="1"/>
  <c r="J18" i="1"/>
  <c r="N13" i="1"/>
  <c r="O13" i="1" s="1"/>
  <c r="J13" i="1"/>
  <c r="N22" i="1"/>
  <c r="O22" i="1" s="1"/>
  <c r="J22" i="1"/>
  <c r="N14" i="1"/>
  <c r="O14" i="1" s="1"/>
  <c r="J14" i="1"/>
  <c r="N12" i="1"/>
  <c r="O12" i="1" s="1"/>
  <c r="J12" i="1"/>
  <c r="N6" i="1"/>
  <c r="O6" i="1" s="1"/>
  <c r="J6" i="1"/>
  <c r="N11" i="1"/>
  <c r="O11" i="1" s="1"/>
  <c r="J11" i="1"/>
  <c r="N20" i="1"/>
  <c r="O20" i="1" s="1"/>
  <c r="J20" i="1"/>
  <c r="N25" i="1"/>
  <c r="O25" i="1" s="1"/>
  <c r="J25" i="1"/>
  <c r="N23" i="1"/>
  <c r="O23" i="1" s="1"/>
  <c r="J23" i="1"/>
  <c r="N16" i="1"/>
  <c r="O16" i="1" s="1"/>
  <c r="J16" i="1"/>
  <c r="N26" i="1"/>
  <c r="O26" i="1" s="1"/>
  <c r="J26" i="1"/>
  <c r="N19" i="1"/>
  <c r="O19" i="1" s="1"/>
  <c r="J19" i="1"/>
  <c r="N9" i="1"/>
  <c r="O9" i="1" s="1"/>
  <c r="J9" i="1"/>
  <c r="K8" i="1"/>
  <c r="N7" i="1"/>
  <c r="O7" i="1" s="1"/>
  <c r="K18" i="1"/>
  <c r="N17" i="1"/>
  <c r="O17" i="1" s="1"/>
  <c r="K28" i="1"/>
  <c r="N28" i="1"/>
  <c r="O28" i="1" s="1"/>
  <c r="K12" i="1"/>
  <c r="K9" i="1"/>
  <c r="K26" i="1"/>
  <c r="K29" i="1"/>
  <c r="K17" i="1"/>
  <c r="K21" i="1"/>
  <c r="K20" i="1"/>
  <c r="K10" i="1"/>
  <c r="K15" i="1"/>
  <c r="K23" i="1"/>
  <c r="K19" i="1"/>
  <c r="K27" i="1"/>
  <c r="K16" i="1"/>
  <c r="K11" i="1"/>
  <c r="K14" i="1"/>
  <c r="K24" i="1"/>
  <c r="K13" i="1"/>
  <c r="K22" i="1"/>
  <c r="K25" i="1"/>
  <c r="K6" i="1"/>
  <c r="K7" i="1"/>
  <c r="L28" i="1" l="1"/>
  <c r="L24" i="1"/>
  <c r="L26" i="1"/>
  <c r="L25" i="1"/>
  <c r="L23" i="1"/>
  <c r="L21" i="1"/>
  <c r="L22" i="1"/>
  <c r="L27" i="1"/>
  <c r="L29" i="1"/>
  <c r="L14" i="1"/>
  <c r="L10" i="1"/>
  <c r="L17" i="1"/>
  <c r="L15" i="1"/>
  <c r="L18" i="1"/>
  <c r="L12" i="1"/>
  <c r="L9" i="1"/>
  <c r="L8" i="1"/>
  <c r="L6" i="1"/>
  <c r="L16" i="1"/>
  <c r="L11" i="1"/>
  <c r="L20" i="1"/>
  <c r="L19" i="1"/>
  <c r="L7" i="1"/>
  <c r="L13" i="1"/>
  <c r="M13" i="1" l="1"/>
  <c r="M9" i="1"/>
  <c r="M27" i="1"/>
  <c r="M7" i="1"/>
  <c r="M19" i="1"/>
  <c r="M23" i="1"/>
  <c r="M17" i="1"/>
  <c r="M25" i="1"/>
  <c r="M12" i="1"/>
  <c r="M21" i="1"/>
  <c r="M15" i="1"/>
  <c r="M16" i="1"/>
  <c r="M10" i="1"/>
  <c r="M26" i="1"/>
  <c r="M22" i="1"/>
  <c r="M18" i="1"/>
  <c r="M20" i="1"/>
  <c r="M11" i="1"/>
  <c r="M6" i="1"/>
  <c r="M14" i="1"/>
  <c r="M24" i="1"/>
  <c r="M8" i="1"/>
  <c r="M29" i="1"/>
  <c r="M28" i="1"/>
</calcChain>
</file>

<file path=xl/sharedStrings.xml><?xml version="1.0" encoding="utf-8"?>
<sst xmlns="http://schemas.openxmlformats.org/spreadsheetml/2006/main" count="24" uniqueCount="24">
  <si>
    <t>DBH</t>
  </si>
  <si>
    <t>Tot Ht</t>
  </si>
  <si>
    <t>A</t>
  </si>
  <si>
    <t>B</t>
  </si>
  <si>
    <t>LL</t>
  </si>
  <si>
    <t>FH</t>
  </si>
  <si>
    <t>FC</t>
  </si>
  <si>
    <t>HUP</t>
  </si>
  <si>
    <t>DFH</t>
  </si>
  <si>
    <t>Cum Vol</t>
  </si>
  <si>
    <t>Seg Vol</t>
  </si>
  <si>
    <t>DIB</t>
  </si>
  <si>
    <t>DBHIB</t>
  </si>
  <si>
    <t>Test the formulas and assumptions expressed in R6vol3.f.  This implements Behre's hyperbola with a constant "A" value and fixed segment lengths.</t>
  </si>
  <si>
    <t>RIB</t>
  </si>
  <si>
    <t>LIB</t>
  </si>
  <si>
    <t>BTR</t>
  </si>
  <si>
    <t>Ht Ratio</t>
  </si>
  <si>
    <t>DIB Ratio</t>
  </si>
  <si>
    <t>Height</t>
  </si>
  <si>
    <t>Segment</t>
  </si>
  <si>
    <t>Stump</t>
  </si>
  <si>
    <t>VR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</si>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</sst>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2" borderId="1" applyNumberFormat="0" applyAlignment="0" applyProtection="0"/>
  </cellStyleXfs>
  <cellXfs count="12">
    <xf numFmtId="0" fontId="0" fillId="0" borderId="0" xfId="0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2" fillId="2" borderId="1" xfId="3"/>
    <xf numFmtId="2" fontId="1" fillId="4" borderId="1" xfId="2" applyNumberFormat="1" applyBorder="1"/>
    <xf numFmtId="2" fontId="1" fillId="3" borderId="0" xfId="1" applyNumberFormat="1"/>
    <xf numFmtId="166" fontId="2" fillId="2" borderId="1" xfId="3" applyNumberFormat="1"/>
    <xf numFmtId="0" fontId="3" fillId="0" borderId="0" xfId="0" applyFont="1"/>
    <xf numFmtId="0" fontId="3" fillId="3" borderId="0" xfId="1" applyFont="1"/>
    <xf numFmtId="0" fontId="3" fillId="4" borderId="1" xfId="2" applyFont="1" applyBorder="1"/>
    <xf numFmtId="165" fontId="1" fillId="3" borderId="0" xfId="1" applyNumberFormat="1"/>
  </cellXfs>
  <cellStyles count="4">
    <cellStyle name="20% - Accent1" xfId="1" builtinId="30"/>
    <cellStyle name="20% - Accent4" xfId="2" builtinId="42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RIB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Sheet1!$N$5:$N$29</c:f>
              <c:numCache>
                <c:formatCode>0.00</c:formatCode>
                <c:ptCount val="25"/>
                <c:pt idx="0">
                  <c:v>8.01</c:v>
                </c:pt>
                <c:pt idx="1">
                  <c:v>7.2</c:v>
                </c:pt>
                <c:pt idx="2">
                  <c:v>6.6154612420373811</c:v>
                </c:pt>
                <c:pt idx="3">
                  <c:v>5.8524203783163102</c:v>
                </c:pt>
                <c:pt idx="4">
                  <c:v>4.8143789451160792</c:v>
                </c:pt>
                <c:pt idx="5">
                  <c:v>3.3199930398468753</c:v>
                </c:pt>
                <c:pt idx="6">
                  <c:v>0.98355171452467349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Sheet1!$F$5:$F$29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33.6</c:v>
                </c:pt>
                <c:pt idx="2">
                  <c:v>49.900000000000006</c:v>
                </c:pt>
                <c:pt idx="3">
                  <c:v>66.2</c:v>
                </c:pt>
                <c:pt idx="4">
                  <c:v>82.5</c:v>
                </c:pt>
                <c:pt idx="5">
                  <c:v>98.800000000000011</c:v>
                </c:pt>
                <c:pt idx="6">
                  <c:v>115.1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LIB</c:v>
                </c:pt>
              </c:strCache>
            </c:strRef>
          </c:tx>
          <c:marker>
            <c:symbol val="none"/>
          </c:marker>
          <c:xVal>
            <c:numRef>
              <c:f>Sheet1!$O$5:$O$29</c:f>
              <c:numCache>
                <c:formatCode>0.00</c:formatCode>
                <c:ptCount val="25"/>
                <c:pt idx="0">
                  <c:v>-8.01</c:v>
                </c:pt>
                <c:pt idx="1">
                  <c:v>-7.2</c:v>
                </c:pt>
                <c:pt idx="2">
                  <c:v>-6.6154612420373811</c:v>
                </c:pt>
                <c:pt idx="3">
                  <c:v>-5.8524203783163102</c:v>
                </c:pt>
                <c:pt idx="4">
                  <c:v>-4.8143789451160792</c:v>
                </c:pt>
                <c:pt idx="5">
                  <c:v>-3.3199930398468753</c:v>
                </c:pt>
                <c:pt idx="6">
                  <c:v>-0.98355171452467349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Sheet1!$F$5:$F$29</c:f>
              <c:numCache>
                <c:formatCode>0.0</c:formatCode>
                <c:ptCount val="25"/>
                <c:pt idx="0" formatCode="General">
                  <c:v>0</c:v>
                </c:pt>
                <c:pt idx="1">
                  <c:v>33.6</c:v>
                </c:pt>
                <c:pt idx="2">
                  <c:v>49.900000000000006</c:v>
                </c:pt>
                <c:pt idx="3">
                  <c:v>66.2</c:v>
                </c:pt>
                <c:pt idx="4">
                  <c:v>82.5</c:v>
                </c:pt>
                <c:pt idx="5">
                  <c:v>98.800000000000011</c:v>
                </c:pt>
                <c:pt idx="6">
                  <c:v>115.1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22664"/>
        <c:axId val="600706912"/>
      </c:scatterChart>
      <c:valAx>
        <c:axId val="48332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0706912"/>
        <c:crosses val="autoZero"/>
        <c:crossBetween val="midCat"/>
      </c:valAx>
      <c:valAx>
        <c:axId val="60070691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22664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400049</xdr:colOff>
      <xdr:row>3</xdr:row>
      <xdr:rowOff>1</xdr:rowOff>
    </xdr:from>
    <xdr:to>
      <xdr:col>19</xdr:col>
      <xdr:colOff>9524</xdr:colOff>
      <xdr:row>29</xdr:row>
      <xdr:rowOff>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tabSelected="1" workbookViewId="0">
      <selection activeCell="B20" sqref="B20"/>
    </sheetView>
  </sheetViews>
  <sheetFormatPr defaultRowHeight="15" x14ac:dyDescent="0.25"/>
  <cols>
    <col min="9" max="9" width="9.28515625" bestFit="1" customWidth="1"/>
    <col min="10" max="10" width="9.28515625" customWidth="1"/>
    <col min="11" max="12" width="9.5703125" bestFit="1" customWidth="1"/>
    <col min="13" max="13" width="9.5703125" customWidth="1"/>
    <col min="14" max="14" width="5.5703125" bestFit="1" customWidth="1"/>
    <col min="15" max="15" width="6.28515625" bestFit="1" customWidth="1"/>
  </cols>
  <sheetData>
    <row r="2" spans="2:16" x14ac:dyDescent="0.25">
      <c r="B2" t="s">
        <v>13</v>
      </c>
    </row>
    <row r="4" spans="2:16" x14ac:dyDescent="0.25">
      <c r="B4" t="s">
        <v>0</v>
      </c>
      <c r="C4" s="4">
        <v>18</v>
      </c>
      <c r="E4" s="8" t="s">
        <v>20</v>
      </c>
      <c r="F4" s="8" t="s">
        <v>19</v>
      </c>
      <c r="G4" s="8" t="s">
        <v>17</v>
      </c>
      <c r="H4" s="8" t="s">
        <v>18</v>
      </c>
      <c r="I4" s="9" t="s">
        <v>11</v>
      </c>
      <c r="J4" s="9" t="s">
        <v>23</v>
      </c>
      <c r="K4" s="9" t="s">
        <v>10</v>
      </c>
      <c r="L4" s="9" t="s">
        <v>9</v>
      </c>
      <c r="M4" s="9" t="s">
        <v>22</v>
      </c>
      <c r="N4" s="10" t="s">
        <v>14</v>
      </c>
      <c r="O4" s="10" t="s">
        <v>15</v>
      </c>
    </row>
    <row r="5" spans="2:16" x14ac:dyDescent="0.25">
      <c r="B5" t="s">
        <v>1</v>
      </c>
      <c r="C5" s="4">
        <v>120</v>
      </c>
      <c r="E5">
        <v>0</v>
      </c>
      <c r="F5">
        <v>0</v>
      </c>
      <c r="G5" s="1"/>
      <c r="H5" s="1"/>
      <c r="I5" s="6">
        <f>DBHIB</f>
        <v>16.02</v>
      </c>
      <c r="J5" s="6"/>
      <c r="K5" s="6"/>
      <c r="L5" s="6"/>
      <c r="M5" s="6"/>
      <c r="N5" s="5">
        <f>I5/2</f>
        <v>8.01</v>
      </c>
      <c r="O5" s="5">
        <f>N5*-1</f>
        <v>-8.01</v>
      </c>
    </row>
    <row r="6" spans="2:16" x14ac:dyDescent="0.25">
      <c r="B6" t="s">
        <v>6</v>
      </c>
      <c r="C6" s="4">
        <v>0.8</v>
      </c>
      <c r="E6">
        <v>1</v>
      </c>
      <c r="F6" s="3">
        <f t="shared" ref="F6:F29" si="0">MIN(FH+(E6-1)*LL,Tot_Ht)</f>
        <v>33.6</v>
      </c>
      <c r="G6" s="1">
        <f t="shared" ref="G6:G29" si="1">(Tot_Ht-F6)/HUP</f>
        <v>1</v>
      </c>
      <c r="H6" s="1">
        <f t="shared" ref="H6:H29" si="2">G6/(A*G6+B)</f>
        <v>1</v>
      </c>
      <c r="I6" s="6">
        <f t="shared" ref="I6:I29" si="3">H6*dfh</f>
        <v>14.4</v>
      </c>
      <c r="J6" s="6">
        <f>I6/DBHIB</f>
        <v>0.89887640449438211</v>
      </c>
      <c r="K6" s="6">
        <f>0.00272708*(I5^2+I6^2)*(F6-F5)</f>
        <v>42.516304683955205</v>
      </c>
      <c r="L6" s="6">
        <f>SUM($K$5:K6)</f>
        <v>42.516304683955205</v>
      </c>
      <c r="M6" s="11">
        <f>L6/MAX($L$5:$L$29)</f>
        <v>0.46282476213370505</v>
      </c>
      <c r="N6" s="5">
        <f>I6/2</f>
        <v>7.2</v>
      </c>
      <c r="O6" s="5">
        <f t="shared" ref="O6:O29" si="4">N6*-1</f>
        <v>-7.2</v>
      </c>
    </row>
    <row r="7" spans="2:16" x14ac:dyDescent="0.25">
      <c r="B7" t="s">
        <v>16</v>
      </c>
      <c r="C7" s="4">
        <v>0.89</v>
      </c>
      <c r="E7">
        <v>2</v>
      </c>
      <c r="F7" s="3">
        <f t="shared" si="0"/>
        <v>49.900000000000006</v>
      </c>
      <c r="G7" s="1">
        <f t="shared" si="1"/>
        <v>0.81134259259259245</v>
      </c>
      <c r="H7" s="1">
        <f t="shared" si="2"/>
        <v>0.91881406139408073</v>
      </c>
      <c r="I7" s="6">
        <f t="shared" si="3"/>
        <v>13.230922484074762</v>
      </c>
      <c r="J7" s="6">
        <f>I7/DBHIB</f>
        <v>0.82590027990479165</v>
      </c>
      <c r="K7" s="6">
        <f>0.00272708*(I6^2+I7^2)*(F7-F6)</f>
        <v>16.998986333605938</v>
      </c>
      <c r="L7" s="6">
        <f>SUM($K$5:K7)</f>
        <v>59.51529101756114</v>
      </c>
      <c r="M7" s="11">
        <f t="shared" ref="M7:M29" si="5">L7/MAX($L$5:$L$29)</f>
        <v>0.64787263646917914</v>
      </c>
      <c r="N7" s="5">
        <f>I7/2</f>
        <v>6.6154612420373811</v>
      </c>
      <c r="O7" s="5">
        <f t="shared" si="4"/>
        <v>-6.6154612420373811</v>
      </c>
      <c r="P7" s="2"/>
    </row>
    <row r="8" spans="2:16" x14ac:dyDescent="0.25">
      <c r="B8" t="s">
        <v>21</v>
      </c>
      <c r="C8" s="7">
        <v>1</v>
      </c>
      <c r="E8">
        <v>3</v>
      </c>
      <c r="F8" s="3">
        <f t="shared" si="0"/>
        <v>66.2</v>
      </c>
      <c r="G8" s="1">
        <f t="shared" si="1"/>
        <v>0.62268518518518512</v>
      </c>
      <c r="H8" s="1">
        <f t="shared" si="2"/>
        <v>0.81283616365504308</v>
      </c>
      <c r="I8" s="6">
        <f t="shared" si="3"/>
        <v>11.70484075663262</v>
      </c>
      <c r="J8" s="6">
        <f>I8/DBHIB</f>
        <v>0.73063924822925219</v>
      </c>
      <c r="K8" s="6">
        <f>0.00272708*(I7^2+I8^2)*(F8-F7)</f>
        <v>13.871532110584905</v>
      </c>
      <c r="L8" s="6">
        <f>SUM($K$5:K8)</f>
        <v>73.386823128146048</v>
      </c>
      <c r="M8" s="11">
        <f t="shared" si="5"/>
        <v>0.79887561279167973</v>
      </c>
      <c r="N8" s="5">
        <f>I8/2</f>
        <v>5.8524203783163102</v>
      </c>
      <c r="O8" s="5">
        <f t="shared" si="4"/>
        <v>-5.8524203783163102</v>
      </c>
      <c r="P8" s="2"/>
    </row>
    <row r="9" spans="2:16" x14ac:dyDescent="0.25">
      <c r="B9" t="s">
        <v>12</v>
      </c>
      <c r="C9">
        <f>DBH*BTR</f>
        <v>16.02</v>
      </c>
      <c r="E9">
        <v>4</v>
      </c>
      <c r="F9" s="3">
        <f t="shared" si="0"/>
        <v>82.5</v>
      </c>
      <c r="G9" s="1">
        <f t="shared" si="1"/>
        <v>0.43402777777777773</v>
      </c>
      <c r="H9" s="1">
        <f t="shared" si="2"/>
        <v>0.66866374237723325</v>
      </c>
      <c r="I9" s="6">
        <f t="shared" si="3"/>
        <v>9.6287578902321584</v>
      </c>
      <c r="J9" s="6">
        <f>I9/DBHIB</f>
        <v>0.60104606056380516</v>
      </c>
      <c r="K9" s="6">
        <f>0.00272708*(I8^2+I9^2)*(F9-F8)</f>
        <v>10.211210974152875</v>
      </c>
      <c r="L9" s="6">
        <f>SUM($K$5:K9)</f>
        <v>83.598034102298925</v>
      </c>
      <c r="M9" s="11">
        <f t="shared" si="5"/>
        <v>0.91003299877195476</v>
      </c>
      <c r="N9" s="5">
        <f>I9/2</f>
        <v>4.8143789451160792</v>
      </c>
      <c r="O9" s="5">
        <f t="shared" si="4"/>
        <v>-4.8143789451160792</v>
      </c>
      <c r="P9" s="2"/>
    </row>
    <row r="10" spans="2:16" x14ac:dyDescent="0.25">
      <c r="B10" t="s">
        <v>2</v>
      </c>
      <c r="C10" s="4">
        <v>0.62</v>
      </c>
      <c r="E10">
        <v>5</v>
      </c>
      <c r="F10" s="3">
        <f t="shared" si="0"/>
        <v>98.800000000000011</v>
      </c>
      <c r="G10" s="1">
        <f t="shared" si="1"/>
        <v>0.24537037037037021</v>
      </c>
      <c r="H10" s="1">
        <f t="shared" si="2"/>
        <v>0.4611101444231771</v>
      </c>
      <c r="I10" s="6">
        <f t="shared" si="3"/>
        <v>6.6399860796937507</v>
      </c>
      <c r="J10" s="6">
        <f>I10/DBHIB</f>
        <v>0.41448102869499071</v>
      </c>
      <c r="K10" s="6">
        <f>0.00272708*(I9^2+I10^2)*(F10-F9)</f>
        <v>6.0810584681802728</v>
      </c>
      <c r="L10" s="6">
        <f>SUM($K$5:K10)</f>
        <v>89.679092570479199</v>
      </c>
      <c r="M10" s="11">
        <f t="shared" si="5"/>
        <v>0.97623029554969687</v>
      </c>
      <c r="N10" s="5">
        <f>I10/2</f>
        <v>3.3199930398468753</v>
      </c>
      <c r="O10" s="5">
        <f t="shared" si="4"/>
        <v>-3.3199930398468753</v>
      </c>
      <c r="P10" s="2"/>
    </row>
    <row r="11" spans="2:16" x14ac:dyDescent="0.25">
      <c r="B11" t="s">
        <v>3</v>
      </c>
      <c r="C11">
        <f>1-C10</f>
        <v>0.38</v>
      </c>
      <c r="E11">
        <v>6</v>
      </c>
      <c r="F11" s="3">
        <f t="shared" si="0"/>
        <v>115.1</v>
      </c>
      <c r="G11" s="1">
        <f t="shared" si="1"/>
        <v>5.6712962962963027E-2</v>
      </c>
      <c r="H11" s="1">
        <f t="shared" si="2"/>
        <v>0.13660440479509353</v>
      </c>
      <c r="I11" s="6">
        <f t="shared" si="3"/>
        <v>1.967103429049347</v>
      </c>
      <c r="J11" s="6">
        <f>I11/DBHIB</f>
        <v>0.12279047622030881</v>
      </c>
      <c r="K11" s="6">
        <f>0.00272708*(I10^2+I11^2)*(F11-F10)</f>
        <v>2.1318409299992909</v>
      </c>
      <c r="L11" s="6">
        <f>SUM($K$5:K11)</f>
        <v>91.810933500478484</v>
      </c>
      <c r="M11" s="11">
        <f t="shared" si="5"/>
        <v>0.99943712828523712</v>
      </c>
      <c r="N11" s="5">
        <f>I11/2</f>
        <v>0.98355171452467349</v>
      </c>
      <c r="O11" s="5">
        <f t="shared" si="4"/>
        <v>-0.98355171452467349</v>
      </c>
      <c r="P11" s="2"/>
    </row>
    <row r="12" spans="2:16" x14ac:dyDescent="0.25">
      <c r="B12" t="s">
        <v>4</v>
      </c>
      <c r="C12" s="4">
        <v>16.3</v>
      </c>
      <c r="E12">
        <v>7</v>
      </c>
      <c r="F12" s="3">
        <f t="shared" si="0"/>
        <v>120</v>
      </c>
      <c r="G12" s="1">
        <f t="shared" si="1"/>
        <v>0</v>
      </c>
      <c r="H12" s="1">
        <f t="shared" si="2"/>
        <v>0</v>
      </c>
      <c r="I12" s="6">
        <f t="shared" si="3"/>
        <v>0</v>
      </c>
      <c r="J12" s="6">
        <f>I12/DBHIB</f>
        <v>0</v>
      </c>
      <c r="K12" s="6">
        <f>0.00272708*(I11^2+I12^2)*(F12-F11)</f>
        <v>5.1706881914682479E-2</v>
      </c>
      <c r="L12" s="6">
        <f>SUM($K$5:K12)</f>
        <v>91.862640382393167</v>
      </c>
      <c r="M12" s="11">
        <f t="shared" si="5"/>
        <v>1</v>
      </c>
      <c r="N12" s="5">
        <f>I12/2</f>
        <v>0</v>
      </c>
      <c r="O12" s="5">
        <f t="shared" si="4"/>
        <v>0</v>
      </c>
      <c r="P12" s="2"/>
    </row>
    <row r="13" spans="2:16" x14ac:dyDescent="0.25">
      <c r="B13" t="s">
        <v>5</v>
      </c>
      <c r="C13" s="4">
        <v>33.6</v>
      </c>
      <c r="E13">
        <v>8</v>
      </c>
      <c r="F13" s="3">
        <f t="shared" si="0"/>
        <v>120</v>
      </c>
      <c r="G13" s="1">
        <f t="shared" si="1"/>
        <v>0</v>
      </c>
      <c r="H13" s="1">
        <f t="shared" si="2"/>
        <v>0</v>
      </c>
      <c r="I13" s="6">
        <f t="shared" si="3"/>
        <v>0</v>
      </c>
      <c r="J13" s="6">
        <f>I13/DBHIB</f>
        <v>0</v>
      </c>
      <c r="K13" s="6">
        <f>0.00272708*(I12^2+I13^2)*(F13-F12)</f>
        <v>0</v>
      </c>
      <c r="L13" s="6">
        <f>SUM($K$5:K13)</f>
        <v>91.862640382393167</v>
      </c>
      <c r="M13" s="11">
        <f t="shared" si="5"/>
        <v>1</v>
      </c>
      <c r="N13" s="5">
        <f>I13/2</f>
        <v>0</v>
      </c>
      <c r="O13" s="5">
        <f t="shared" si="4"/>
        <v>0</v>
      </c>
    </row>
    <row r="14" spans="2:16" x14ac:dyDescent="0.25">
      <c r="B14" t="s">
        <v>7</v>
      </c>
      <c r="C14">
        <f>Tot_Ht-FH</f>
        <v>86.4</v>
      </c>
      <c r="E14">
        <v>9</v>
      </c>
      <c r="F14" s="3">
        <f t="shared" si="0"/>
        <v>120</v>
      </c>
      <c r="G14" s="1">
        <f t="shared" si="1"/>
        <v>0</v>
      </c>
      <c r="H14" s="1">
        <f t="shared" si="2"/>
        <v>0</v>
      </c>
      <c r="I14" s="6">
        <f t="shared" si="3"/>
        <v>0</v>
      </c>
      <c r="J14" s="6">
        <f>I14/DBHIB</f>
        <v>0</v>
      </c>
      <c r="K14" s="6">
        <f>0.00272708*(I13^2+I14^2)*(F14-F13)</f>
        <v>0</v>
      </c>
      <c r="L14" s="6">
        <f>SUM($K$5:K14)</f>
        <v>91.862640382393167</v>
      </c>
      <c r="M14" s="11">
        <f t="shared" si="5"/>
        <v>1</v>
      </c>
      <c r="N14" s="5">
        <f>I14/2</f>
        <v>0</v>
      </c>
      <c r="O14" s="5">
        <f t="shared" si="4"/>
        <v>0</v>
      </c>
    </row>
    <row r="15" spans="2:16" x14ac:dyDescent="0.25">
      <c r="B15" t="s">
        <v>8</v>
      </c>
      <c r="C15">
        <f>DBH*FC</f>
        <v>14.4</v>
      </c>
      <c r="E15">
        <v>10</v>
      </c>
      <c r="F15" s="3">
        <f t="shared" si="0"/>
        <v>120</v>
      </c>
      <c r="G15" s="1">
        <f t="shared" si="1"/>
        <v>0</v>
      </c>
      <c r="H15" s="1">
        <f t="shared" si="2"/>
        <v>0</v>
      </c>
      <c r="I15" s="6">
        <f t="shared" si="3"/>
        <v>0</v>
      </c>
      <c r="J15" s="6">
        <f>I15/DBHIB</f>
        <v>0</v>
      </c>
      <c r="K15" s="6">
        <f>0.00272708*(I14^2+I15^2)*(F15-F14)</f>
        <v>0</v>
      </c>
      <c r="L15" s="6">
        <f>SUM($K$5:K15)</f>
        <v>91.862640382393167</v>
      </c>
      <c r="M15" s="11">
        <f t="shared" si="5"/>
        <v>1</v>
      </c>
      <c r="N15" s="5">
        <f>I15/2</f>
        <v>0</v>
      </c>
      <c r="O15" s="5">
        <f t="shared" si="4"/>
        <v>0</v>
      </c>
    </row>
    <row r="16" spans="2:16" x14ac:dyDescent="0.25">
      <c r="E16">
        <v>11</v>
      </c>
      <c r="F16" s="3">
        <f t="shared" si="0"/>
        <v>120</v>
      </c>
      <c r="G16" s="1">
        <f t="shared" si="1"/>
        <v>0</v>
      </c>
      <c r="H16" s="1">
        <f t="shared" si="2"/>
        <v>0</v>
      </c>
      <c r="I16" s="6">
        <f t="shared" si="3"/>
        <v>0</v>
      </c>
      <c r="J16" s="6">
        <f>I16/DBHIB</f>
        <v>0</v>
      </c>
      <c r="K16" s="6">
        <f>0.00272708*(I15^2+I16^2)*(F16-F15)</f>
        <v>0</v>
      </c>
      <c r="L16" s="6">
        <f>SUM($K$5:K16)</f>
        <v>91.862640382393167</v>
      </c>
      <c r="M16" s="11">
        <f t="shared" si="5"/>
        <v>1</v>
      </c>
      <c r="N16" s="5">
        <f>I16/2</f>
        <v>0</v>
      </c>
      <c r="O16" s="5">
        <f t="shared" si="4"/>
        <v>0</v>
      </c>
    </row>
    <row r="17" spans="5:15" x14ac:dyDescent="0.25">
      <c r="E17">
        <v>12</v>
      </c>
      <c r="F17" s="3">
        <f t="shared" si="0"/>
        <v>120</v>
      </c>
      <c r="G17" s="1">
        <f t="shared" si="1"/>
        <v>0</v>
      </c>
      <c r="H17" s="1">
        <f t="shared" si="2"/>
        <v>0</v>
      </c>
      <c r="I17" s="6">
        <f t="shared" si="3"/>
        <v>0</v>
      </c>
      <c r="J17" s="6">
        <f>I17/DBHIB</f>
        <v>0</v>
      </c>
      <c r="K17" s="6">
        <f>0.00272708*(I16^2+I17^2)*(F17-F16)</f>
        <v>0</v>
      </c>
      <c r="L17" s="6">
        <f>SUM($K$5:K17)</f>
        <v>91.862640382393167</v>
      </c>
      <c r="M17" s="11">
        <f t="shared" si="5"/>
        <v>1</v>
      </c>
      <c r="N17" s="5">
        <f>I17/2</f>
        <v>0</v>
      </c>
      <c r="O17" s="5">
        <f t="shared" si="4"/>
        <v>0</v>
      </c>
    </row>
    <row r="18" spans="5:15" x14ac:dyDescent="0.25">
      <c r="E18">
        <v>13</v>
      </c>
      <c r="F18" s="3">
        <f t="shared" si="0"/>
        <v>120</v>
      </c>
      <c r="G18" s="1">
        <f t="shared" si="1"/>
        <v>0</v>
      </c>
      <c r="H18" s="1">
        <f t="shared" si="2"/>
        <v>0</v>
      </c>
      <c r="I18" s="6">
        <f t="shared" si="3"/>
        <v>0</v>
      </c>
      <c r="J18" s="6">
        <f>I18/DBHIB</f>
        <v>0</v>
      </c>
      <c r="K18" s="6">
        <f>0.00272708*(I17^2+I18^2)*(F18-F17)</f>
        <v>0</v>
      </c>
      <c r="L18" s="6">
        <f>SUM($K$5:K18)</f>
        <v>91.862640382393167</v>
      </c>
      <c r="M18" s="11">
        <f t="shared" si="5"/>
        <v>1</v>
      </c>
      <c r="N18" s="5">
        <f>I18/2</f>
        <v>0</v>
      </c>
      <c r="O18" s="5">
        <f t="shared" si="4"/>
        <v>0</v>
      </c>
    </row>
    <row r="19" spans="5:15" x14ac:dyDescent="0.25">
      <c r="E19">
        <v>14</v>
      </c>
      <c r="F19" s="3">
        <f t="shared" si="0"/>
        <v>120</v>
      </c>
      <c r="G19" s="1">
        <f t="shared" si="1"/>
        <v>0</v>
      </c>
      <c r="H19" s="1">
        <f t="shared" si="2"/>
        <v>0</v>
      </c>
      <c r="I19" s="6">
        <f t="shared" si="3"/>
        <v>0</v>
      </c>
      <c r="J19" s="6">
        <f>I19/DBHIB</f>
        <v>0</v>
      </c>
      <c r="K19" s="6">
        <f>0.00272708*(I18^2+I19^2)*(F19-F18)</f>
        <v>0</v>
      </c>
      <c r="L19" s="6">
        <f>SUM($K$5:K19)</f>
        <v>91.862640382393167</v>
      </c>
      <c r="M19" s="11">
        <f t="shared" si="5"/>
        <v>1</v>
      </c>
      <c r="N19" s="5">
        <f>I19/2</f>
        <v>0</v>
      </c>
      <c r="O19" s="5">
        <f t="shared" si="4"/>
        <v>0</v>
      </c>
    </row>
    <row r="20" spans="5:15" x14ac:dyDescent="0.25">
      <c r="E20">
        <v>15</v>
      </c>
      <c r="F20" s="3">
        <f t="shared" si="0"/>
        <v>120</v>
      </c>
      <c r="G20" s="1">
        <f t="shared" si="1"/>
        <v>0</v>
      </c>
      <c r="H20" s="1">
        <f t="shared" si="2"/>
        <v>0</v>
      </c>
      <c r="I20" s="6">
        <f t="shared" si="3"/>
        <v>0</v>
      </c>
      <c r="J20" s="6">
        <f>I20/DBHIB</f>
        <v>0</v>
      </c>
      <c r="K20" s="6">
        <f>0.00272708*(I19^2+I20^2)*(F20-F19)</f>
        <v>0</v>
      </c>
      <c r="L20" s="6">
        <f>SUM($K$5:K20)</f>
        <v>91.862640382393167</v>
      </c>
      <c r="M20" s="11">
        <f t="shared" si="5"/>
        <v>1</v>
      </c>
      <c r="N20" s="5">
        <f>I20/2</f>
        <v>0</v>
      </c>
      <c r="O20" s="5">
        <f t="shared" si="4"/>
        <v>0</v>
      </c>
    </row>
    <row r="21" spans="5:15" x14ac:dyDescent="0.25">
      <c r="E21">
        <v>16</v>
      </c>
      <c r="F21" s="3">
        <f t="shared" si="0"/>
        <v>120</v>
      </c>
      <c r="G21" s="1">
        <f t="shared" si="1"/>
        <v>0</v>
      </c>
      <c r="H21" s="1">
        <f t="shared" si="2"/>
        <v>0</v>
      </c>
      <c r="I21" s="6">
        <f t="shared" si="3"/>
        <v>0</v>
      </c>
      <c r="J21" s="6">
        <f>I21/DBHIB</f>
        <v>0</v>
      </c>
      <c r="K21" s="6">
        <f>0.00272708*(I20^2+I21^2)*(F21-F20)</f>
        <v>0</v>
      </c>
      <c r="L21" s="6">
        <f>SUM($K$5:K21)</f>
        <v>91.862640382393167</v>
      </c>
      <c r="M21" s="11">
        <f t="shared" si="5"/>
        <v>1</v>
      </c>
      <c r="N21" s="5">
        <f>I21/2</f>
        <v>0</v>
      </c>
      <c r="O21" s="5">
        <f t="shared" si="4"/>
        <v>0</v>
      </c>
    </row>
    <row r="22" spans="5:15" x14ac:dyDescent="0.25">
      <c r="E22">
        <v>17</v>
      </c>
      <c r="F22" s="3">
        <f t="shared" si="0"/>
        <v>120</v>
      </c>
      <c r="G22" s="1">
        <f t="shared" si="1"/>
        <v>0</v>
      </c>
      <c r="H22" s="1">
        <f t="shared" si="2"/>
        <v>0</v>
      </c>
      <c r="I22" s="6">
        <f t="shared" si="3"/>
        <v>0</v>
      </c>
      <c r="J22" s="6">
        <f>I22/DBHIB</f>
        <v>0</v>
      </c>
      <c r="K22" s="6">
        <f>0.00272708*(I21^2+I22^2)*(F22-F21)</f>
        <v>0</v>
      </c>
      <c r="L22" s="6">
        <f>SUM($K$5:K22)</f>
        <v>91.862640382393167</v>
      </c>
      <c r="M22" s="11">
        <f t="shared" si="5"/>
        <v>1</v>
      </c>
      <c r="N22" s="5">
        <f>I22/2</f>
        <v>0</v>
      </c>
      <c r="O22" s="5">
        <f t="shared" si="4"/>
        <v>0</v>
      </c>
    </row>
    <row r="23" spans="5:15" x14ac:dyDescent="0.25">
      <c r="E23">
        <v>18</v>
      </c>
      <c r="F23" s="3">
        <f t="shared" si="0"/>
        <v>120</v>
      </c>
      <c r="G23" s="1">
        <f t="shared" si="1"/>
        <v>0</v>
      </c>
      <c r="H23" s="1">
        <f t="shared" si="2"/>
        <v>0</v>
      </c>
      <c r="I23" s="6">
        <f t="shared" si="3"/>
        <v>0</v>
      </c>
      <c r="J23" s="6">
        <f>I23/DBHIB</f>
        <v>0</v>
      </c>
      <c r="K23" s="6">
        <f>0.00272708*(I22^2+I23^2)*(F23-F22)</f>
        <v>0</v>
      </c>
      <c r="L23" s="6">
        <f>SUM($K$5:K23)</f>
        <v>91.862640382393167</v>
      </c>
      <c r="M23" s="11">
        <f t="shared" si="5"/>
        <v>1</v>
      </c>
      <c r="N23" s="5">
        <f>I23/2</f>
        <v>0</v>
      </c>
      <c r="O23" s="5">
        <f t="shared" si="4"/>
        <v>0</v>
      </c>
    </row>
    <row r="24" spans="5:15" x14ac:dyDescent="0.25">
      <c r="E24">
        <v>19</v>
      </c>
      <c r="F24" s="3">
        <f t="shared" si="0"/>
        <v>120</v>
      </c>
      <c r="G24" s="1">
        <f t="shared" si="1"/>
        <v>0</v>
      </c>
      <c r="H24" s="1">
        <f t="shared" si="2"/>
        <v>0</v>
      </c>
      <c r="I24" s="6">
        <f t="shared" si="3"/>
        <v>0</v>
      </c>
      <c r="J24" s="6">
        <f>I24/DBHIB</f>
        <v>0</v>
      </c>
      <c r="K24" s="6">
        <f>0.00272708*(I23^2+I24^2)*(F24-F23)</f>
        <v>0</v>
      </c>
      <c r="L24" s="6">
        <f>SUM($K$5:K24)</f>
        <v>91.862640382393167</v>
      </c>
      <c r="M24" s="11">
        <f t="shared" si="5"/>
        <v>1</v>
      </c>
      <c r="N24" s="5">
        <f>I24/2</f>
        <v>0</v>
      </c>
      <c r="O24" s="5">
        <f t="shared" si="4"/>
        <v>0</v>
      </c>
    </row>
    <row r="25" spans="5:15" x14ac:dyDescent="0.25">
      <c r="E25">
        <v>20</v>
      </c>
      <c r="F25" s="3">
        <f t="shared" si="0"/>
        <v>120</v>
      </c>
      <c r="G25" s="1">
        <f t="shared" si="1"/>
        <v>0</v>
      </c>
      <c r="H25" s="1">
        <f t="shared" si="2"/>
        <v>0</v>
      </c>
      <c r="I25" s="6">
        <f t="shared" si="3"/>
        <v>0</v>
      </c>
      <c r="J25" s="6">
        <f>I25/DBHIB</f>
        <v>0</v>
      </c>
      <c r="K25" s="6">
        <f>0.00272708*(I24^2+I25^2)*(F25-F24)</f>
        <v>0</v>
      </c>
      <c r="L25" s="6">
        <f>SUM($K$5:K25)</f>
        <v>91.862640382393167</v>
      </c>
      <c r="M25" s="11">
        <f t="shared" si="5"/>
        <v>1</v>
      </c>
      <c r="N25" s="5">
        <f>I25/2</f>
        <v>0</v>
      </c>
      <c r="O25" s="5">
        <f t="shared" si="4"/>
        <v>0</v>
      </c>
    </row>
    <row r="26" spans="5:15" x14ac:dyDescent="0.25">
      <c r="E26">
        <v>21</v>
      </c>
      <c r="F26" s="3">
        <f t="shared" si="0"/>
        <v>120</v>
      </c>
      <c r="G26" s="1">
        <f t="shared" si="1"/>
        <v>0</v>
      </c>
      <c r="H26" s="1">
        <f t="shared" si="2"/>
        <v>0</v>
      </c>
      <c r="I26" s="6">
        <f t="shared" si="3"/>
        <v>0</v>
      </c>
      <c r="J26" s="6">
        <f>I26/DBHIB</f>
        <v>0</v>
      </c>
      <c r="K26" s="6">
        <f>0.00272708*(I25^2+I26^2)*(F26-F25)</f>
        <v>0</v>
      </c>
      <c r="L26" s="6">
        <f>SUM($K$5:K26)</f>
        <v>91.862640382393167</v>
      </c>
      <c r="M26" s="11">
        <f t="shared" si="5"/>
        <v>1</v>
      </c>
      <c r="N26" s="5">
        <f>I26/2</f>
        <v>0</v>
      </c>
      <c r="O26" s="5">
        <f t="shared" si="4"/>
        <v>0</v>
      </c>
    </row>
    <row r="27" spans="5:15" x14ac:dyDescent="0.25">
      <c r="E27">
        <v>22</v>
      </c>
      <c r="F27" s="3">
        <f t="shared" si="0"/>
        <v>120</v>
      </c>
      <c r="G27" s="1">
        <f t="shared" si="1"/>
        <v>0</v>
      </c>
      <c r="H27" s="1">
        <f t="shared" si="2"/>
        <v>0</v>
      </c>
      <c r="I27" s="6">
        <f t="shared" si="3"/>
        <v>0</v>
      </c>
      <c r="J27" s="6">
        <f>I27/DBHIB</f>
        <v>0</v>
      </c>
      <c r="K27" s="6">
        <f>0.00272708*(I26^2+I27^2)*(F27-F26)</f>
        <v>0</v>
      </c>
      <c r="L27" s="6">
        <f>SUM($K$5:K27)</f>
        <v>91.862640382393167</v>
      </c>
      <c r="M27" s="11">
        <f t="shared" si="5"/>
        <v>1</v>
      </c>
      <c r="N27" s="5">
        <f>I27/2</f>
        <v>0</v>
      </c>
      <c r="O27" s="5">
        <f t="shared" si="4"/>
        <v>0</v>
      </c>
    </row>
    <row r="28" spans="5:15" x14ac:dyDescent="0.25">
      <c r="E28">
        <v>23</v>
      </c>
      <c r="F28" s="3">
        <f t="shared" si="0"/>
        <v>120</v>
      </c>
      <c r="G28" s="1">
        <f t="shared" si="1"/>
        <v>0</v>
      </c>
      <c r="H28" s="1">
        <f t="shared" si="2"/>
        <v>0</v>
      </c>
      <c r="I28" s="6">
        <f t="shared" si="3"/>
        <v>0</v>
      </c>
      <c r="J28" s="6">
        <f>I28/DBHIB</f>
        <v>0</v>
      </c>
      <c r="K28" s="6">
        <f>0.00272708*(I27^2+I28^2)*(F28-F27)</f>
        <v>0</v>
      </c>
      <c r="L28" s="6">
        <f>SUM($K$5:K28)</f>
        <v>91.862640382393167</v>
      </c>
      <c r="M28" s="11">
        <f t="shared" si="5"/>
        <v>1</v>
      </c>
      <c r="N28" s="5">
        <f>I28/2</f>
        <v>0</v>
      </c>
      <c r="O28" s="5">
        <f t="shared" si="4"/>
        <v>0</v>
      </c>
    </row>
    <row r="29" spans="5:15" x14ac:dyDescent="0.25">
      <c r="E29">
        <v>24</v>
      </c>
      <c r="F29" s="3">
        <f t="shared" si="0"/>
        <v>120</v>
      </c>
      <c r="G29" s="1">
        <f t="shared" si="1"/>
        <v>0</v>
      </c>
      <c r="H29" s="1">
        <f t="shared" si="2"/>
        <v>0</v>
      </c>
      <c r="I29" s="6">
        <f t="shared" si="3"/>
        <v>0</v>
      </c>
      <c r="J29" s="6">
        <f>I29/DBHIB</f>
        <v>0</v>
      </c>
      <c r="K29" s="6">
        <f>0.00272708*(I28^2+I29^2)*(F29-F28)</f>
        <v>0</v>
      </c>
      <c r="L29" s="6">
        <f>SUM($K$5:K29)</f>
        <v>91.862640382393167</v>
      </c>
      <c r="M29" s="11">
        <f t="shared" si="5"/>
        <v>1</v>
      </c>
      <c r="N29" s="5">
        <f>I29/2</f>
        <v>0</v>
      </c>
      <c r="O29" s="5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Sheet1</vt:lpstr>
      <vt:lpstr>A</vt:lpstr>
      <vt:lpstr>B</vt:lpstr>
      <vt:lpstr>BTR</vt:lpstr>
      <vt:lpstr>DBH</vt:lpstr>
      <vt:lpstr>DBHIB</vt:lpstr>
      <vt:lpstr>dfh</vt:lpstr>
      <vt:lpstr>FC</vt:lpstr>
      <vt:lpstr>FH</vt:lpstr>
      <vt:lpstr>HUP</vt:lpstr>
      <vt:lpstr>LL</vt:lpstr>
      <vt:lpstr>Tot_Ht</vt:lpstr>
    </vt:vector>
  </TitlesOfParts>
  <Company>Department of Forestry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tharen</dc:creator>
  <cp:lastModifiedBy>tharen</cp:lastModifiedBy>
  <dcterms:created xsi:type="dcterms:W3CDTF">2016-03-07T19:59:05Z</dcterms:created>
  <dcterms:modified xsi:type="dcterms:W3CDTF">2016-03-11T21:12:45Z</dcterms:modified>
</cp:coreProperties>
</file>