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 Formanek\Disk Google\VŠE\4EK215\Tyden 01\"/>
    </mc:Choice>
  </mc:AlternateContent>
  <bookViews>
    <workbookView xWindow="120" yWindow="150" windowWidth="22035" windowHeight="11790"/>
  </bookViews>
  <sheets>
    <sheet name="zadani " sheetId="1" r:id="rId1"/>
    <sheet name="reseni" sheetId="2" r:id="rId2"/>
  </sheets>
  <calcPr calcId="152511"/>
</workbook>
</file>

<file path=xl/calcChain.xml><?xml version="1.0" encoding="utf-8"?>
<calcChain xmlns="http://schemas.openxmlformats.org/spreadsheetml/2006/main">
  <c r="D154" i="2" l="1"/>
  <c r="D153" i="2"/>
  <c r="H112" i="2" l="1"/>
  <c r="H113" i="2"/>
  <c r="H114" i="2"/>
  <c r="H115" i="2"/>
  <c r="H146" i="2" s="1"/>
  <c r="J145" i="2" s="1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11" i="2"/>
  <c r="C145" i="2"/>
  <c r="D112" i="2"/>
  <c r="D113" i="2"/>
  <c r="D114" i="2"/>
  <c r="E114" i="2" s="1"/>
  <c r="F114" i="2" s="1"/>
  <c r="D115" i="2"/>
  <c r="D116" i="2"/>
  <c r="D117" i="2"/>
  <c r="D118" i="2"/>
  <c r="E118" i="2" s="1"/>
  <c r="F118" i="2" s="1"/>
  <c r="D119" i="2"/>
  <c r="D120" i="2"/>
  <c r="D121" i="2"/>
  <c r="D122" i="2"/>
  <c r="E122" i="2" s="1"/>
  <c r="F122" i="2" s="1"/>
  <c r="D123" i="2"/>
  <c r="D124" i="2"/>
  <c r="D125" i="2"/>
  <c r="D126" i="2"/>
  <c r="E126" i="2" s="1"/>
  <c r="F126" i="2" s="1"/>
  <c r="D127" i="2"/>
  <c r="D128" i="2"/>
  <c r="D129" i="2"/>
  <c r="D130" i="2"/>
  <c r="E130" i="2" s="1"/>
  <c r="F130" i="2" s="1"/>
  <c r="D131" i="2"/>
  <c r="D132" i="2"/>
  <c r="D133" i="2"/>
  <c r="D134" i="2"/>
  <c r="E134" i="2" s="1"/>
  <c r="F134" i="2" s="1"/>
  <c r="D135" i="2"/>
  <c r="D136" i="2"/>
  <c r="D137" i="2"/>
  <c r="D138" i="2"/>
  <c r="E138" i="2" s="1"/>
  <c r="F138" i="2" s="1"/>
  <c r="D139" i="2"/>
  <c r="D140" i="2"/>
  <c r="D141" i="2"/>
  <c r="D142" i="2"/>
  <c r="E142" i="2" s="1"/>
  <c r="F142" i="2" s="1"/>
  <c r="D143" i="2"/>
  <c r="E143" i="2" s="1"/>
  <c r="F143" i="2" s="1"/>
  <c r="D144" i="2"/>
  <c r="D111" i="2"/>
  <c r="E111" i="2" s="1"/>
  <c r="E144" i="2"/>
  <c r="F144" i="2" s="1"/>
  <c r="E141" i="2"/>
  <c r="F141" i="2" s="1"/>
  <c r="E140" i="2"/>
  <c r="F140" i="2" s="1"/>
  <c r="E139" i="2"/>
  <c r="F139" i="2" s="1"/>
  <c r="E137" i="2"/>
  <c r="F137" i="2" s="1"/>
  <c r="E136" i="2"/>
  <c r="F136" i="2" s="1"/>
  <c r="E135" i="2"/>
  <c r="F135" i="2" s="1"/>
  <c r="E133" i="2"/>
  <c r="F133" i="2" s="1"/>
  <c r="E132" i="2"/>
  <c r="F132" i="2" s="1"/>
  <c r="E131" i="2"/>
  <c r="F131" i="2" s="1"/>
  <c r="E129" i="2"/>
  <c r="F129" i="2" s="1"/>
  <c r="E128" i="2"/>
  <c r="F128" i="2" s="1"/>
  <c r="E127" i="2"/>
  <c r="F127" i="2" s="1"/>
  <c r="E125" i="2"/>
  <c r="F125" i="2" s="1"/>
  <c r="E124" i="2"/>
  <c r="F124" i="2" s="1"/>
  <c r="E123" i="2"/>
  <c r="F123" i="2" s="1"/>
  <c r="E121" i="2"/>
  <c r="F121" i="2" s="1"/>
  <c r="E120" i="2"/>
  <c r="F120" i="2" s="1"/>
  <c r="E119" i="2"/>
  <c r="F119" i="2" s="1"/>
  <c r="E117" i="2"/>
  <c r="F117" i="2" s="1"/>
  <c r="E116" i="2"/>
  <c r="F116" i="2" s="1"/>
  <c r="E115" i="2"/>
  <c r="F115" i="2" s="1"/>
  <c r="E113" i="2"/>
  <c r="F113" i="2" s="1"/>
  <c r="E112" i="2"/>
  <c r="F112" i="2" s="1"/>
  <c r="N94" i="2"/>
  <c r="M94" i="2"/>
  <c r="M96" i="2" s="1"/>
  <c r="L94" i="2"/>
  <c r="N97" i="2"/>
  <c r="M97" i="2"/>
  <c r="N96" i="2"/>
  <c r="L96" i="2"/>
  <c r="L97" i="2"/>
  <c r="K19" i="2" a="1"/>
  <c r="K21" i="2" s="1"/>
  <c r="K9" i="2" a="1"/>
  <c r="M9" i="2" s="1"/>
  <c r="E146" i="2" l="1"/>
  <c r="F111" i="2"/>
  <c r="F146" i="2" s="1"/>
  <c r="L9" i="2"/>
  <c r="L10" i="2"/>
  <c r="K10" i="2"/>
  <c r="K9" i="2"/>
  <c r="K14" i="2" s="1" a="1"/>
  <c r="K19" i="2"/>
  <c r="M10" i="2"/>
  <c r="M11" i="2"/>
  <c r="K11" i="2"/>
  <c r="L11" i="2"/>
  <c r="K20" i="2"/>
  <c r="L15" i="2" l="1"/>
  <c r="K16" i="2"/>
  <c r="K14" i="2"/>
  <c r="K23" i="2" s="1" a="1"/>
  <c r="M15" i="2"/>
  <c r="M16" i="2"/>
  <c r="L16" i="2"/>
  <c r="M14" i="2"/>
  <c r="K15" i="2"/>
  <c r="L14" i="2"/>
  <c r="K23" i="2" l="1"/>
  <c r="K25" i="2"/>
  <c r="K24" i="2"/>
  <c r="B45" i="2" l="1"/>
  <c r="C45" i="2" s="1"/>
  <c r="D45" i="2" s="1"/>
  <c r="B49" i="2"/>
  <c r="C49" i="2" s="1"/>
  <c r="D49" i="2" s="1"/>
  <c r="B53" i="2"/>
  <c r="C53" i="2" s="1"/>
  <c r="D53" i="2" s="1"/>
  <c r="B57" i="2"/>
  <c r="C57" i="2" s="1"/>
  <c r="D57" i="2" s="1"/>
  <c r="B61" i="2"/>
  <c r="C61" i="2" s="1"/>
  <c r="D61" i="2" s="1"/>
  <c r="B65" i="2"/>
  <c r="C65" i="2" s="1"/>
  <c r="D65" i="2" s="1"/>
  <c r="B69" i="2"/>
  <c r="C69" i="2" s="1"/>
  <c r="D69" i="2" s="1"/>
  <c r="B73" i="2"/>
  <c r="C73" i="2" s="1"/>
  <c r="D73" i="2" s="1"/>
  <c r="B77" i="2"/>
  <c r="C77" i="2" s="1"/>
  <c r="D77" i="2" s="1"/>
  <c r="B46" i="2"/>
  <c r="C46" i="2" s="1"/>
  <c r="D46" i="2" s="1"/>
  <c r="B50" i="2"/>
  <c r="C50" i="2" s="1"/>
  <c r="D50" i="2" s="1"/>
  <c r="B54" i="2"/>
  <c r="C54" i="2" s="1"/>
  <c r="D54" i="2" s="1"/>
  <c r="B58" i="2"/>
  <c r="C58" i="2" s="1"/>
  <c r="D58" i="2" s="1"/>
  <c r="B62" i="2"/>
  <c r="C62" i="2" s="1"/>
  <c r="D62" i="2" s="1"/>
  <c r="B66" i="2"/>
  <c r="C66" i="2" s="1"/>
  <c r="D66" i="2" s="1"/>
  <c r="B70" i="2"/>
  <c r="C70" i="2" s="1"/>
  <c r="D70" i="2" s="1"/>
  <c r="B74" i="2"/>
  <c r="C74" i="2" s="1"/>
  <c r="D74" i="2" s="1"/>
  <c r="B44" i="2"/>
  <c r="C44" i="2" s="1"/>
  <c r="B47" i="2"/>
  <c r="C47" i="2" s="1"/>
  <c r="D47" i="2" s="1"/>
  <c r="B51" i="2"/>
  <c r="C51" i="2" s="1"/>
  <c r="D51" i="2" s="1"/>
  <c r="B55" i="2"/>
  <c r="C55" i="2" s="1"/>
  <c r="D55" i="2" s="1"/>
  <c r="B59" i="2"/>
  <c r="C59" i="2" s="1"/>
  <c r="D59" i="2" s="1"/>
  <c r="B63" i="2"/>
  <c r="C63" i="2" s="1"/>
  <c r="D63" i="2" s="1"/>
  <c r="B67" i="2"/>
  <c r="C67" i="2" s="1"/>
  <c r="D67" i="2" s="1"/>
  <c r="B71" i="2"/>
  <c r="C71" i="2" s="1"/>
  <c r="D71" i="2" s="1"/>
  <c r="B75" i="2"/>
  <c r="C75" i="2" s="1"/>
  <c r="D75" i="2" s="1"/>
  <c r="B48" i="2"/>
  <c r="C48" i="2" s="1"/>
  <c r="D48" i="2" s="1"/>
  <c r="B52" i="2"/>
  <c r="C52" i="2" s="1"/>
  <c r="D52" i="2" s="1"/>
  <c r="B56" i="2"/>
  <c r="C56" i="2" s="1"/>
  <c r="D56" i="2" s="1"/>
  <c r="B60" i="2"/>
  <c r="C60" i="2" s="1"/>
  <c r="D60" i="2" s="1"/>
  <c r="B64" i="2"/>
  <c r="C64" i="2" s="1"/>
  <c r="D64" i="2" s="1"/>
  <c r="B68" i="2"/>
  <c r="C68" i="2" s="1"/>
  <c r="D68" i="2" s="1"/>
  <c r="B72" i="2"/>
  <c r="C72" i="2" s="1"/>
  <c r="D72" i="2" s="1"/>
  <c r="B76" i="2"/>
  <c r="C76" i="2" s="1"/>
  <c r="D76" i="2" s="1"/>
  <c r="D44" i="2" l="1"/>
  <c r="D78" i="2" s="1"/>
  <c r="G81" i="2" s="1"/>
  <c r="C78" i="2"/>
  <c r="L79" i="2" l="1"/>
  <c r="L84" i="2" s="1"/>
  <c r="M80" i="2"/>
  <c r="M85" i="2" s="1"/>
  <c r="G82" i="2"/>
  <c r="M79" i="2"/>
  <c r="L78" i="2"/>
  <c r="K80" i="2"/>
  <c r="M78" i="2"/>
  <c r="K79" i="2"/>
  <c r="L80" i="2"/>
  <c r="K78" i="2"/>
  <c r="K83" i="2" s="1"/>
</calcChain>
</file>

<file path=xl/sharedStrings.xml><?xml version="1.0" encoding="utf-8"?>
<sst xmlns="http://schemas.openxmlformats.org/spreadsheetml/2006/main" count="53" uniqueCount="40">
  <si>
    <t>EDUEXP</t>
  </si>
  <si>
    <t>GDP</t>
  </si>
  <si>
    <t>POPUL</t>
  </si>
  <si>
    <t>X</t>
  </si>
  <si>
    <r>
      <t>X</t>
    </r>
    <r>
      <rPr>
        <b/>
        <vertAlign val="superscript"/>
        <sz val="11"/>
        <rFont val="Calibri"/>
        <family val="2"/>
        <charset val="238"/>
      </rPr>
      <t>T</t>
    </r>
  </si>
  <si>
    <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X</t>
    </r>
  </si>
  <si>
    <r>
      <t>(</t>
    </r>
    <r>
      <rPr>
        <b/>
        <i/>
        <sz val="11"/>
        <rFont val="Calibri"/>
        <family val="2"/>
        <charset val="238"/>
      </rPr>
      <t>X</t>
    </r>
    <r>
      <rPr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X</t>
    </r>
    <r>
      <rPr>
        <sz val="11"/>
        <rFont val="Calibri"/>
        <family val="2"/>
        <charset val="238"/>
      </rPr>
      <t>)</t>
    </r>
    <r>
      <rPr>
        <vertAlign val="superscript"/>
        <sz val="11"/>
        <rFont val="Calibri"/>
        <family val="2"/>
        <charset val="238"/>
      </rPr>
      <t>-1</t>
    </r>
  </si>
  <si>
    <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y</t>
    </r>
  </si>
  <si>
    <r>
      <t xml:space="preserve">b </t>
    </r>
    <r>
      <rPr>
        <b/>
        <sz val="11"/>
        <rFont val="Calibri"/>
        <family val="2"/>
        <charset val="238"/>
      </rPr>
      <t>= (</t>
    </r>
    <r>
      <rPr>
        <b/>
        <i/>
        <sz val="11"/>
        <rFont val="Calibri"/>
        <family val="2"/>
        <charset val="238"/>
      </rP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X</t>
    </r>
    <r>
      <rPr>
        <b/>
        <sz val="11"/>
        <rFont val="Calibri"/>
        <family val="2"/>
        <charset val="238"/>
      </rPr>
      <t>)</t>
    </r>
    <r>
      <rPr>
        <b/>
        <vertAlign val="superscript"/>
        <sz val="11"/>
        <rFont val="Calibri"/>
        <family val="2"/>
        <charset val="238"/>
      </rPr>
      <t>-1</t>
    </r>
    <r>
      <rPr>
        <b/>
        <i/>
        <vertAlign val="superscript"/>
        <sz val="11"/>
        <rFont val="Calibri"/>
        <family val="2"/>
        <charset val="238"/>
      </rPr>
      <t xml:space="preserve"> </t>
    </r>
    <r>
      <rPr>
        <b/>
        <i/>
        <sz val="11"/>
        <rFont val="Calibri"/>
        <family val="2"/>
        <charset val="238"/>
      </rP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y</t>
    </r>
  </si>
  <si>
    <t>vyrovnaná</t>
  </si>
  <si>
    <t>hodnota</t>
  </si>
  <si>
    <t>rezidua</t>
  </si>
  <si>
    <r>
      <t>e</t>
    </r>
    <r>
      <rPr>
        <i/>
        <vertAlign val="subscript"/>
        <sz val="11"/>
        <color indexed="8"/>
        <rFont val="Calibri"/>
        <family val="2"/>
        <charset val="238"/>
      </rPr>
      <t>i</t>
    </r>
  </si>
  <si>
    <r>
      <rPr>
        <sz val="11"/>
        <color theme="1"/>
        <rFont val="Calibri"/>
        <family val="2"/>
        <charset val="238"/>
        <scheme val="minor"/>
      </rPr>
      <t>(</t>
    </r>
    <r>
      <rPr>
        <i/>
        <sz val="11"/>
        <color indexed="8"/>
        <rFont val="Calibri"/>
        <family val="2"/>
        <charset val="238"/>
      </rPr>
      <t>e</t>
    </r>
    <r>
      <rPr>
        <i/>
        <vertAlign val="subscript"/>
        <sz val="11"/>
        <color indexed="8"/>
        <rFont val="Calibri"/>
        <family val="2"/>
        <charset val="238"/>
      </rPr>
      <t>i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indexed="8"/>
        <rFont val="Calibri"/>
        <family val="2"/>
        <charset val="238"/>
      </rPr>
      <t>2</t>
    </r>
  </si>
  <si>
    <t>(součet čtverců reziduí)</t>
  </si>
  <si>
    <t xml:space="preserve">rozptyl reziduí: SSR / (n-k) </t>
  </si>
  <si>
    <t>st. chyba reziduí:</t>
  </si>
  <si>
    <r>
      <t>S</t>
    </r>
    <r>
      <rPr>
        <b/>
        <sz val="11"/>
        <rFont val="Calibri"/>
        <family val="2"/>
        <charset val="238"/>
      </rPr>
      <t>(</t>
    </r>
    <r>
      <rPr>
        <b/>
        <i/>
        <sz val="11"/>
        <rFont val="Calibri"/>
        <family val="2"/>
        <charset val="238"/>
      </rPr>
      <t>b</t>
    </r>
    <r>
      <rPr>
        <b/>
        <sz val="11"/>
        <rFont val="Calibri"/>
        <family val="2"/>
        <charset val="238"/>
      </rPr>
      <t>)</t>
    </r>
    <r>
      <rPr>
        <b/>
        <i/>
        <sz val="11"/>
        <rFont val="Calibri"/>
        <family val="2"/>
        <charset val="238"/>
      </rPr>
      <t xml:space="preserve"> </t>
    </r>
    <r>
      <rPr>
        <b/>
        <sz val="11"/>
        <rFont val="Calibri"/>
        <family val="2"/>
        <charset val="238"/>
      </rPr>
      <t xml:space="preserve">= </t>
    </r>
    <r>
      <rPr>
        <b/>
        <i/>
        <sz val="11"/>
        <rFont val="Calibri"/>
        <family val="2"/>
        <charset val="238"/>
      </rPr>
      <t>s</t>
    </r>
    <r>
      <rPr>
        <b/>
        <vertAlign val="superscript"/>
        <sz val="11"/>
        <rFont val="Calibri"/>
        <family val="2"/>
        <charset val="238"/>
      </rPr>
      <t>2</t>
    </r>
    <r>
      <rPr>
        <b/>
        <sz val="11"/>
        <rFont val="Calibri"/>
        <family val="2"/>
        <charset val="238"/>
      </rPr>
      <t>(</t>
    </r>
    <r>
      <rPr>
        <b/>
        <i/>
        <sz val="11"/>
        <rFont val="Calibri"/>
        <family val="2"/>
        <charset val="238"/>
      </rP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X</t>
    </r>
    <r>
      <rPr>
        <b/>
        <sz val="11"/>
        <rFont val="Calibri"/>
        <family val="2"/>
        <charset val="238"/>
      </rPr>
      <t>)</t>
    </r>
    <r>
      <rPr>
        <b/>
        <vertAlign val="superscript"/>
        <sz val="11"/>
        <rFont val="Calibri"/>
        <family val="2"/>
        <charset val="238"/>
      </rPr>
      <t>-1</t>
    </r>
    <r>
      <rPr>
        <b/>
        <i/>
        <vertAlign val="superscript"/>
        <sz val="11"/>
        <rFont val="Calibri"/>
        <family val="2"/>
        <charset val="238"/>
      </rPr>
      <t xml:space="preserve"> </t>
    </r>
    <r>
      <rPr>
        <b/>
        <i/>
        <sz val="11"/>
        <rFont val="Calibri"/>
        <family val="2"/>
        <charset val="238"/>
      </rPr>
      <t/>
    </r>
  </si>
  <si>
    <t xml:space="preserve">odm. prvků diag.: </t>
  </si>
  <si>
    <t>b0</t>
  </si>
  <si>
    <t>b1</t>
  </si>
  <si>
    <t>b2</t>
  </si>
  <si>
    <t>minim.</t>
  </si>
  <si>
    <t>maxim.</t>
  </si>
  <si>
    <t>aproximujeme t*=2</t>
  </si>
  <si>
    <t>odhad MNČ</t>
  </si>
  <si>
    <t>st. chyba</t>
  </si>
  <si>
    <t>Pokud "0" spadá do intervalového odhadu při dané hladině významnosti,</t>
  </si>
  <si>
    <t>pak se odhadnutý koeficient statisticky významně neliší od nuly a příslušná</t>
  </si>
  <si>
    <t>proměnná není v modelu významná.</t>
  </si>
  <si>
    <t>Pro intervaly spolehlivosti 95%</t>
  </si>
  <si>
    <t>Součet</t>
  </si>
  <si>
    <t>Průměr</t>
  </si>
  <si>
    <t>(celkový součet čtverců)</t>
  </si>
  <si>
    <r>
      <t xml:space="preserve">Výpočet koeficientu vícenásobné determinace </t>
    </r>
    <r>
      <rPr>
        <i/>
        <sz val="11"/>
        <color theme="1"/>
        <rFont val="Calibri"/>
        <family val="2"/>
        <charset val="238"/>
        <scheme val="minor"/>
      </rPr>
      <t>R</t>
    </r>
    <r>
      <rPr>
        <i/>
        <vertAlign val="superscript"/>
        <sz val="11"/>
        <color theme="1"/>
        <rFont val="Calibri"/>
        <family val="2"/>
        <charset val="238"/>
        <scheme val="minor"/>
      </rPr>
      <t>2</t>
    </r>
  </si>
  <si>
    <r>
      <rPr>
        <i/>
        <sz val="11"/>
        <color theme="1"/>
        <rFont val="Calibri"/>
        <family val="2"/>
        <charset val="238"/>
        <scheme val="minor"/>
      </rP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= 1-(NSČ/CSČ)</t>
    </r>
  </si>
  <si>
    <r>
      <t>celkovy soucet ctvercu
(</t>
    </r>
    <r>
      <rPr>
        <i/>
        <sz val="11"/>
        <color theme="1"/>
        <rFont val="Calibri"/>
        <family val="2"/>
        <charset val="238"/>
        <scheme val="minor"/>
      </rPr>
      <t>EDUEXP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- </t>
    </r>
    <r>
      <rPr>
        <i/>
        <sz val="11"/>
        <color theme="1"/>
        <rFont val="Calibri"/>
        <family val="2"/>
        <charset val="238"/>
        <scheme val="minor"/>
      </rPr>
      <t>avg</t>
    </r>
    <r>
      <rPr>
        <sz val="11"/>
        <color theme="1"/>
        <rFont val="Calibri"/>
        <family val="2"/>
        <charset val="238"/>
        <scheme val="minor"/>
      </rPr>
      <t>(</t>
    </r>
    <r>
      <rPr>
        <i/>
        <sz val="11"/>
        <color theme="1"/>
        <rFont val="Calibri"/>
        <family val="2"/>
        <charset val="238"/>
        <scheme val="minor"/>
      </rPr>
      <t>EDUEXP</t>
    </r>
    <r>
      <rPr>
        <sz val="11"/>
        <color theme="1"/>
        <rFont val="Calibri"/>
        <family val="2"/>
        <charset val="238"/>
        <scheme val="minor"/>
      </rPr>
      <t>))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</si>
  <si>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 xml:space="preserve">Alternativně: </t>
    </r>
    <r>
      <rPr>
        <i/>
        <sz val="11"/>
        <color theme="1"/>
        <rFont val="Calibri"/>
        <family val="2"/>
        <charset val="238"/>
        <scheme val="minor"/>
      </rP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= (corr(</t>
    </r>
    <r>
      <rPr>
        <b/>
        <i/>
        <sz val="11"/>
        <color theme="1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 xml:space="preserve">,vyrovnané hodnoty </t>
    </r>
    <r>
      <rPr>
        <b/>
        <i/>
        <sz val="11"/>
        <color theme="1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</si>
  <si>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corr</t>
  </si>
  <si>
    <r>
      <t>corr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</si>
</sst>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</font>
    <font>
      <b/>
      <vertAlign val="superscript"/>
      <sz val="11"/>
      <name val="Calibri"/>
      <family val="2"/>
      <charset val="238"/>
    </font>
    <font>
      <sz val="11"/>
      <name val="Calibri"/>
      <family val="2"/>
      <charset val="238"/>
    </font>
    <font>
      <vertAlign val="superscript"/>
      <sz val="11"/>
      <name val="Calibri"/>
      <family val="2"/>
      <charset val="238"/>
    </font>
    <font>
      <b/>
      <sz val="11"/>
      <name val="Calibri"/>
      <family val="2"/>
      <charset val="238"/>
    </font>
    <font>
      <b/>
      <i/>
      <vertAlign val="superscript"/>
      <sz val="11"/>
      <name val="Calibri"/>
      <family val="2"/>
      <charset val="238"/>
    </font>
    <font>
      <i/>
      <sz val="11"/>
      <color indexed="8"/>
      <name val="Calibri"/>
      <family val="2"/>
      <charset val="238"/>
    </font>
    <font>
      <i/>
      <vertAlign val="subscript"/>
      <sz val="11"/>
      <color indexed="8"/>
      <name val="Calibri"/>
      <family val="2"/>
      <charset val="238"/>
    </font>
    <font>
      <vertAlign val="superscript"/>
      <sz val="11"/>
      <color indexed="8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/>
    </xf>
    <xf numFmtId="0" fontId="0" fillId="3" borderId="0" xfId="0" applyFill="1" applyProtection="1">
      <protection locked="0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0" fillId="0" borderId="1" xfId="0" applyFon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5" borderId="1" xfId="0" applyNumberFormat="1" applyFill="1" applyBorder="1" applyAlignment="1">
      <alignment horizontal="center"/>
    </xf>
    <xf numFmtId="0" fontId="0" fillId="3" borderId="0" xfId="0" applyFill="1"/>
    <xf numFmtId="0" fontId="3" fillId="2" borderId="0" xfId="0" applyFont="1" applyFill="1" applyAlignment="1">
      <alignment horizontal="right"/>
    </xf>
    <xf numFmtId="2" fontId="11" fillId="6" borderId="4" xfId="0" applyNumberFormat="1" applyFont="1" applyFill="1" applyBorder="1" applyAlignment="1">
      <alignment horizontal="center"/>
    </xf>
    <xf numFmtId="0" fontId="0" fillId="3" borderId="4" xfId="0" applyFill="1" applyBorder="1"/>
    <xf numFmtId="0" fontId="0" fillId="7" borderId="4" xfId="0" applyFill="1" applyBorder="1"/>
    <xf numFmtId="2" fontId="0" fillId="8" borderId="4" xfId="0" applyNumberFormat="1" applyFill="1" applyBorder="1" applyAlignment="1">
      <alignment horizontal="center"/>
    </xf>
    <xf numFmtId="0" fontId="0" fillId="8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45</xdr:row>
      <xdr:rowOff>9525</xdr:rowOff>
    </xdr:from>
    <xdr:to>
      <xdr:col>14</xdr:col>
      <xdr:colOff>504825</xdr:colOff>
      <xdr:row>65</xdr:row>
      <xdr:rowOff>171450</xdr:rowOff>
    </xdr:to>
    <xdr:pic>
      <xdr:nvPicPr>
        <xdr:cNvPr id="2050" name="Obrázek 1" descr="Nový obrázek (3)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763000"/>
          <a:ext cx="5343525" cy="397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cols>
    <col min="1" max="1" width="8.7109375" customWidth="1"/>
    <col min="2" max="2" width="9.7109375" customWidth="1"/>
    <col min="3" max="3" width="13.140625" bestFit="1" customWidth="1"/>
    <col min="4" max="4" width="1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181.3</v>
      </c>
      <c r="B2" s="1">
        <v>22586.400000000001</v>
      </c>
      <c r="C2" s="1">
        <v>227.64000000000001</v>
      </c>
    </row>
    <row r="3" spans="1:3" x14ac:dyDescent="0.25">
      <c r="A3" s="1">
        <v>61.61</v>
      </c>
      <c r="B3" s="1">
        <v>1040.45</v>
      </c>
      <c r="C3" s="1">
        <v>116.78</v>
      </c>
    </row>
    <row r="4" spans="1:3" x14ac:dyDescent="0.25">
      <c r="A4" s="1">
        <v>38.619999999999997</v>
      </c>
      <c r="B4" s="1">
        <v>815</v>
      </c>
      <c r="C4" s="1">
        <v>61.56</v>
      </c>
    </row>
    <row r="5" spans="1:3" x14ac:dyDescent="0.25">
      <c r="A5" s="1">
        <v>33.590000000000003</v>
      </c>
      <c r="B5" s="1">
        <v>655.29</v>
      </c>
      <c r="C5" s="1">
        <v>53.71</v>
      </c>
    </row>
    <row r="6" spans="1:3" x14ac:dyDescent="0.25">
      <c r="A6" s="1">
        <v>29.900000000000002</v>
      </c>
      <c r="B6" s="1">
        <v>534.97</v>
      </c>
      <c r="C6" s="1">
        <v>55.95</v>
      </c>
    </row>
    <row r="7" spans="1:3" x14ac:dyDescent="0.25">
      <c r="A7" s="1">
        <v>15.950000000000001</v>
      </c>
      <c r="B7" s="1">
        <v>395.52</v>
      </c>
      <c r="C7" s="1">
        <v>57.04</v>
      </c>
    </row>
    <row r="8" spans="1:3" x14ac:dyDescent="0.25">
      <c r="A8" s="1">
        <v>18.900000000000002</v>
      </c>
      <c r="B8" s="1">
        <v>261.41000000000003</v>
      </c>
      <c r="C8" s="1">
        <v>23.94</v>
      </c>
    </row>
    <row r="9" spans="1:3" x14ac:dyDescent="0.25">
      <c r="A9" s="1">
        <v>8.92</v>
      </c>
      <c r="B9" s="1">
        <v>249.72</v>
      </c>
      <c r="C9" s="1">
        <v>123.03</v>
      </c>
    </row>
    <row r="10" spans="1:3" x14ac:dyDescent="0.25">
      <c r="A10" s="1">
        <v>4.79</v>
      </c>
      <c r="B10" s="1">
        <v>211.78</v>
      </c>
      <c r="C10" s="1">
        <v>37.43</v>
      </c>
    </row>
    <row r="11" spans="1:3" x14ac:dyDescent="0.25">
      <c r="A11" s="1">
        <v>5.46</v>
      </c>
      <c r="B11" s="1">
        <v>186.33</v>
      </c>
      <c r="C11" s="1">
        <v>67.400000000000006</v>
      </c>
    </row>
    <row r="12" spans="1:3" x14ac:dyDescent="0.25">
      <c r="A12" s="1">
        <v>13.41</v>
      </c>
      <c r="B12" s="1">
        <v>169.38</v>
      </c>
      <c r="C12" s="1">
        <v>14.15</v>
      </c>
    </row>
    <row r="13" spans="1:3" x14ac:dyDescent="0.25">
      <c r="A13" s="1">
        <v>5.5600000000000005</v>
      </c>
      <c r="B13" s="1">
        <v>153.85</v>
      </c>
      <c r="C13" s="1">
        <v>27.060000000000002</v>
      </c>
    </row>
    <row r="14" spans="1:3" x14ac:dyDescent="0.25">
      <c r="A14" s="1">
        <v>8.66</v>
      </c>
      <c r="B14" s="1">
        <v>140.97999999999999</v>
      </c>
      <c r="C14" s="1">
        <v>14.620000000000001</v>
      </c>
    </row>
    <row r="15" spans="1:3" x14ac:dyDescent="0.25">
      <c r="A15" s="1">
        <v>11.22</v>
      </c>
      <c r="B15" s="1">
        <v>124.15</v>
      </c>
      <c r="C15" s="1">
        <v>8.31</v>
      </c>
    </row>
    <row r="16" spans="1:3" x14ac:dyDescent="0.25">
      <c r="A16" s="1">
        <v>7.15</v>
      </c>
      <c r="B16" s="1">
        <v>119.49000000000001</v>
      </c>
      <c r="C16" s="1">
        <v>9.86</v>
      </c>
    </row>
    <row r="17" spans="1:3" x14ac:dyDescent="0.25">
      <c r="A17" s="1">
        <v>6.4</v>
      </c>
      <c r="B17" s="1">
        <v>115.97</v>
      </c>
      <c r="C17" s="1">
        <v>8.370000000000001</v>
      </c>
    </row>
    <row r="18" spans="1:3" x14ac:dyDescent="0.25">
      <c r="A18" s="1">
        <v>5.3100000000000005</v>
      </c>
      <c r="B18" s="1">
        <v>101.65</v>
      </c>
      <c r="C18" s="1">
        <v>6.37</v>
      </c>
    </row>
    <row r="19" spans="1:3" x14ac:dyDescent="0.25">
      <c r="A19" s="1">
        <v>4.26</v>
      </c>
      <c r="B19" s="1">
        <v>76.88</v>
      </c>
      <c r="C19" s="1">
        <v>7.51</v>
      </c>
    </row>
    <row r="20" spans="1:3" x14ac:dyDescent="0.25">
      <c r="A20" s="1">
        <v>1.6</v>
      </c>
      <c r="B20" s="1">
        <v>66.97</v>
      </c>
      <c r="C20" s="1">
        <v>44.92</v>
      </c>
    </row>
    <row r="21" spans="1:3" x14ac:dyDescent="0.25">
      <c r="A21" s="1">
        <v>4.45</v>
      </c>
      <c r="B21" s="1">
        <v>66.320000000000007</v>
      </c>
      <c r="C21" s="1">
        <v>5.12</v>
      </c>
    </row>
    <row r="22" spans="1:3" x14ac:dyDescent="0.25">
      <c r="A22" s="1">
        <v>3.5</v>
      </c>
      <c r="B22" s="1">
        <v>63.03</v>
      </c>
      <c r="C22" s="1">
        <v>22.34</v>
      </c>
    </row>
    <row r="23" spans="1:3" x14ac:dyDescent="0.25">
      <c r="A23" s="1">
        <v>4.9000000000000004</v>
      </c>
      <c r="B23" s="1">
        <v>57.71</v>
      </c>
      <c r="C23" s="1">
        <v>4.09</v>
      </c>
    </row>
    <row r="24" spans="1:3" x14ac:dyDescent="0.25">
      <c r="A24" s="1">
        <v>2.8000000000000003</v>
      </c>
      <c r="B24" s="1">
        <v>51.620000000000005</v>
      </c>
      <c r="C24" s="1">
        <v>4.78</v>
      </c>
    </row>
    <row r="25" spans="1:3" x14ac:dyDescent="0.25">
      <c r="A25" s="1">
        <v>0.75</v>
      </c>
      <c r="B25" s="1">
        <v>40.15</v>
      </c>
      <c r="C25" s="1">
        <v>9.6</v>
      </c>
    </row>
    <row r="26" spans="1:3" x14ac:dyDescent="0.25">
      <c r="A26" s="1">
        <v>1.25</v>
      </c>
      <c r="B26" s="1">
        <v>27.57</v>
      </c>
      <c r="C26" s="1">
        <v>11.1</v>
      </c>
    </row>
    <row r="27" spans="1:3" x14ac:dyDescent="0.25">
      <c r="A27" s="1">
        <v>0.67</v>
      </c>
      <c r="B27" s="1">
        <v>27.560000000000002</v>
      </c>
      <c r="C27" s="1">
        <v>5.07</v>
      </c>
    </row>
    <row r="28" spans="1:3" x14ac:dyDescent="0.25">
      <c r="A28" s="1">
        <v>1.07</v>
      </c>
      <c r="B28" s="1">
        <v>24.67</v>
      </c>
      <c r="C28" s="1">
        <v>9.93</v>
      </c>
    </row>
    <row r="29" spans="1:3" x14ac:dyDescent="0.25">
      <c r="A29" s="1">
        <v>1.27</v>
      </c>
      <c r="B29" s="1">
        <v>23.830000000000002</v>
      </c>
      <c r="C29" s="1">
        <v>3.1</v>
      </c>
    </row>
    <row r="30" spans="1:3" x14ac:dyDescent="0.25">
      <c r="A30" s="1">
        <v>1.02</v>
      </c>
      <c r="B30" s="1">
        <v>22.16</v>
      </c>
      <c r="C30" s="1">
        <v>10.71</v>
      </c>
    </row>
    <row r="31" spans="1:3" x14ac:dyDescent="0.25">
      <c r="A31" s="1">
        <v>1.81</v>
      </c>
      <c r="B31" s="1">
        <v>20.94</v>
      </c>
      <c r="C31" s="1">
        <v>3.87</v>
      </c>
    </row>
    <row r="32" spans="1:3" x14ac:dyDescent="0.25">
      <c r="A32" s="1">
        <v>1.23</v>
      </c>
      <c r="B32" s="1">
        <v>18.88</v>
      </c>
      <c r="C32" s="1">
        <v>3.44</v>
      </c>
    </row>
    <row r="33" spans="1:3" x14ac:dyDescent="0.25">
      <c r="A33" s="1">
        <v>0.32</v>
      </c>
      <c r="B33" s="1">
        <v>11.34</v>
      </c>
      <c r="C33" s="1">
        <v>2.39</v>
      </c>
    </row>
    <row r="34" spans="1:3" x14ac:dyDescent="0.25">
      <c r="A34" s="1">
        <v>0.22</v>
      </c>
      <c r="B34" s="1">
        <v>10.130000000000001</v>
      </c>
      <c r="C34" s="1">
        <v>2.9</v>
      </c>
    </row>
    <row r="35" spans="1:3" x14ac:dyDescent="0.25">
      <c r="A35" s="1">
        <v>0.34</v>
      </c>
      <c r="B35" s="1">
        <v>5.67</v>
      </c>
      <c r="C35" s="1">
        <v>5.67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4"/>
  <sheetViews>
    <sheetView topLeftCell="A132" workbookViewId="0">
      <selection activeCell="D153" sqref="D153"/>
    </sheetView>
  </sheetViews>
  <sheetFormatPr defaultRowHeight="15" x14ac:dyDescent="0.25"/>
  <cols>
    <col min="1" max="1" width="8.7109375" customWidth="1"/>
    <col min="2" max="2" width="9.7109375" customWidth="1"/>
    <col min="4" max="4" width="10.5703125" customWidth="1"/>
    <col min="10" max="10" width="18" customWidth="1"/>
    <col min="11" max="11" width="12.5703125" customWidth="1"/>
    <col min="12" max="13" width="12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</row>
    <row r="2" spans="1:44" ht="17.25" x14ac:dyDescent="0.25">
      <c r="A2" s="1">
        <v>181.3</v>
      </c>
      <c r="B2" s="1">
        <v>22586.400000000001</v>
      </c>
      <c r="C2" s="1">
        <v>227.64000000000001</v>
      </c>
      <c r="E2" s="2" t="s">
        <v>3</v>
      </c>
      <c r="F2" s="3">
        <v>1</v>
      </c>
      <c r="G2" s="3">
        <v>22586.400000000001</v>
      </c>
      <c r="H2" s="3">
        <v>227.64000000000001</v>
      </c>
      <c r="J2" s="2" t="s">
        <v>4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</row>
    <row r="3" spans="1:44" x14ac:dyDescent="0.25">
      <c r="A3" s="1">
        <v>61.61</v>
      </c>
      <c r="B3" s="1">
        <v>1040.45</v>
      </c>
      <c r="C3" s="1">
        <v>116.78</v>
      </c>
      <c r="F3" s="3">
        <v>1</v>
      </c>
      <c r="G3" s="3">
        <v>1040.45</v>
      </c>
      <c r="H3" s="3">
        <v>116.78</v>
      </c>
      <c r="K3" s="3">
        <v>22586.400000000001</v>
      </c>
      <c r="L3" s="3">
        <v>1040.45</v>
      </c>
      <c r="M3" s="3">
        <v>815</v>
      </c>
      <c r="N3" s="3">
        <v>655.29</v>
      </c>
      <c r="O3" s="3">
        <v>534.97</v>
      </c>
      <c r="P3" s="3">
        <v>395.52</v>
      </c>
      <c r="Q3" s="3">
        <v>261.41000000000003</v>
      </c>
      <c r="R3" s="3">
        <v>249.72</v>
      </c>
      <c r="S3" s="3">
        <v>211.78</v>
      </c>
      <c r="T3" s="3">
        <v>186.33</v>
      </c>
      <c r="U3" s="3">
        <v>169.38</v>
      </c>
      <c r="V3" s="3">
        <v>153.85</v>
      </c>
      <c r="W3" s="3">
        <v>140.97999999999999</v>
      </c>
      <c r="X3" s="3">
        <v>124.15</v>
      </c>
      <c r="Y3" s="3">
        <v>119.49000000000001</v>
      </c>
      <c r="Z3" s="3">
        <v>115.97</v>
      </c>
      <c r="AA3" s="3">
        <v>101.65</v>
      </c>
      <c r="AB3" s="3">
        <v>76.88</v>
      </c>
      <c r="AC3" s="3">
        <v>66.97</v>
      </c>
      <c r="AD3" s="3">
        <v>66.320000000000007</v>
      </c>
      <c r="AE3" s="3">
        <v>63.03</v>
      </c>
      <c r="AF3" s="3">
        <v>57.71</v>
      </c>
      <c r="AG3" s="3">
        <v>51.620000000000005</v>
      </c>
      <c r="AH3" s="3">
        <v>40.15</v>
      </c>
      <c r="AI3" s="3">
        <v>27.57</v>
      </c>
      <c r="AJ3" s="3">
        <v>27.560000000000002</v>
      </c>
      <c r="AK3" s="3">
        <v>24.67</v>
      </c>
      <c r="AL3" s="3">
        <v>23.830000000000002</v>
      </c>
      <c r="AM3" s="3">
        <v>22.16</v>
      </c>
      <c r="AN3" s="3">
        <v>20.94</v>
      </c>
      <c r="AO3" s="3">
        <v>18.88</v>
      </c>
      <c r="AP3" s="3">
        <v>11.34</v>
      </c>
      <c r="AQ3" s="3">
        <v>10.130000000000001</v>
      </c>
      <c r="AR3" s="3">
        <v>5.67</v>
      </c>
    </row>
    <row r="4" spans="1:44" x14ac:dyDescent="0.25">
      <c r="A4" s="1">
        <v>38.619999999999997</v>
      </c>
      <c r="B4" s="1">
        <v>815</v>
      </c>
      <c r="C4" s="1">
        <v>61.56</v>
      </c>
      <c r="F4" s="3">
        <v>1</v>
      </c>
      <c r="G4" s="3">
        <v>815</v>
      </c>
      <c r="H4" s="3">
        <v>61.56</v>
      </c>
      <c r="K4" s="3">
        <v>227.64000000000001</v>
      </c>
      <c r="L4" s="3">
        <v>116.78</v>
      </c>
      <c r="M4" s="3">
        <v>61.56</v>
      </c>
      <c r="N4" s="3">
        <v>53.71</v>
      </c>
      <c r="O4" s="3">
        <v>55.95</v>
      </c>
      <c r="P4" s="3">
        <v>57.04</v>
      </c>
      <c r="Q4" s="3">
        <v>23.94</v>
      </c>
      <c r="R4" s="3">
        <v>123.03</v>
      </c>
      <c r="S4" s="3">
        <v>37.43</v>
      </c>
      <c r="T4" s="3">
        <v>67.400000000000006</v>
      </c>
      <c r="U4" s="3">
        <v>14.15</v>
      </c>
      <c r="V4" s="3">
        <v>27.060000000000002</v>
      </c>
      <c r="W4" s="3">
        <v>14.620000000000001</v>
      </c>
      <c r="X4" s="3">
        <v>8.31</v>
      </c>
      <c r="Y4" s="3">
        <v>9.86</v>
      </c>
      <c r="Z4" s="3">
        <v>8.370000000000001</v>
      </c>
      <c r="AA4" s="3">
        <v>6.37</v>
      </c>
      <c r="AB4" s="3">
        <v>7.51</v>
      </c>
      <c r="AC4" s="3">
        <v>44.92</v>
      </c>
      <c r="AD4" s="3">
        <v>5.12</v>
      </c>
      <c r="AE4" s="3">
        <v>22.34</v>
      </c>
      <c r="AF4" s="3">
        <v>4.09</v>
      </c>
      <c r="AG4" s="3">
        <v>4.78</v>
      </c>
      <c r="AH4" s="3">
        <v>9.6</v>
      </c>
      <c r="AI4" s="3">
        <v>11.1</v>
      </c>
      <c r="AJ4" s="3">
        <v>5.07</v>
      </c>
      <c r="AK4" s="3">
        <v>9.93</v>
      </c>
      <c r="AL4" s="3">
        <v>3.1</v>
      </c>
      <c r="AM4" s="3">
        <v>10.71</v>
      </c>
      <c r="AN4" s="3">
        <v>3.87</v>
      </c>
      <c r="AO4" s="3">
        <v>3.44</v>
      </c>
      <c r="AP4" s="3">
        <v>2.39</v>
      </c>
      <c r="AQ4" s="3">
        <v>2.9</v>
      </c>
      <c r="AR4" s="3">
        <v>5.67</v>
      </c>
    </row>
    <row r="5" spans="1:44" x14ac:dyDescent="0.25">
      <c r="A5" s="1">
        <v>33.590000000000003</v>
      </c>
      <c r="B5" s="1">
        <v>655.29</v>
      </c>
      <c r="C5" s="1">
        <v>53.71</v>
      </c>
      <c r="F5" s="3">
        <v>1</v>
      </c>
      <c r="G5" s="3">
        <v>655.29</v>
      </c>
      <c r="H5" s="3">
        <v>53.71</v>
      </c>
    </row>
    <row r="6" spans="1:44" x14ac:dyDescent="0.25">
      <c r="A6" s="1">
        <v>29.900000000000002</v>
      </c>
      <c r="B6" s="1">
        <v>534.97</v>
      </c>
      <c r="C6" s="1">
        <v>55.95</v>
      </c>
      <c r="F6" s="3">
        <v>1</v>
      </c>
      <c r="G6" s="3">
        <v>534.97</v>
      </c>
      <c r="H6" s="3">
        <v>55.95</v>
      </c>
    </row>
    <row r="7" spans="1:44" x14ac:dyDescent="0.25">
      <c r="A7" s="1">
        <v>15.950000000000001</v>
      </c>
      <c r="B7" s="1">
        <v>395.52</v>
      </c>
      <c r="C7" s="1">
        <v>57.04</v>
      </c>
      <c r="F7" s="3">
        <v>1</v>
      </c>
      <c r="G7" s="3">
        <v>395.52</v>
      </c>
      <c r="H7" s="3">
        <v>57.04</v>
      </c>
    </row>
    <row r="8" spans="1:44" x14ac:dyDescent="0.25">
      <c r="A8" s="1">
        <v>18.900000000000002</v>
      </c>
      <c r="B8" s="1">
        <v>261.41000000000003</v>
      </c>
      <c r="C8" s="1">
        <v>23.94</v>
      </c>
      <c r="F8" s="3">
        <v>1</v>
      </c>
      <c r="G8" s="3">
        <v>261.41000000000003</v>
      </c>
      <c r="H8" s="3">
        <v>23.94</v>
      </c>
    </row>
    <row r="9" spans="1:44" ht="17.25" x14ac:dyDescent="0.25">
      <c r="A9" s="1">
        <v>8.92</v>
      </c>
      <c r="B9" s="1">
        <v>249.72</v>
      </c>
      <c r="C9" s="1">
        <v>123.03</v>
      </c>
      <c r="F9" s="3">
        <v>1</v>
      </c>
      <c r="G9" s="3">
        <v>249.72</v>
      </c>
      <c r="H9" s="3">
        <v>123.03</v>
      </c>
      <c r="J9" s="4" t="s">
        <v>5</v>
      </c>
      <c r="K9">
        <f t="array" ref="K9:M11">MMULT(K2:AR4,F2:H35)</f>
        <v>34</v>
      </c>
      <c r="L9">
        <v>28477.770000000011</v>
      </c>
      <c r="M9">
        <v>1069.76</v>
      </c>
    </row>
    <row r="10" spans="1:44" x14ac:dyDescent="0.25">
      <c r="A10" s="1">
        <v>4.79</v>
      </c>
      <c r="B10" s="1">
        <v>211.78</v>
      </c>
      <c r="C10" s="1">
        <v>37.43</v>
      </c>
      <c r="F10" s="3">
        <v>1</v>
      </c>
      <c r="G10" s="3">
        <v>211.78</v>
      </c>
      <c r="H10" s="3">
        <v>37.43</v>
      </c>
      <c r="K10">
        <v>28477.770000000011</v>
      </c>
      <c r="L10">
        <v>513130851.8659001</v>
      </c>
      <c r="M10">
        <v>5478284.8292000014</v>
      </c>
    </row>
    <row r="11" spans="1:44" x14ac:dyDescent="0.25">
      <c r="A11" s="1">
        <v>5.46</v>
      </c>
      <c r="B11" s="1">
        <v>186.33</v>
      </c>
      <c r="C11" s="1">
        <v>67.400000000000006</v>
      </c>
      <c r="F11" s="3">
        <v>1</v>
      </c>
      <c r="G11" s="3">
        <v>186.33</v>
      </c>
      <c r="H11" s="3">
        <v>67.400000000000006</v>
      </c>
      <c r="K11">
        <v>1069.76</v>
      </c>
      <c r="L11">
        <v>5478284.8292000014</v>
      </c>
      <c r="M11">
        <v>104768.4376</v>
      </c>
    </row>
    <row r="12" spans="1:44" x14ac:dyDescent="0.25">
      <c r="A12" s="1">
        <v>13.41</v>
      </c>
      <c r="B12" s="1">
        <v>169.38</v>
      </c>
      <c r="C12" s="1">
        <v>14.15</v>
      </c>
      <c r="F12" s="3">
        <v>1</v>
      </c>
      <c r="G12" s="3">
        <v>169.38</v>
      </c>
      <c r="H12" s="3">
        <v>14.15</v>
      </c>
    </row>
    <row r="13" spans="1:44" x14ac:dyDescent="0.25">
      <c r="A13" s="1">
        <v>5.5600000000000005</v>
      </c>
      <c r="B13" s="1">
        <v>153.85</v>
      </c>
      <c r="C13" s="1">
        <v>27.060000000000002</v>
      </c>
      <c r="F13" s="3">
        <v>1</v>
      </c>
      <c r="G13" s="3">
        <v>153.85</v>
      </c>
      <c r="H13" s="3">
        <v>27.060000000000002</v>
      </c>
    </row>
    <row r="14" spans="1:44" ht="17.25" x14ac:dyDescent="0.25">
      <c r="A14" s="1">
        <v>8.66</v>
      </c>
      <c r="B14" s="1">
        <v>140.97999999999999</v>
      </c>
      <c r="C14" s="1">
        <v>14.620000000000001</v>
      </c>
      <c r="F14" s="3">
        <v>1</v>
      </c>
      <c r="G14" s="3">
        <v>140.97999999999999</v>
      </c>
      <c r="H14" s="3">
        <v>14.620000000000001</v>
      </c>
      <c r="J14" s="5" t="s">
        <v>6</v>
      </c>
      <c r="K14">
        <f t="array" ref="K14:M16">MINVERSE(K9:M11)</f>
        <v>5.0631498008358457E-2</v>
      </c>
      <c r="L14">
        <v>6.1335164628110167E-6</v>
      </c>
      <c r="M14">
        <v>-8.3770173067167653E-4</v>
      </c>
    </row>
    <row r="15" spans="1:44" x14ac:dyDescent="0.25">
      <c r="A15" s="1">
        <v>11.22</v>
      </c>
      <c r="B15" s="1">
        <v>124.15</v>
      </c>
      <c r="C15" s="1">
        <v>8.31</v>
      </c>
      <c r="F15" s="3">
        <v>1</v>
      </c>
      <c r="G15" s="3">
        <v>124.15</v>
      </c>
      <c r="H15" s="3">
        <v>8.31</v>
      </c>
      <c r="K15">
        <v>6.1335164628110252E-6</v>
      </c>
      <c r="L15">
        <v>5.1546322251786515E-9</v>
      </c>
      <c r="M15">
        <v>-3.3216047588131989E-7</v>
      </c>
    </row>
    <row r="16" spans="1:44" x14ac:dyDescent="0.25">
      <c r="A16" s="1">
        <v>7.15</v>
      </c>
      <c r="B16" s="1">
        <v>119.49000000000001</v>
      </c>
      <c r="C16" s="1">
        <v>9.86</v>
      </c>
      <c r="F16" s="3">
        <v>1</v>
      </c>
      <c r="G16" s="3">
        <v>119.49000000000001</v>
      </c>
      <c r="H16" s="3">
        <v>9.86</v>
      </c>
      <c r="K16">
        <v>-8.3770173067167707E-4</v>
      </c>
      <c r="L16">
        <v>-3.3216047588131979E-7</v>
      </c>
      <c r="M16">
        <v>3.5466878999098676E-5</v>
      </c>
    </row>
    <row r="17" spans="1:11" x14ac:dyDescent="0.25">
      <c r="A17" s="1">
        <v>6.4</v>
      </c>
      <c r="B17" s="1">
        <v>115.97</v>
      </c>
      <c r="C17" s="1">
        <v>8.370000000000001</v>
      </c>
      <c r="F17" s="3">
        <v>1</v>
      </c>
      <c r="G17" s="3">
        <v>115.97</v>
      </c>
      <c r="H17" s="3">
        <v>8.370000000000001</v>
      </c>
    </row>
    <row r="18" spans="1:11" x14ac:dyDescent="0.25">
      <c r="A18" s="1">
        <v>5.3100000000000005</v>
      </c>
      <c r="B18" s="1">
        <v>101.65</v>
      </c>
      <c r="C18" s="1">
        <v>6.37</v>
      </c>
      <c r="F18" s="3">
        <v>1</v>
      </c>
      <c r="G18" s="3">
        <v>101.65</v>
      </c>
      <c r="H18" s="3">
        <v>6.37</v>
      </c>
    </row>
    <row r="19" spans="1:11" ht="17.25" x14ac:dyDescent="0.25">
      <c r="A19" s="1">
        <v>4.26</v>
      </c>
      <c r="B19" s="1">
        <v>76.88</v>
      </c>
      <c r="C19" s="1">
        <v>7.51</v>
      </c>
      <c r="F19" s="3">
        <v>1</v>
      </c>
      <c r="G19" s="3">
        <v>76.88</v>
      </c>
      <c r="H19" s="3">
        <v>7.51</v>
      </c>
      <c r="J19" s="4" t="s">
        <v>7</v>
      </c>
      <c r="K19">
        <f t="array" ref="K19:K21">MMULT(K2:AR4,A2:A35)</f>
        <v>488.21</v>
      </c>
    </row>
    <row r="20" spans="1:11" x14ac:dyDescent="0.25">
      <c r="A20" s="1">
        <v>1.6</v>
      </c>
      <c r="B20" s="1">
        <v>66.97</v>
      </c>
      <c r="C20" s="1">
        <v>44.92</v>
      </c>
      <c r="F20" s="3">
        <v>1</v>
      </c>
      <c r="G20" s="3">
        <v>66.97</v>
      </c>
      <c r="H20" s="3">
        <v>44.92</v>
      </c>
      <c r="K20">
        <v>4253492.9048000025</v>
      </c>
    </row>
    <row r="21" spans="1:11" x14ac:dyDescent="0.25">
      <c r="A21" s="1">
        <v>4.45</v>
      </c>
      <c r="B21" s="1">
        <v>66.320000000000007</v>
      </c>
      <c r="C21" s="1">
        <v>5.12</v>
      </c>
      <c r="F21" s="3">
        <v>1</v>
      </c>
      <c r="G21" s="3">
        <v>66.320000000000007</v>
      </c>
      <c r="H21" s="3">
        <v>5.12</v>
      </c>
      <c r="K21">
        <v>58348.126700000001</v>
      </c>
    </row>
    <row r="22" spans="1:11" x14ac:dyDescent="0.25">
      <c r="A22" s="1">
        <v>3.5</v>
      </c>
      <c r="B22" s="1">
        <v>63.03</v>
      </c>
      <c r="C22" s="1">
        <v>22.34</v>
      </c>
      <c r="F22" s="3">
        <v>1</v>
      </c>
      <c r="G22" s="3">
        <v>63.03</v>
      </c>
      <c r="H22" s="3">
        <v>22.34</v>
      </c>
    </row>
    <row r="23" spans="1:11" ht="17.25" x14ac:dyDescent="0.25">
      <c r="A23" s="1">
        <v>4.9000000000000004</v>
      </c>
      <c r="B23" s="1">
        <v>57.71</v>
      </c>
      <c r="C23" s="1">
        <v>4.09</v>
      </c>
      <c r="F23" s="3">
        <v>1</v>
      </c>
      <c r="G23" s="3">
        <v>57.71</v>
      </c>
      <c r="H23" s="3">
        <v>4.09</v>
      </c>
      <c r="J23" s="6" t="s">
        <v>8</v>
      </c>
      <c r="K23">
        <f t="array" ref="K23:K25">MMULT(K14:M16,K19:K21)</f>
        <v>1.9293456806610934</v>
      </c>
    </row>
    <row r="24" spans="1:11" x14ac:dyDescent="0.25">
      <c r="A24" s="1">
        <v>2.8000000000000003</v>
      </c>
      <c r="B24" s="1">
        <v>51.620000000000005</v>
      </c>
      <c r="C24" s="1">
        <v>4.78</v>
      </c>
      <c r="F24" s="3">
        <v>1</v>
      </c>
      <c r="G24" s="3">
        <v>51.620000000000005</v>
      </c>
      <c r="H24" s="3">
        <v>4.78</v>
      </c>
      <c r="K24">
        <v>5.5386941375042652E-3</v>
      </c>
    </row>
    <row r="25" spans="1:11" x14ac:dyDescent="0.25">
      <c r="A25" s="1">
        <v>0.75</v>
      </c>
      <c r="B25" s="1">
        <v>40.15</v>
      </c>
      <c r="C25" s="1">
        <v>9.6</v>
      </c>
      <c r="F25" s="3">
        <v>1</v>
      </c>
      <c r="G25" s="3">
        <v>40.15</v>
      </c>
      <c r="H25" s="3">
        <v>9.6</v>
      </c>
      <c r="K25">
        <v>0.24760936014557333</v>
      </c>
    </row>
    <row r="26" spans="1:11" x14ac:dyDescent="0.25">
      <c r="A26" s="1">
        <v>1.25</v>
      </c>
      <c r="B26" s="1">
        <v>27.57</v>
      </c>
      <c r="C26" s="1">
        <v>11.1</v>
      </c>
      <c r="F26" s="3">
        <v>1</v>
      </c>
      <c r="G26" s="3">
        <v>27.57</v>
      </c>
      <c r="H26" s="3">
        <v>11.1</v>
      </c>
    </row>
    <row r="27" spans="1:11" x14ac:dyDescent="0.25">
      <c r="A27" s="1">
        <v>0.67</v>
      </c>
      <c r="B27" s="1">
        <v>27.560000000000002</v>
      </c>
      <c r="C27" s="1">
        <v>5.07</v>
      </c>
      <c r="F27" s="3">
        <v>1</v>
      </c>
      <c r="G27" s="3">
        <v>27.560000000000002</v>
      </c>
      <c r="H27" s="3">
        <v>5.07</v>
      </c>
    </row>
    <row r="28" spans="1:11" x14ac:dyDescent="0.25">
      <c r="A28" s="1">
        <v>1.07</v>
      </c>
      <c r="B28" s="1">
        <v>24.67</v>
      </c>
      <c r="C28" s="1">
        <v>9.93</v>
      </c>
      <c r="F28" s="3">
        <v>1</v>
      </c>
      <c r="G28" s="3">
        <v>24.67</v>
      </c>
      <c r="H28" s="3">
        <v>9.93</v>
      </c>
    </row>
    <row r="29" spans="1:11" x14ac:dyDescent="0.25">
      <c r="A29" s="1">
        <v>1.27</v>
      </c>
      <c r="B29" s="1">
        <v>23.830000000000002</v>
      </c>
      <c r="C29" s="1">
        <v>3.1</v>
      </c>
      <c r="F29" s="3">
        <v>1</v>
      </c>
      <c r="G29" s="3">
        <v>23.830000000000002</v>
      </c>
      <c r="H29" s="3">
        <v>3.1</v>
      </c>
    </row>
    <row r="30" spans="1:11" x14ac:dyDescent="0.25">
      <c r="A30" s="1">
        <v>1.02</v>
      </c>
      <c r="B30" s="1">
        <v>22.16</v>
      </c>
      <c r="C30" s="1">
        <v>10.71</v>
      </c>
      <c r="F30" s="3">
        <v>1</v>
      </c>
      <c r="G30" s="3">
        <v>22.16</v>
      </c>
      <c r="H30" s="3">
        <v>10.71</v>
      </c>
    </row>
    <row r="31" spans="1:11" x14ac:dyDescent="0.25">
      <c r="A31" s="1">
        <v>1.81</v>
      </c>
      <c r="B31" s="1">
        <v>20.94</v>
      </c>
      <c r="C31" s="1">
        <v>3.87</v>
      </c>
      <c r="F31" s="3">
        <v>1</v>
      </c>
      <c r="G31" s="3">
        <v>20.94</v>
      </c>
      <c r="H31" s="3">
        <v>3.87</v>
      </c>
    </row>
    <row r="32" spans="1:11" x14ac:dyDescent="0.25">
      <c r="A32" s="1">
        <v>1.23</v>
      </c>
      <c r="B32" s="1">
        <v>18.88</v>
      </c>
      <c r="C32" s="1">
        <v>3.44</v>
      </c>
      <c r="F32" s="3">
        <v>1</v>
      </c>
      <c r="G32" s="3">
        <v>18.88</v>
      </c>
      <c r="H32" s="3">
        <v>3.44</v>
      </c>
    </row>
    <row r="33" spans="1:45" x14ac:dyDescent="0.25">
      <c r="A33" s="1">
        <v>0.32</v>
      </c>
      <c r="B33" s="1">
        <v>11.34</v>
      </c>
      <c r="C33" s="1">
        <v>2.39</v>
      </c>
      <c r="F33" s="3">
        <v>1</v>
      </c>
      <c r="G33" s="3">
        <v>11.34</v>
      </c>
      <c r="H33" s="3">
        <v>2.39</v>
      </c>
    </row>
    <row r="34" spans="1:45" x14ac:dyDescent="0.25">
      <c r="A34" s="1">
        <v>0.22</v>
      </c>
      <c r="B34" s="1">
        <v>10.130000000000001</v>
      </c>
      <c r="C34" s="1">
        <v>2.9</v>
      </c>
      <c r="F34" s="3">
        <v>1</v>
      </c>
      <c r="G34" s="3">
        <v>10.130000000000001</v>
      </c>
      <c r="H34" s="3">
        <v>2.9</v>
      </c>
    </row>
    <row r="35" spans="1:45" x14ac:dyDescent="0.25">
      <c r="A35" s="1">
        <v>0.34</v>
      </c>
      <c r="B35" s="1">
        <v>5.67</v>
      </c>
      <c r="C35" s="1">
        <v>5.67</v>
      </c>
      <c r="F35" s="3">
        <v>1</v>
      </c>
      <c r="G35" s="3">
        <v>5.67</v>
      </c>
      <c r="H35" s="3">
        <v>5.67</v>
      </c>
    </row>
    <row r="38" spans="1:45" ht="22.5" customHeight="1" x14ac:dyDescent="0.25"/>
    <row r="39" spans="1:45" ht="6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1" spans="1:45" x14ac:dyDescent="0.25">
      <c r="A41" s="9"/>
      <c r="B41" s="10" t="s">
        <v>9</v>
      </c>
      <c r="C41" s="10"/>
      <c r="D41" s="10"/>
      <c r="E41" s="14"/>
      <c r="F41" s="15"/>
      <c r="G41" s="15"/>
    </row>
    <row r="42" spans="1:45" x14ac:dyDescent="0.25">
      <c r="A42" s="9"/>
      <c r="B42" s="10" t="s">
        <v>10</v>
      </c>
      <c r="C42" s="10" t="s">
        <v>11</v>
      </c>
      <c r="D42" s="10"/>
      <c r="E42" s="14"/>
      <c r="F42" s="15"/>
      <c r="G42" s="15"/>
    </row>
    <row r="43" spans="1:45" ht="18.75" x14ac:dyDescent="0.35">
      <c r="A43" s="11" t="s">
        <v>0</v>
      </c>
      <c r="B43" s="10" t="s">
        <v>0</v>
      </c>
      <c r="C43" s="12" t="s">
        <v>12</v>
      </c>
      <c r="D43" s="12" t="s">
        <v>13</v>
      </c>
      <c r="E43" s="14"/>
      <c r="F43" s="15"/>
      <c r="G43" s="15"/>
    </row>
    <row r="44" spans="1:45" x14ac:dyDescent="0.25">
      <c r="A44" s="1">
        <v>181.3</v>
      </c>
      <c r="B44" s="8">
        <f>$K$23+$K$24*B2+$K$25*C2</f>
        <v>183.39430169152575</v>
      </c>
      <c r="C44" s="10">
        <f>A44-B44</f>
        <v>-2.0943016915257431</v>
      </c>
      <c r="D44" s="10">
        <f>C44^2</f>
        <v>4.3860995751275889</v>
      </c>
      <c r="E44" s="14"/>
      <c r="F44" s="16"/>
      <c r="G44" s="16"/>
    </row>
    <row r="45" spans="1:45" x14ac:dyDescent="0.25">
      <c r="A45" s="1">
        <v>61.61</v>
      </c>
      <c r="B45" s="8">
        <f t="shared" ref="B45:B77" si="0">$K$23+$K$24*B3+$K$25*C3</f>
        <v>36.607901073827463</v>
      </c>
      <c r="C45" s="10">
        <f t="shared" ref="C45:C77" si="1">A45-B45</f>
        <v>25.002098926172536</v>
      </c>
      <c r="D45" s="10">
        <f t="shared" ref="D45:D77" si="2">C45^2</f>
        <v>625.10495071411788</v>
      </c>
      <c r="E45" s="14"/>
      <c r="F45" s="16"/>
      <c r="G45" s="16"/>
    </row>
    <row r="46" spans="1:45" x14ac:dyDescent="0.25">
      <c r="A46" s="1">
        <v>38.619999999999997</v>
      </c>
      <c r="B46" s="8">
        <f t="shared" si="0"/>
        <v>21.686213613288565</v>
      </c>
      <c r="C46" s="10">
        <f t="shared" si="1"/>
        <v>16.933786386711432</v>
      </c>
      <c r="D46" s="10">
        <f t="shared" si="2"/>
        <v>286.7531213907734</v>
      </c>
      <c r="E46" s="14"/>
      <c r="F46" s="16"/>
      <c r="G46" s="16"/>
    </row>
    <row r="47" spans="1:45" x14ac:dyDescent="0.25">
      <c r="A47" s="1">
        <v>33.590000000000003</v>
      </c>
      <c r="B47" s="8">
        <f t="shared" si="0"/>
        <v>18.857895295445005</v>
      </c>
      <c r="C47" s="10">
        <f t="shared" si="1"/>
        <v>14.732104704554999</v>
      </c>
      <c r="D47" s="10">
        <f t="shared" si="2"/>
        <v>217.03490902597153</v>
      </c>
      <c r="E47" s="14"/>
      <c r="F47" s="16"/>
      <c r="G47" s="16"/>
    </row>
    <row r="48" spans="1:45" x14ac:dyDescent="0.25">
      <c r="A48" s="1">
        <v>29.900000000000002</v>
      </c>
      <c r="B48" s="8">
        <f t="shared" si="0"/>
        <v>18.746124583546578</v>
      </c>
      <c r="C48" s="10">
        <f t="shared" si="1"/>
        <v>11.153875416453424</v>
      </c>
      <c r="D48" s="10">
        <f t="shared" si="2"/>
        <v>124.40893680576404</v>
      </c>
      <c r="E48" s="14"/>
      <c r="F48" s="16"/>
      <c r="G48" s="16"/>
    </row>
    <row r="49" spans="1:7" x14ac:dyDescent="0.25">
      <c r="A49" s="1">
        <v>15.950000000000001</v>
      </c>
      <c r="B49" s="8">
        <f t="shared" si="0"/>
        <v>18.243647888630285</v>
      </c>
      <c r="C49" s="10">
        <f t="shared" si="1"/>
        <v>-2.293647888630284</v>
      </c>
      <c r="D49" s="10">
        <f t="shared" si="2"/>
        <v>5.2608206370181598</v>
      </c>
      <c r="E49" s="14"/>
      <c r="F49" s="16"/>
      <c r="G49" s="16"/>
    </row>
    <row r="50" spans="1:7" x14ac:dyDescent="0.25">
      <c r="A50" s="1">
        <v>18.900000000000002</v>
      </c>
      <c r="B50" s="8">
        <f t="shared" si="0"/>
        <v>9.3049837970311096</v>
      </c>
      <c r="C50" s="10">
        <f t="shared" si="1"/>
        <v>9.5950162029688926</v>
      </c>
      <c r="D50" s="10">
        <f t="shared" si="2"/>
        <v>92.06433593523559</v>
      </c>
      <c r="E50" s="14"/>
      <c r="F50" s="16"/>
      <c r="G50" s="16"/>
    </row>
    <row r="51" spans="1:7" x14ac:dyDescent="0.25">
      <c r="A51" s="1">
        <v>8.92</v>
      </c>
      <c r="B51" s="8">
        <f t="shared" si="0"/>
        <v>33.775847959388543</v>
      </c>
      <c r="C51" s="10">
        <f t="shared" si="1"/>
        <v>-24.855847959388541</v>
      </c>
      <c r="D51" s="10">
        <f t="shared" si="2"/>
        <v>617.81317778023947</v>
      </c>
      <c r="E51" s="14"/>
      <c r="F51" s="16"/>
      <c r="G51" s="16"/>
    </row>
    <row r="52" spans="1:7" x14ac:dyDescent="0.25">
      <c r="A52" s="1">
        <v>4.79</v>
      </c>
      <c r="B52" s="8">
        <f t="shared" si="0"/>
        <v>12.370348675350556</v>
      </c>
      <c r="C52" s="10">
        <f t="shared" si="1"/>
        <v>-7.5803486753505558</v>
      </c>
      <c r="D52" s="10">
        <f t="shared" si="2"/>
        <v>57.461686039888924</v>
      </c>
      <c r="E52" s="14"/>
      <c r="F52" s="16"/>
      <c r="G52" s="16"/>
    </row>
    <row r="53" spans="1:7" x14ac:dyDescent="0.25">
      <c r="A53" s="1">
        <v>5.46</v>
      </c>
      <c r="B53" s="8">
        <f t="shared" si="0"/>
        <v>19.650241433113909</v>
      </c>
      <c r="C53" s="10">
        <f t="shared" si="1"/>
        <v>-14.190241433113908</v>
      </c>
      <c r="D53" s="10">
        <f t="shared" si="2"/>
        <v>201.36295193006265</v>
      </c>
      <c r="E53" s="14"/>
      <c r="F53" s="16"/>
      <c r="G53" s="16"/>
    </row>
    <row r="54" spans="1:7" x14ac:dyDescent="0.25">
      <c r="A54" s="1">
        <v>13.41</v>
      </c>
      <c r="B54" s="8">
        <f t="shared" si="0"/>
        <v>6.3711621397314282</v>
      </c>
      <c r="C54" s="10">
        <f t="shared" si="1"/>
        <v>7.0388378602685719</v>
      </c>
      <c r="D54" s="10">
        <f t="shared" si="2"/>
        <v>49.545238423150245</v>
      </c>
      <c r="E54" s="14"/>
      <c r="F54" s="16"/>
      <c r="G54" s="16"/>
    </row>
    <row r="55" spans="1:7" x14ac:dyDescent="0.25">
      <c r="A55" s="1">
        <v>5.5600000000000005</v>
      </c>
      <c r="B55" s="8">
        <f t="shared" si="0"/>
        <v>9.4817830592553403</v>
      </c>
      <c r="C55" s="10">
        <f t="shared" si="1"/>
        <v>-3.9217830592553398</v>
      </c>
      <c r="D55" s="10">
        <f t="shared" si="2"/>
        <v>15.380382363862172</v>
      </c>
      <c r="E55" s="14"/>
      <c r="F55" s="16"/>
      <c r="G55" s="16"/>
    </row>
    <row r="56" spans="1:7" x14ac:dyDescent="0.25">
      <c r="A56" s="1">
        <v>8.66</v>
      </c>
      <c r="B56" s="8">
        <f t="shared" si="0"/>
        <v>6.3302396254947269</v>
      </c>
      <c r="C56" s="10">
        <f t="shared" si="1"/>
        <v>2.3297603745052733</v>
      </c>
      <c r="D56" s="10">
        <f t="shared" si="2"/>
        <v>5.427783402614951</v>
      </c>
      <c r="E56" s="14"/>
      <c r="F56" s="16"/>
      <c r="G56" s="16"/>
    </row>
    <row r="57" spans="1:7" x14ac:dyDescent="0.25">
      <c r="A57" s="1">
        <v>11.22</v>
      </c>
      <c r="B57" s="8">
        <f t="shared" si="0"/>
        <v>4.6746083406419618</v>
      </c>
      <c r="C57" s="10">
        <f t="shared" si="1"/>
        <v>6.5453916593580388</v>
      </c>
      <c r="D57" s="10">
        <f t="shared" si="2"/>
        <v>42.842151974393779</v>
      </c>
      <c r="E57" s="14"/>
      <c r="F57" s="16"/>
      <c r="G57" s="16"/>
    </row>
    <row r="58" spans="1:7" x14ac:dyDescent="0.25">
      <c r="A58" s="1">
        <v>7.15</v>
      </c>
      <c r="B58" s="8">
        <f t="shared" si="0"/>
        <v>5.0325925341868309</v>
      </c>
      <c r="C58" s="10">
        <f t="shared" si="1"/>
        <v>2.1174074658131694</v>
      </c>
      <c r="D58" s="10">
        <f t="shared" si="2"/>
        <v>4.4834143762813481</v>
      </c>
      <c r="E58" s="14"/>
      <c r="F58" s="16"/>
      <c r="G58" s="16"/>
    </row>
    <row r="59" spans="1:7" x14ac:dyDescent="0.25">
      <c r="A59" s="1">
        <v>6.4</v>
      </c>
      <c r="B59" s="8">
        <f t="shared" si="0"/>
        <v>4.6441583842059124</v>
      </c>
      <c r="C59" s="10">
        <f t="shared" si="1"/>
        <v>1.7558416157940879</v>
      </c>
      <c r="D59" s="10">
        <f t="shared" si="2"/>
        <v>3.0829797797543934</v>
      </c>
      <c r="E59" s="14"/>
      <c r="F59" s="16"/>
      <c r="G59" s="16"/>
    </row>
    <row r="60" spans="1:7" x14ac:dyDescent="0.25">
      <c r="A60" s="1">
        <v>5.3100000000000005</v>
      </c>
      <c r="B60" s="8">
        <f t="shared" si="0"/>
        <v>4.0696255638657037</v>
      </c>
      <c r="C60" s="10">
        <f t="shared" si="1"/>
        <v>1.2403744361342968</v>
      </c>
      <c r="D60" s="10">
        <f t="shared" si="2"/>
        <v>1.5385287418154747</v>
      </c>
      <c r="E60" s="14"/>
      <c r="F60" s="16"/>
      <c r="G60" s="16"/>
    </row>
    <row r="61" spans="1:7" x14ac:dyDescent="0.25">
      <c r="A61" s="1">
        <v>4.26</v>
      </c>
      <c r="B61" s="8">
        <f t="shared" si="0"/>
        <v>4.2147067806456766</v>
      </c>
      <c r="C61" s="10">
        <f t="shared" si="1"/>
        <v>4.5293219354323178E-2</v>
      </c>
      <c r="D61" s="10">
        <f t="shared" si="2"/>
        <v>2.0514757194788355E-3</v>
      </c>
      <c r="E61" s="14"/>
      <c r="F61" s="16"/>
      <c r="G61" s="16"/>
    </row>
    <row r="62" spans="1:7" x14ac:dyDescent="0.25">
      <c r="A62" s="1">
        <v>1.6</v>
      </c>
      <c r="B62" s="8">
        <f t="shared" si="0"/>
        <v>13.422884484788909</v>
      </c>
      <c r="C62" s="10">
        <f t="shared" si="1"/>
        <v>-11.82288448478891</v>
      </c>
      <c r="D62" s="10">
        <f t="shared" si="2"/>
        <v>139.78059754066231</v>
      </c>
      <c r="E62" s="14"/>
      <c r="F62" s="16"/>
      <c r="G62" s="16"/>
    </row>
    <row r="63" spans="1:7" x14ac:dyDescent="0.25">
      <c r="A63" s="1">
        <v>4.45</v>
      </c>
      <c r="B63" s="8">
        <f t="shared" si="0"/>
        <v>3.5644317998057113</v>
      </c>
      <c r="C63" s="10">
        <f t="shared" si="1"/>
        <v>0.88556820019428883</v>
      </c>
      <c r="D63" s="10">
        <f t="shared" si="2"/>
        <v>0.78423103719535203</v>
      </c>
      <c r="E63" s="14"/>
      <c r="F63" s="16"/>
      <c r="G63" s="16"/>
    </row>
    <row r="64" spans="1:7" x14ac:dyDescent="0.25">
      <c r="A64" s="1">
        <v>3.5</v>
      </c>
      <c r="B64" s="8">
        <f t="shared" si="0"/>
        <v>7.8100426778000962</v>
      </c>
      <c r="C64" s="10">
        <f t="shared" si="1"/>
        <v>-4.3100426778000962</v>
      </c>
      <c r="D64" s="10">
        <f t="shared" si="2"/>
        <v>18.576467884458225</v>
      </c>
      <c r="E64" s="14"/>
      <c r="F64" s="16"/>
      <c r="G64" s="16"/>
    </row>
    <row r="65" spans="1:13" x14ac:dyDescent="0.25">
      <c r="A65" s="1">
        <v>4.9000000000000004</v>
      </c>
      <c r="B65" s="8">
        <f t="shared" si="0"/>
        <v>3.2617060023318594</v>
      </c>
      <c r="C65" s="10">
        <f t="shared" si="1"/>
        <v>1.638293997668141</v>
      </c>
      <c r="D65" s="10">
        <f t="shared" si="2"/>
        <v>2.6840072227954588</v>
      </c>
      <c r="E65" s="14"/>
      <c r="F65" s="16"/>
      <c r="G65" s="16"/>
    </row>
    <row r="66" spans="1:13" x14ac:dyDescent="0.25">
      <c r="A66" s="1">
        <v>2.8000000000000003</v>
      </c>
      <c r="B66" s="8">
        <f t="shared" si="0"/>
        <v>3.3988258135349039</v>
      </c>
      <c r="C66" s="10">
        <f t="shared" si="1"/>
        <v>-0.59882581353490361</v>
      </c>
      <c r="D66" s="10">
        <f t="shared" si="2"/>
        <v>0.35859235495573916</v>
      </c>
      <c r="E66" s="14"/>
      <c r="F66" s="16"/>
      <c r="G66" s="16"/>
    </row>
    <row r="67" spans="1:13" x14ac:dyDescent="0.25">
      <c r="A67" s="1">
        <v>0.75</v>
      </c>
      <c r="B67" s="8">
        <f t="shared" si="0"/>
        <v>4.5287741076793937</v>
      </c>
      <c r="C67" s="10">
        <f t="shared" si="1"/>
        <v>-3.7787741076793937</v>
      </c>
      <c r="D67" s="10">
        <f t="shared" si="2"/>
        <v>14.279133756868198</v>
      </c>
      <c r="E67" s="14"/>
      <c r="F67" s="16"/>
      <c r="G67" s="16"/>
    </row>
    <row r="68" spans="1:13" x14ac:dyDescent="0.25">
      <c r="A68" s="1">
        <v>1.25</v>
      </c>
      <c r="B68" s="8">
        <f t="shared" si="0"/>
        <v>4.8305113756479496</v>
      </c>
      <c r="C68" s="10">
        <f t="shared" si="1"/>
        <v>-3.5805113756479496</v>
      </c>
      <c r="D68" s="10">
        <f t="shared" si="2"/>
        <v>12.820061711144373</v>
      </c>
      <c r="E68" s="14"/>
      <c r="F68" s="16"/>
      <c r="G68" s="16"/>
    </row>
    <row r="69" spans="1:13" x14ac:dyDescent="0.25">
      <c r="A69" s="1">
        <v>0.67</v>
      </c>
      <c r="B69" s="8">
        <f t="shared" si="0"/>
        <v>3.3373715470287681</v>
      </c>
      <c r="C69" s="10">
        <f t="shared" si="1"/>
        <v>-2.6673715470287682</v>
      </c>
      <c r="D69" s="10">
        <f t="shared" si="2"/>
        <v>7.1148709698986439</v>
      </c>
      <c r="E69" s="14"/>
      <c r="F69" s="16"/>
      <c r="G69" s="16"/>
    </row>
    <row r="70" spans="1:13" x14ac:dyDescent="0.25">
      <c r="A70" s="1">
        <v>1.07</v>
      </c>
      <c r="B70" s="8">
        <f t="shared" si="0"/>
        <v>4.5247462112788668</v>
      </c>
      <c r="C70" s="10">
        <f t="shared" si="1"/>
        <v>-3.4547462112788665</v>
      </c>
      <c r="D70" s="10">
        <f t="shared" si="2"/>
        <v>11.935271384345683</v>
      </c>
      <c r="E70" s="14"/>
      <c r="F70" s="16"/>
      <c r="G70" s="16"/>
    </row>
    <row r="71" spans="1:13" x14ac:dyDescent="0.25">
      <c r="A71" s="1">
        <v>1.27</v>
      </c>
      <c r="B71" s="8">
        <f t="shared" si="0"/>
        <v>2.8289217784090974</v>
      </c>
      <c r="C71" s="10">
        <f t="shared" si="1"/>
        <v>-1.5589217784090974</v>
      </c>
      <c r="D71" s="10">
        <f t="shared" si="2"/>
        <v>2.4302371111981831</v>
      </c>
      <c r="E71" s="14"/>
      <c r="F71" s="16"/>
      <c r="G71" s="16"/>
    </row>
    <row r="72" spans="1:13" x14ac:dyDescent="0.25">
      <c r="A72" s="1">
        <v>1.02</v>
      </c>
      <c r="B72" s="8">
        <f t="shared" si="0"/>
        <v>4.7039793899072784</v>
      </c>
      <c r="C72" s="10">
        <f t="shared" si="1"/>
        <v>-3.6839793899072784</v>
      </c>
      <c r="D72" s="10">
        <f t="shared" si="2"/>
        <v>13.571704145261602</v>
      </c>
      <c r="E72" s="14"/>
      <c r="F72" s="16"/>
      <c r="G72" s="16"/>
    </row>
    <row r="73" spans="1:13" x14ac:dyDescent="0.25">
      <c r="A73" s="1">
        <v>1.81</v>
      </c>
      <c r="B73" s="8">
        <f t="shared" si="0"/>
        <v>3.0035741596638017</v>
      </c>
      <c r="C73" s="10">
        <f t="shared" si="1"/>
        <v>-1.1935741596638016</v>
      </c>
      <c r="D73" s="10">
        <f t="shared" si="2"/>
        <v>1.4246192746171502</v>
      </c>
      <c r="E73" s="14"/>
      <c r="F73" s="16"/>
      <c r="G73" s="16"/>
    </row>
    <row r="74" spans="1:13" x14ac:dyDescent="0.25">
      <c r="A74" s="1">
        <v>1.23</v>
      </c>
      <c r="B74" s="8">
        <f t="shared" si="0"/>
        <v>2.8856924248779463</v>
      </c>
      <c r="C74" s="10">
        <f t="shared" si="1"/>
        <v>-1.6556924248779463</v>
      </c>
      <c r="D74" s="10">
        <f t="shared" si="2"/>
        <v>2.7413174057982141</v>
      </c>
      <c r="E74" s="14"/>
      <c r="F74" s="16"/>
      <c r="G74" s="16"/>
    </row>
    <row r="75" spans="1:13" x14ac:dyDescent="0.25">
      <c r="A75" s="1">
        <v>0.32</v>
      </c>
      <c r="B75" s="8">
        <f t="shared" si="0"/>
        <v>2.5839408429283122</v>
      </c>
      <c r="C75" s="10">
        <f t="shared" si="1"/>
        <v>-2.2639408429283123</v>
      </c>
      <c r="D75" s="10">
        <f t="shared" si="2"/>
        <v>5.1254281402789577</v>
      </c>
      <c r="E75" s="14"/>
      <c r="F75" s="16"/>
      <c r="G75" s="16"/>
    </row>
    <row r="76" spans="1:13" x14ac:dyDescent="0.25">
      <c r="A76" s="1">
        <v>0.22</v>
      </c>
      <c r="B76" s="8">
        <f t="shared" si="0"/>
        <v>2.7035197966961739</v>
      </c>
      <c r="C76" s="10">
        <f t="shared" si="1"/>
        <v>-2.4835197966961737</v>
      </c>
      <c r="D76" s="10">
        <f t="shared" si="2"/>
        <v>6.1678705805818037</v>
      </c>
      <c r="E76" s="14"/>
      <c r="F76" s="16"/>
      <c r="G76" s="16"/>
    </row>
    <row r="77" spans="1:13" x14ac:dyDescent="0.25">
      <c r="A77" s="1">
        <v>0.34</v>
      </c>
      <c r="B77" s="8">
        <f t="shared" si="0"/>
        <v>3.3646951484461436</v>
      </c>
      <c r="C77" s="10">
        <f t="shared" si="1"/>
        <v>-3.0246951484461437</v>
      </c>
      <c r="D77" s="10">
        <f t="shared" si="2"/>
        <v>9.1487807410336401</v>
      </c>
      <c r="E77" s="14"/>
      <c r="F77" s="16"/>
      <c r="G77" s="16"/>
    </row>
    <row r="78" spans="1:13" ht="17.25" x14ac:dyDescent="0.25">
      <c r="C78" s="17">
        <f>SUM(C44:C77)</f>
        <v>-5.3157478419052495E-13</v>
      </c>
      <c r="D78" s="13">
        <f>SUM(D44:D77)</f>
        <v>2602.896711632884</v>
      </c>
      <c r="E78" t="s">
        <v>14</v>
      </c>
      <c r="J78" s="6" t="s">
        <v>17</v>
      </c>
      <c r="K78" s="18">
        <f t="shared" ref="K78:M80" si="3">$G$81*K14</f>
        <v>4.2512438603549407</v>
      </c>
      <c r="L78" s="18">
        <f t="shared" si="3"/>
        <v>5.1499709134828885E-4</v>
      </c>
      <c r="M78" s="18">
        <f t="shared" si="3"/>
        <v>-7.0337131615951065E-2</v>
      </c>
    </row>
    <row r="79" spans="1:13" x14ac:dyDescent="0.25">
      <c r="K79" s="18">
        <f t="shared" si="3"/>
        <v>5.1499709134828961E-4</v>
      </c>
      <c r="L79" s="18">
        <f t="shared" si="3"/>
        <v>4.3280565382562607E-7</v>
      </c>
      <c r="M79" s="18">
        <f t="shared" si="3"/>
        <v>-2.7889658400190372E-5</v>
      </c>
    </row>
    <row r="80" spans="1:13" x14ac:dyDescent="0.25">
      <c r="K80" s="18">
        <f t="shared" si="3"/>
        <v>-7.0337131615951107E-2</v>
      </c>
      <c r="L80" s="18">
        <f t="shared" si="3"/>
        <v>-2.7889658400190362E-5</v>
      </c>
      <c r="M80" s="18">
        <f t="shared" si="3"/>
        <v>2.9779555715688821E-3</v>
      </c>
    </row>
    <row r="81" spans="1:45" x14ac:dyDescent="0.25">
      <c r="D81" t="s">
        <v>15</v>
      </c>
      <c r="G81">
        <f>D78/(34-3)</f>
        <v>83.964410052673685</v>
      </c>
    </row>
    <row r="82" spans="1:45" x14ac:dyDescent="0.25">
      <c r="D82" t="s">
        <v>16</v>
      </c>
      <c r="G82">
        <f>SQRT(G81)</f>
        <v>9.1632095934052327</v>
      </c>
    </row>
    <row r="83" spans="1:45" x14ac:dyDescent="0.25">
      <c r="J83" s="19" t="s">
        <v>18</v>
      </c>
      <c r="K83" s="18">
        <f>SQRT(K78)</f>
        <v>2.0618544711872708</v>
      </c>
    </row>
    <row r="84" spans="1:45" x14ac:dyDescent="0.25">
      <c r="L84" s="18">
        <f>SQRT(L79)</f>
        <v>6.5787966515589011E-4</v>
      </c>
    </row>
    <row r="85" spans="1:45" x14ac:dyDescent="0.25">
      <c r="M85" s="18">
        <f>SQRT(M80)</f>
        <v>5.4570647527483876E-2</v>
      </c>
    </row>
    <row r="87" spans="1:45" ht="6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</row>
    <row r="90" spans="1:45" x14ac:dyDescent="0.25">
      <c r="J90" t="s">
        <v>30</v>
      </c>
    </row>
    <row r="91" spans="1:45" x14ac:dyDescent="0.25">
      <c r="J91" t="s">
        <v>24</v>
      </c>
    </row>
    <row r="92" spans="1:45" x14ac:dyDescent="0.25">
      <c r="L92" s="9" t="s">
        <v>19</v>
      </c>
      <c r="M92" s="9" t="s">
        <v>20</v>
      </c>
      <c r="N92" s="9" t="s">
        <v>21</v>
      </c>
    </row>
    <row r="93" spans="1:45" x14ac:dyDescent="0.25">
      <c r="J93" t="s">
        <v>25</v>
      </c>
      <c r="L93">
        <v>1.9293456806610934</v>
      </c>
      <c r="M93">
        <v>5.5386941375042652E-3</v>
      </c>
      <c r="N93">
        <v>0.24760936014557333</v>
      </c>
    </row>
    <row r="94" spans="1:45" x14ac:dyDescent="0.25">
      <c r="J94" t="s">
        <v>26</v>
      </c>
      <c r="L94">
        <f>K83</f>
        <v>2.0618544711872708</v>
      </c>
      <c r="M94">
        <f>L84</f>
        <v>6.5787966515589011E-4</v>
      </c>
      <c r="N94">
        <f>M85</f>
        <v>5.4570647527483876E-2</v>
      </c>
    </row>
    <row r="95" spans="1:45" ht="8.25" customHeight="1" x14ac:dyDescent="0.25"/>
    <row r="96" spans="1:45" x14ac:dyDescent="0.25">
      <c r="J96" t="s">
        <v>22</v>
      </c>
      <c r="L96">
        <f>L93-2*L94</f>
        <v>-2.1943632617134483</v>
      </c>
      <c r="M96">
        <f t="shared" ref="M96:N96" si="4">M93-2*M94</f>
        <v>4.222934807192485E-3</v>
      </c>
      <c r="N96">
        <f t="shared" si="4"/>
        <v>0.13846806509060558</v>
      </c>
    </row>
    <row r="97" spans="1:45" x14ac:dyDescent="0.25">
      <c r="J97" t="s">
        <v>23</v>
      </c>
      <c r="L97">
        <f>L93+2*L94</f>
        <v>6.053054623035635</v>
      </c>
      <c r="M97">
        <f t="shared" ref="M97:N97" si="5">M93+2*M94</f>
        <v>6.8544534678160454E-3</v>
      </c>
      <c r="N97">
        <f t="shared" si="5"/>
        <v>0.35675065520054106</v>
      </c>
    </row>
    <row r="99" spans="1:45" x14ac:dyDescent="0.25">
      <c r="J99" t="s">
        <v>27</v>
      </c>
    </row>
    <row r="100" spans="1:45" x14ac:dyDescent="0.25">
      <c r="J100" t="s">
        <v>28</v>
      </c>
    </row>
    <row r="101" spans="1:45" x14ac:dyDescent="0.25">
      <c r="J101" t="s">
        <v>29</v>
      </c>
    </row>
    <row r="103" spans="1:45" ht="6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</row>
    <row r="105" spans="1:45" ht="17.25" x14ac:dyDescent="0.25">
      <c r="A105" t="s">
        <v>34</v>
      </c>
    </row>
    <row r="108" spans="1:45" x14ac:dyDescent="0.25">
      <c r="C108" s="9"/>
      <c r="D108" s="10" t="s">
        <v>9</v>
      </c>
      <c r="E108" s="14"/>
      <c r="F108" s="15"/>
    </row>
    <row r="109" spans="1:45" ht="20.25" customHeight="1" x14ac:dyDescent="0.25">
      <c r="C109" s="9"/>
      <c r="D109" s="10" t="s">
        <v>10</v>
      </c>
      <c r="E109" s="25" t="s">
        <v>11</v>
      </c>
      <c r="F109" s="26"/>
      <c r="H109" s="27" t="s">
        <v>36</v>
      </c>
      <c r="I109" s="27"/>
      <c r="J109" s="27"/>
    </row>
    <row r="110" spans="1:45" ht="18.75" customHeight="1" x14ac:dyDescent="0.35">
      <c r="C110" s="11" t="s">
        <v>0</v>
      </c>
      <c r="D110" s="10" t="s">
        <v>0</v>
      </c>
      <c r="E110" s="12" t="s">
        <v>12</v>
      </c>
      <c r="F110" s="12" t="s">
        <v>13</v>
      </c>
      <c r="H110" s="27"/>
      <c r="I110" s="27"/>
      <c r="J110" s="27"/>
    </row>
    <row r="111" spans="1:45" x14ac:dyDescent="0.25">
      <c r="C111" s="1">
        <v>181.3</v>
      </c>
      <c r="D111" s="8">
        <f t="shared" ref="D111:D144" si="6">$K$23+$K$24*B2+$K$25*C2</f>
        <v>183.39430169152575</v>
      </c>
      <c r="E111" s="10">
        <f>C111-D111</f>
        <v>-2.0943016915257431</v>
      </c>
      <c r="F111" s="10">
        <f>E111^2</f>
        <v>4.3860995751275889</v>
      </c>
      <c r="H111">
        <f>(C111-$C$145)^2</f>
        <v>27869.258200778546</v>
      </c>
    </row>
    <row r="112" spans="1:45" x14ac:dyDescent="0.25">
      <c r="C112" s="1">
        <v>61.61</v>
      </c>
      <c r="D112" s="8">
        <f t="shared" si="6"/>
        <v>36.607901073827463</v>
      </c>
      <c r="E112" s="10">
        <f t="shared" ref="E112:E144" si="7">C112-D112</f>
        <v>25.002098926172536</v>
      </c>
      <c r="F112" s="10">
        <f t="shared" ref="F112:F144" si="8">E112^2</f>
        <v>625.10495071411788</v>
      </c>
      <c r="H112">
        <f t="shared" ref="H112:H144" si="9">(C112-$C$145)^2</f>
        <v>2232.6458831314876</v>
      </c>
    </row>
    <row r="113" spans="3:8" x14ac:dyDescent="0.25">
      <c r="C113" s="1">
        <v>38.619999999999997</v>
      </c>
      <c r="D113" s="8">
        <f t="shared" si="6"/>
        <v>21.686213613288565</v>
      </c>
      <c r="E113" s="10">
        <f t="shared" si="7"/>
        <v>16.933786386711432</v>
      </c>
      <c r="F113" s="10">
        <f t="shared" si="8"/>
        <v>286.7531213907734</v>
      </c>
      <c r="H113">
        <f t="shared" si="9"/>
        <v>588.59041254325246</v>
      </c>
    </row>
    <row r="114" spans="3:8" x14ac:dyDescent="0.25">
      <c r="C114" s="1">
        <v>33.590000000000003</v>
      </c>
      <c r="D114" s="8">
        <f t="shared" si="6"/>
        <v>18.857895295445005</v>
      </c>
      <c r="E114" s="10">
        <f t="shared" si="7"/>
        <v>14.732104704554999</v>
      </c>
      <c r="F114" s="10">
        <f t="shared" si="8"/>
        <v>217.03490902597153</v>
      </c>
      <c r="H114">
        <f t="shared" si="9"/>
        <v>369.82683607266449</v>
      </c>
    </row>
    <row r="115" spans="3:8" x14ac:dyDescent="0.25">
      <c r="C115" s="1">
        <v>29.900000000000002</v>
      </c>
      <c r="D115" s="8">
        <f t="shared" si="6"/>
        <v>18.746124583546578</v>
      </c>
      <c r="E115" s="10">
        <f t="shared" si="7"/>
        <v>11.153875416453424</v>
      </c>
      <c r="F115" s="10">
        <f t="shared" si="8"/>
        <v>124.40893680576404</v>
      </c>
      <c r="H115">
        <f t="shared" si="9"/>
        <v>241.51902430795855</v>
      </c>
    </row>
    <row r="116" spans="3:8" x14ac:dyDescent="0.25">
      <c r="C116" s="1">
        <v>15.950000000000001</v>
      </c>
      <c r="D116" s="8">
        <f t="shared" si="6"/>
        <v>18.243647888630285</v>
      </c>
      <c r="E116" s="10">
        <f t="shared" si="7"/>
        <v>-2.293647888630284</v>
      </c>
      <c r="F116" s="10">
        <f t="shared" si="8"/>
        <v>5.2608206370181598</v>
      </c>
      <c r="H116">
        <f t="shared" si="9"/>
        <v>2.5309066608996567</v>
      </c>
    </row>
    <row r="117" spans="3:8" x14ac:dyDescent="0.25">
      <c r="C117" s="1">
        <v>18.900000000000002</v>
      </c>
      <c r="D117" s="8">
        <f t="shared" si="6"/>
        <v>9.3049837970311096</v>
      </c>
      <c r="E117" s="10">
        <f t="shared" si="7"/>
        <v>9.5950162029688926</v>
      </c>
      <c r="F117" s="10">
        <f t="shared" si="8"/>
        <v>92.06433593523559</v>
      </c>
      <c r="H117">
        <f t="shared" si="9"/>
        <v>20.619612543252611</v>
      </c>
    </row>
    <row r="118" spans="3:8" x14ac:dyDescent="0.25">
      <c r="C118" s="1">
        <v>8.92</v>
      </c>
      <c r="D118" s="8">
        <f t="shared" si="6"/>
        <v>33.775847959388543</v>
      </c>
      <c r="E118" s="10">
        <f t="shared" si="7"/>
        <v>-24.855847959388541</v>
      </c>
      <c r="F118" s="10">
        <f t="shared" si="8"/>
        <v>617.81317778023947</v>
      </c>
      <c r="H118">
        <f t="shared" si="9"/>
        <v>29.584000778546717</v>
      </c>
    </row>
    <row r="119" spans="3:8" x14ac:dyDescent="0.25">
      <c r="C119" s="1">
        <v>4.79</v>
      </c>
      <c r="D119" s="8">
        <f t="shared" si="6"/>
        <v>12.370348675350556</v>
      </c>
      <c r="E119" s="10">
        <f t="shared" si="7"/>
        <v>-7.5803486753505558</v>
      </c>
      <c r="F119" s="10">
        <f t="shared" si="8"/>
        <v>57.461686039888924</v>
      </c>
      <c r="H119">
        <f t="shared" si="9"/>
        <v>91.568012543252621</v>
      </c>
    </row>
    <row r="120" spans="3:8" x14ac:dyDescent="0.25">
      <c r="C120" s="1">
        <v>5.46</v>
      </c>
      <c r="D120" s="8">
        <f t="shared" si="6"/>
        <v>19.650241433113909</v>
      </c>
      <c r="E120" s="10">
        <f t="shared" si="7"/>
        <v>-14.190241433113908</v>
      </c>
      <c r="F120" s="10">
        <f t="shared" si="8"/>
        <v>201.36295193006265</v>
      </c>
      <c r="H120">
        <f t="shared" si="9"/>
        <v>79.194294896193767</v>
      </c>
    </row>
    <row r="121" spans="3:8" x14ac:dyDescent="0.25">
      <c r="C121" s="1">
        <v>13.41</v>
      </c>
      <c r="D121" s="8">
        <f t="shared" si="6"/>
        <v>6.3711621397314282</v>
      </c>
      <c r="E121" s="10">
        <f t="shared" si="7"/>
        <v>7.0388378602685719</v>
      </c>
      <c r="F121" s="10">
        <f t="shared" si="8"/>
        <v>49.545238423150245</v>
      </c>
      <c r="H121">
        <f t="shared" si="9"/>
        <v>0.90082430795847768</v>
      </c>
    </row>
    <row r="122" spans="3:8" x14ac:dyDescent="0.25">
      <c r="C122" s="1">
        <v>5.5600000000000005</v>
      </c>
      <c r="D122" s="8">
        <f t="shared" si="6"/>
        <v>9.4817830592553403</v>
      </c>
      <c r="E122" s="10">
        <f t="shared" si="7"/>
        <v>-3.9217830592553398</v>
      </c>
      <c r="F122" s="10">
        <f t="shared" si="8"/>
        <v>15.380382363862172</v>
      </c>
      <c r="H122">
        <f t="shared" si="9"/>
        <v>77.424471366782001</v>
      </c>
    </row>
    <row r="123" spans="3:8" x14ac:dyDescent="0.25">
      <c r="C123" s="1">
        <v>8.66</v>
      </c>
      <c r="D123" s="8">
        <f t="shared" si="6"/>
        <v>6.3302396254947269</v>
      </c>
      <c r="E123" s="10">
        <f t="shared" si="7"/>
        <v>2.3297603745052733</v>
      </c>
      <c r="F123" s="10">
        <f t="shared" si="8"/>
        <v>5.427783402614951</v>
      </c>
      <c r="H123">
        <f t="shared" si="9"/>
        <v>32.479941955017303</v>
      </c>
    </row>
    <row r="124" spans="3:8" x14ac:dyDescent="0.25">
      <c r="C124" s="1">
        <v>11.22</v>
      </c>
      <c r="D124" s="8">
        <f t="shared" si="6"/>
        <v>4.6746083406419618</v>
      </c>
      <c r="E124" s="10">
        <f t="shared" si="7"/>
        <v>6.5453916593580388</v>
      </c>
      <c r="F124" s="10">
        <f t="shared" si="8"/>
        <v>42.842151974393779</v>
      </c>
      <c r="H124">
        <f t="shared" si="9"/>
        <v>9.8540596020761217</v>
      </c>
    </row>
    <row r="125" spans="3:8" x14ac:dyDescent="0.25">
      <c r="C125" s="1">
        <v>7.15</v>
      </c>
      <c r="D125" s="8">
        <f t="shared" si="6"/>
        <v>5.0325925341868309</v>
      </c>
      <c r="E125" s="10">
        <f t="shared" si="7"/>
        <v>2.1174074658131694</v>
      </c>
      <c r="F125" s="10">
        <f t="shared" si="8"/>
        <v>4.4834143762813481</v>
      </c>
      <c r="H125">
        <f t="shared" si="9"/>
        <v>51.971377249134946</v>
      </c>
    </row>
    <row r="126" spans="3:8" x14ac:dyDescent="0.25">
      <c r="C126" s="1">
        <v>6.4</v>
      </c>
      <c r="D126" s="8">
        <f t="shared" si="6"/>
        <v>4.6441583842059124</v>
      </c>
      <c r="E126" s="10">
        <f t="shared" si="7"/>
        <v>1.7558416157940879</v>
      </c>
      <c r="F126" s="10">
        <f t="shared" si="8"/>
        <v>3.0829797797543934</v>
      </c>
      <c r="H126">
        <f t="shared" si="9"/>
        <v>63.34755371972318</v>
      </c>
    </row>
    <row r="127" spans="3:8" x14ac:dyDescent="0.25">
      <c r="C127" s="1">
        <v>5.3100000000000005</v>
      </c>
      <c r="D127" s="8">
        <f t="shared" si="6"/>
        <v>4.0696255638657037</v>
      </c>
      <c r="E127" s="10">
        <f t="shared" si="7"/>
        <v>1.2403744361342968</v>
      </c>
      <c r="F127" s="10">
        <f t="shared" si="8"/>
        <v>1.5385287418154747</v>
      </c>
      <c r="H127">
        <f t="shared" si="9"/>
        <v>81.886530190311419</v>
      </c>
    </row>
    <row r="128" spans="3:8" x14ac:dyDescent="0.25">
      <c r="C128" s="1">
        <v>4.26</v>
      </c>
      <c r="D128" s="8">
        <f t="shared" si="6"/>
        <v>4.2147067806456766</v>
      </c>
      <c r="E128" s="10">
        <f t="shared" si="7"/>
        <v>4.5293219354323178E-2</v>
      </c>
      <c r="F128" s="10">
        <f t="shared" si="8"/>
        <v>2.0514757194788355E-3</v>
      </c>
      <c r="H128">
        <f t="shared" si="9"/>
        <v>101.99217724913495</v>
      </c>
    </row>
    <row r="129" spans="3:10" x14ac:dyDescent="0.25">
      <c r="C129" s="1">
        <v>1.6</v>
      </c>
      <c r="D129" s="8">
        <f t="shared" si="6"/>
        <v>13.422884484788909</v>
      </c>
      <c r="E129" s="10">
        <f t="shared" si="7"/>
        <v>-11.82288448478891</v>
      </c>
      <c r="F129" s="10">
        <f t="shared" si="8"/>
        <v>139.78059754066231</v>
      </c>
      <c r="H129">
        <f t="shared" si="9"/>
        <v>162.7950831314879</v>
      </c>
    </row>
    <row r="130" spans="3:10" x14ac:dyDescent="0.25">
      <c r="C130" s="1">
        <v>4.45</v>
      </c>
      <c r="D130" s="8">
        <f t="shared" si="6"/>
        <v>3.5644317998057113</v>
      </c>
      <c r="E130" s="10">
        <f t="shared" si="7"/>
        <v>0.88556820019428883</v>
      </c>
      <c r="F130" s="10">
        <f t="shared" si="8"/>
        <v>0.78423103719535203</v>
      </c>
      <c r="H130">
        <f t="shared" si="9"/>
        <v>98.190612543252612</v>
      </c>
    </row>
    <row r="131" spans="3:10" x14ac:dyDescent="0.25">
      <c r="C131" s="1">
        <v>3.5</v>
      </c>
      <c r="D131" s="8">
        <f t="shared" si="6"/>
        <v>7.8100426778000962</v>
      </c>
      <c r="E131" s="10">
        <f t="shared" si="7"/>
        <v>-4.3100426778000962</v>
      </c>
      <c r="F131" s="10">
        <f t="shared" si="8"/>
        <v>18.576467884458225</v>
      </c>
      <c r="H131">
        <f t="shared" si="9"/>
        <v>117.92043607266436</v>
      </c>
    </row>
    <row r="132" spans="3:10" x14ac:dyDescent="0.25">
      <c r="C132" s="1">
        <v>4.9000000000000004</v>
      </c>
      <c r="D132" s="8">
        <f t="shared" si="6"/>
        <v>3.2617060023318594</v>
      </c>
      <c r="E132" s="10">
        <f t="shared" si="7"/>
        <v>1.638293997668141</v>
      </c>
      <c r="F132" s="10">
        <f t="shared" si="8"/>
        <v>2.6840072227954588</v>
      </c>
      <c r="H132">
        <f t="shared" si="9"/>
        <v>89.474906660899649</v>
      </c>
    </row>
    <row r="133" spans="3:10" x14ac:dyDescent="0.25">
      <c r="C133" s="1">
        <v>2.8000000000000003</v>
      </c>
      <c r="D133" s="8">
        <f t="shared" si="6"/>
        <v>3.3988258135349039</v>
      </c>
      <c r="E133" s="10">
        <f t="shared" si="7"/>
        <v>-0.59882581353490361</v>
      </c>
      <c r="F133" s="10">
        <f t="shared" si="8"/>
        <v>0.35859235495573916</v>
      </c>
      <c r="H133">
        <f t="shared" si="9"/>
        <v>133.61320077854671</v>
      </c>
    </row>
    <row r="134" spans="3:10" x14ac:dyDescent="0.25">
      <c r="C134" s="1">
        <v>0.75</v>
      </c>
      <c r="D134" s="8">
        <f t="shared" si="6"/>
        <v>4.5287741076793937</v>
      </c>
      <c r="E134" s="10">
        <f t="shared" si="7"/>
        <v>-3.7787741076793937</v>
      </c>
      <c r="F134" s="10">
        <f t="shared" si="8"/>
        <v>14.279133756868198</v>
      </c>
      <c r="H134">
        <f t="shared" si="9"/>
        <v>185.20808313148788</v>
      </c>
    </row>
    <row r="135" spans="3:10" x14ac:dyDescent="0.25">
      <c r="C135" s="1">
        <v>1.25</v>
      </c>
      <c r="D135" s="8">
        <f t="shared" si="6"/>
        <v>4.8305113756479496</v>
      </c>
      <c r="E135" s="10">
        <f t="shared" si="7"/>
        <v>-3.5805113756479496</v>
      </c>
      <c r="F135" s="10">
        <f t="shared" si="8"/>
        <v>12.820061711144373</v>
      </c>
      <c r="H135">
        <f t="shared" si="9"/>
        <v>171.84896548442907</v>
      </c>
    </row>
    <row r="136" spans="3:10" x14ac:dyDescent="0.25">
      <c r="C136" s="1">
        <v>0.67</v>
      </c>
      <c r="D136" s="8">
        <f t="shared" si="6"/>
        <v>3.3373715470287681</v>
      </c>
      <c r="E136" s="10">
        <f t="shared" si="7"/>
        <v>-2.6673715470287682</v>
      </c>
      <c r="F136" s="10">
        <f t="shared" si="8"/>
        <v>7.1148709698986439</v>
      </c>
      <c r="H136">
        <f t="shared" si="9"/>
        <v>187.3919419550173</v>
      </c>
    </row>
    <row r="137" spans="3:10" x14ac:dyDescent="0.25">
      <c r="C137" s="1">
        <v>1.07</v>
      </c>
      <c r="D137" s="8">
        <f t="shared" si="6"/>
        <v>4.5247462112788668</v>
      </c>
      <c r="E137" s="10">
        <f t="shared" si="7"/>
        <v>-3.4547462112788665</v>
      </c>
      <c r="F137" s="10">
        <f t="shared" si="8"/>
        <v>11.935271384345683</v>
      </c>
      <c r="H137">
        <f t="shared" si="9"/>
        <v>176.60064783737025</v>
      </c>
    </row>
    <row r="138" spans="3:10" x14ac:dyDescent="0.25">
      <c r="C138" s="1">
        <v>1.27</v>
      </c>
      <c r="D138" s="8">
        <f t="shared" si="6"/>
        <v>2.8289217784090974</v>
      </c>
      <c r="E138" s="10">
        <f t="shared" si="7"/>
        <v>-1.5589217784090974</v>
      </c>
      <c r="F138" s="10">
        <f t="shared" si="8"/>
        <v>2.4302371111981831</v>
      </c>
      <c r="H138">
        <f t="shared" si="9"/>
        <v>171.32500077854672</v>
      </c>
    </row>
    <row r="139" spans="3:10" x14ac:dyDescent="0.25">
      <c r="C139" s="1">
        <v>1.02</v>
      </c>
      <c r="D139" s="8">
        <f t="shared" si="6"/>
        <v>4.7039793899072784</v>
      </c>
      <c r="E139" s="10">
        <f t="shared" si="7"/>
        <v>-3.6839793899072784</v>
      </c>
      <c r="F139" s="10">
        <f t="shared" si="8"/>
        <v>13.571704145261602</v>
      </c>
      <c r="H139">
        <f t="shared" si="9"/>
        <v>177.93205960207615</v>
      </c>
    </row>
    <row r="140" spans="3:10" x14ac:dyDescent="0.25">
      <c r="C140" s="1">
        <v>1.81</v>
      </c>
      <c r="D140" s="8">
        <f t="shared" si="6"/>
        <v>3.0035741596638017</v>
      </c>
      <c r="E140" s="10">
        <f t="shared" si="7"/>
        <v>-1.1935741596638016</v>
      </c>
      <c r="F140" s="10">
        <f t="shared" si="8"/>
        <v>1.4246192746171502</v>
      </c>
      <c r="H140">
        <f t="shared" si="9"/>
        <v>157.48035371972318</v>
      </c>
    </row>
    <row r="141" spans="3:10" x14ac:dyDescent="0.25">
      <c r="C141" s="1">
        <v>1.23</v>
      </c>
      <c r="D141" s="8">
        <f t="shared" si="6"/>
        <v>2.8856924248779463</v>
      </c>
      <c r="E141" s="10">
        <f t="shared" si="7"/>
        <v>-1.6556924248779463</v>
      </c>
      <c r="F141" s="10">
        <f t="shared" si="8"/>
        <v>2.7413174057982141</v>
      </c>
      <c r="H141">
        <f t="shared" si="9"/>
        <v>172.37373019031142</v>
      </c>
    </row>
    <row r="142" spans="3:10" x14ac:dyDescent="0.25">
      <c r="C142" s="1">
        <v>0.32</v>
      </c>
      <c r="D142" s="8">
        <f t="shared" si="6"/>
        <v>2.5839408429283122</v>
      </c>
      <c r="E142" s="10">
        <f t="shared" si="7"/>
        <v>-2.2639408429283123</v>
      </c>
      <c r="F142" s="10">
        <f t="shared" si="8"/>
        <v>5.1254281402789577</v>
      </c>
      <c r="H142">
        <f t="shared" si="9"/>
        <v>197.09682430795849</v>
      </c>
    </row>
    <row r="143" spans="3:10" x14ac:dyDescent="0.25">
      <c r="C143" s="1">
        <v>0.22</v>
      </c>
      <c r="D143" s="8">
        <f t="shared" si="6"/>
        <v>2.7035197966961739</v>
      </c>
      <c r="E143" s="10">
        <f t="shared" si="7"/>
        <v>-2.4835197966961737</v>
      </c>
      <c r="F143" s="10">
        <f t="shared" si="8"/>
        <v>6.1678705805818037</v>
      </c>
      <c r="H143">
        <f t="shared" si="9"/>
        <v>199.91464783737024</v>
      </c>
    </row>
    <row r="144" spans="3:10" ht="17.25" x14ac:dyDescent="0.25">
      <c r="C144" s="1">
        <v>0.34</v>
      </c>
      <c r="D144" s="8">
        <f t="shared" si="6"/>
        <v>3.3646951484461436</v>
      </c>
      <c r="E144" s="10">
        <f t="shared" si="7"/>
        <v>-3.0246951484461437</v>
      </c>
      <c r="F144" s="10">
        <f t="shared" si="8"/>
        <v>9.1487807410336401</v>
      </c>
      <c r="H144">
        <f t="shared" si="9"/>
        <v>196.53565960207612</v>
      </c>
      <c r="J144" s="21" t="s">
        <v>35</v>
      </c>
    </row>
    <row r="145" spans="2:10" x14ac:dyDescent="0.25">
      <c r="B145" t="s">
        <v>32</v>
      </c>
      <c r="C145" s="22">
        <f>AVERAGEA(C111:C144)</f>
        <v>14.359117647058824</v>
      </c>
      <c r="J145" s="21">
        <f>1-(F146/H146)</f>
        <v>0.92464304657816232</v>
      </c>
    </row>
    <row r="146" spans="2:10" x14ac:dyDescent="0.25">
      <c r="D146" t="s">
        <v>31</v>
      </c>
      <c r="E146" s="20">
        <f>SUM(E111:E144)</f>
        <v>-5.3157478419052495E-13</v>
      </c>
      <c r="F146" s="23">
        <f>SUM(F111:F144)</f>
        <v>2602.896711632884</v>
      </c>
      <c r="H146" s="24">
        <f>SUM(H111:H144)</f>
        <v>34540.896273529419</v>
      </c>
    </row>
    <row r="147" spans="2:10" x14ac:dyDescent="0.25">
      <c r="F147" s="9" t="s">
        <v>14</v>
      </c>
      <c r="H147" t="s">
        <v>33</v>
      </c>
    </row>
    <row r="151" spans="2:10" ht="17.25" x14ac:dyDescent="0.25">
      <c r="B151" s="28" t="s">
        <v>37</v>
      </c>
      <c r="C151" s="29"/>
      <c r="D151" s="29"/>
      <c r="E151" s="29"/>
      <c r="F151" s="30"/>
    </row>
    <row r="152" spans="2:10" x14ac:dyDescent="0.25">
      <c r="B152" s="31"/>
      <c r="C152" s="16"/>
      <c r="D152" s="16"/>
      <c r="E152" s="16"/>
      <c r="F152" s="32"/>
    </row>
    <row r="153" spans="2:10" x14ac:dyDescent="0.25">
      <c r="B153" s="31"/>
      <c r="C153" s="16" t="s">
        <v>38</v>
      </c>
      <c r="D153" s="16">
        <f>CORREL(C111:C144,D111:D144)</f>
        <v>0.96158361392973124</v>
      </c>
      <c r="E153" s="16"/>
      <c r="F153" s="32"/>
    </row>
    <row r="154" spans="2:10" ht="17.25" x14ac:dyDescent="0.25">
      <c r="B154" s="33"/>
      <c r="C154" s="34" t="s">
        <v>39</v>
      </c>
      <c r="D154" s="21">
        <f>D153^2</f>
        <v>0.92464304657816243</v>
      </c>
      <c r="E154" s="34"/>
      <c r="F154" s="35"/>
    </row>
  </sheetData>
  <mergeCells count="2">
    <mergeCell ref="E109:F109"/>
    <mergeCell ref="H109:J110"/>
  </mergeCells>
  <pageMargins left="0.78740157499999996" right="0.78740157499999996" top="0.984251969" bottom="0.984251969" header="0.4921259845" footer="0.49212598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zadani </vt:lpstr>
      <vt:lpstr>reseni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Formanek</cp:lastModifiedBy>
  <dcterms:created xsi:type="dcterms:W3CDTF">2013-02-28T08:44:05Z</dcterms:created>
  <dcterms:modified xsi:type="dcterms:W3CDTF">2013-09-23T13:20:43Z</dcterms:modified>
</cp:coreProperties>
</file>