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<sst xmlns="http://schemas.openxmlformats.org/spreadsheetml/2006/main" count="32" uniqueCount="32">
  <si>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Stops</t>
  </si>
  <si>
    <t>DailyAvgOn</t>
  </si>
  <si>
    <t>DailyAvgOff</t>
  </si>
  <si>
    <t>Athletics Complex E</t>
  </si>
  <si>
    <t>Athletics Complex W</t>
  </si>
  <si>
    <t>Aux Services East</t>
  </si>
  <si>
    <t>Aux Services West</t>
  </si>
  <si>
    <t>CRI Deck</t>
  </si>
  <si>
    <t>Duke Centennial Hall East</t>
  </si>
  <si>
    <t>EPIC N</t>
  </si>
  <si>
    <t>EPIC S</t>
  </si>
  <si>
    <t>East Deck 2</t>
  </si>
  <si>
    <t>Fretwell N</t>
  </si>
  <si>
    <t>Grigg Hall E</t>
  </si>
  <si>
    <t>Grigg Hall W</t>
  </si>
  <si>
    <t>Hickory Hall North</t>
  </si>
  <si>
    <t>Lot 5A</t>
  </si>
  <si>
    <t>Lot 6</t>
  </si>
  <si>
    <t>Martin Hall</t>
  </si>
  <si>
    <t>Motor Sports</t>
  </si>
  <si>
    <t>PORTAL East</t>
  </si>
  <si>
    <t>Portal W</t>
  </si>
  <si>
    <t>Robinson Hall S</t>
  </si>
  <si>
    <t>Student Health (Green) W</t>
  </si>
  <si>
    <t>Student Health E</t>
  </si>
  <si>
    <t>Student Health N</t>
  </si>
  <si>
    <t>Student Union E</t>
  </si>
  <si>
    <t>Student Union W</t>
  </si>
  <si>
    <t>Union Deck/Belk N</t>
  </si>
  <si>
    <t>Wallis Hall E/Light Rail</t>
  </si>
  <si>
    <t>Woodward Hall East</t>
  </si>
  <si>
    <t>TOTAL USAGE AVERAGE: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</si>
</sst>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&quot;Times New Roman&quot;"/>
    </font>
    <font>
      <color theme="1"/>
      <name val="Arial"/>
    </font>
    <font>
      <b/>
      <color theme="1"/>
      <name val="&quot;Times New Roman&quot;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3" fontId="2" numFmtId="0" xfId="0" applyAlignment="1" applyBorder="1" applyFill="1" applyFont="1">
      <alignment readingOrder="0"/>
    </xf>
    <xf borderId="2" fillId="3" fontId="3" numFmtId="2" xfId="0" applyAlignment="1" applyBorder="1" applyFont="1" applyNumberFormat="1">
      <alignment horizontal="right" readingOrder="0"/>
    </xf>
    <xf borderId="2" fillId="3" fontId="3" numFmtId="2" xfId="0" applyAlignment="1" applyBorder="1" applyFont="1" applyNumberFormat="1">
      <alignment horizontal="right"/>
    </xf>
    <xf borderId="2" fillId="2" fontId="4" numFmtId="0" xfId="0" applyBorder="1" applyFont="1"/>
    <xf borderId="2" fillId="2" fontId="5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9.88"/>
    <col customWidth="1" min="3" max="3" width="10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f>7303/349</f>
        <v>20.92550143</v>
      </c>
      <c r="C2" s="5">
        <f>3771/349</f>
        <v>10.80515759</v>
      </c>
    </row>
    <row r="3">
      <c r="A3" s="3" t="s">
        <v>4</v>
      </c>
      <c r="B3" s="4">
        <f>8863/349</f>
        <v>25.39541547</v>
      </c>
      <c r="C3" s="5">
        <f>49329/349</f>
        <v>141.3438395</v>
      </c>
    </row>
    <row r="4">
      <c r="A4" s="3" t="s">
        <v>5</v>
      </c>
      <c r="B4" s="4">
        <f>34219/349</f>
        <v>98.0487106</v>
      </c>
      <c r="C4" s="5">
        <f>48159/349</f>
        <v>137.991404</v>
      </c>
    </row>
    <row r="5">
      <c r="A5" s="3" t="s">
        <v>6</v>
      </c>
      <c r="B5" s="5">
        <f>23208/349</f>
        <v>66.49856734</v>
      </c>
      <c r="C5" s="5">
        <f>25442/349</f>
        <v>72.89971347</v>
      </c>
    </row>
    <row r="6">
      <c r="A6" s="3" t="s">
        <v>7</v>
      </c>
      <c r="B6" s="5">
        <f>74506/349</f>
        <v>213.4842407</v>
      </c>
      <c r="C6" s="5">
        <f>70768/349</f>
        <v>202.773639</v>
      </c>
    </row>
    <row r="7">
      <c r="A7" s="3" t="s">
        <v>8</v>
      </c>
      <c r="B7" s="5">
        <f>67605/349</f>
        <v>193.7106017</v>
      </c>
      <c r="C7" s="5">
        <f>2851/349</f>
        <v>8.169054441</v>
      </c>
    </row>
    <row r="8">
      <c r="A8" s="3" t="s">
        <v>9</v>
      </c>
      <c r="B8" s="5">
        <f>50974/349</f>
        <v>146.0573066</v>
      </c>
      <c r="C8" s="5">
        <f>2752/349</f>
        <v>7.885386819</v>
      </c>
    </row>
    <row r="9">
      <c r="A9" s="3" t="s">
        <v>10</v>
      </c>
      <c r="B9" s="5">
        <f>2799/349</f>
        <v>8.020057307</v>
      </c>
      <c r="C9" s="5">
        <f>29220/349</f>
        <v>83.72492837</v>
      </c>
    </row>
    <row r="10">
      <c r="A10" s="3" t="s">
        <v>11</v>
      </c>
      <c r="B10" s="5">
        <f>6658/349</f>
        <v>19.0773639</v>
      </c>
      <c r="C10" s="5">
        <f>8899/349</f>
        <v>25.49856734</v>
      </c>
    </row>
    <row r="11">
      <c r="A11" s="3" t="s">
        <v>12</v>
      </c>
      <c r="B11" s="5">
        <f>31172/349</f>
        <v>89.31805158</v>
      </c>
      <c r="C11" s="5">
        <f>50311/349</f>
        <v>144.1575931</v>
      </c>
    </row>
    <row r="12">
      <c r="A12" s="3" t="s">
        <v>13</v>
      </c>
      <c r="B12" s="5">
        <f>37828/349</f>
        <v>108.3896848</v>
      </c>
      <c r="C12" s="5">
        <f>1537/349</f>
        <v>4.404011461</v>
      </c>
    </row>
    <row r="13">
      <c r="A13" s="3" t="s">
        <v>14</v>
      </c>
      <c r="B13" s="5">
        <f>11216/349</f>
        <v>32.13753582</v>
      </c>
      <c r="C13" s="5">
        <f>38170/349</f>
        <v>109.3696275</v>
      </c>
    </row>
    <row r="14">
      <c r="A14" s="3" t="s">
        <v>15</v>
      </c>
      <c r="B14" s="5">
        <f>2443/349</f>
        <v>7</v>
      </c>
      <c r="C14" s="5">
        <f>2297/349</f>
        <v>6.581661891</v>
      </c>
    </row>
    <row r="15">
      <c r="A15" s="3" t="s">
        <v>16</v>
      </c>
      <c r="B15" s="5">
        <f>61797/349</f>
        <v>177.0687679</v>
      </c>
      <c r="C15" s="5">
        <f>51917/349</f>
        <v>148.7593123</v>
      </c>
    </row>
    <row r="16">
      <c r="A16" s="3" t="s">
        <v>17</v>
      </c>
      <c r="B16" s="5">
        <f>59424/349</f>
        <v>170.269341</v>
      </c>
      <c r="C16" s="5">
        <f>69145/349</f>
        <v>198.1232092</v>
      </c>
    </row>
    <row r="17">
      <c r="A17" s="3" t="s">
        <v>18</v>
      </c>
      <c r="B17" s="5">
        <f>64732/349</f>
        <v>185.47851</v>
      </c>
      <c r="C17" s="5">
        <f>61732/349</f>
        <v>176.8825215</v>
      </c>
    </row>
    <row r="18">
      <c r="A18" s="3" t="s">
        <v>19</v>
      </c>
      <c r="B18" s="5">
        <f>2912/349</f>
        <v>8.343839542</v>
      </c>
      <c r="C18" s="5">
        <f>22901/349</f>
        <v>65.61891117</v>
      </c>
    </row>
    <row r="19">
      <c r="A19" s="3" t="s">
        <v>20</v>
      </c>
      <c r="B19" s="5">
        <f>12395/349</f>
        <v>35.51575931</v>
      </c>
      <c r="C19" s="5">
        <f>4554/349</f>
        <v>13.0487106</v>
      </c>
    </row>
    <row r="20">
      <c r="A20" s="3" t="s">
        <v>21</v>
      </c>
      <c r="B20" s="5">
        <f>40096/349</f>
        <v>114.8882521</v>
      </c>
      <c r="C20" s="5">
        <f>77506/349</f>
        <v>222.0802292</v>
      </c>
    </row>
    <row r="21">
      <c r="A21" s="3" t="s">
        <v>22</v>
      </c>
      <c r="B21" s="5">
        <f>2/349</f>
        <v>0.005730659026</v>
      </c>
      <c r="C21" s="5">
        <f>0/349</f>
        <v>0</v>
      </c>
    </row>
    <row r="22">
      <c r="A22" s="3" t="s">
        <v>23</v>
      </c>
      <c r="B22" s="5">
        <f t="shared" ref="B22:C22" si="1">1/349</f>
        <v>0.002865329513</v>
      </c>
      <c r="C22" s="5">
        <f t="shared" si="1"/>
        <v>0.002865329513</v>
      </c>
    </row>
    <row r="23">
      <c r="A23" s="3" t="s">
        <v>24</v>
      </c>
      <c r="B23" s="5">
        <f>873/349</f>
        <v>2.501432665</v>
      </c>
      <c r="C23" s="5">
        <f>1028/349</f>
        <v>2.945558739</v>
      </c>
    </row>
    <row r="24">
      <c r="A24" s="3" t="s">
        <v>25</v>
      </c>
      <c r="B24" s="5">
        <f>11639/349</f>
        <v>33.3495702</v>
      </c>
      <c r="C24" s="5">
        <f>21135/349</f>
        <v>60.55873926</v>
      </c>
    </row>
    <row r="25">
      <c r="A25" s="3" t="s">
        <v>26</v>
      </c>
      <c r="B25" s="5">
        <f>107882/349</f>
        <v>309.1174785</v>
      </c>
      <c r="C25" s="5">
        <f>100287/349</f>
        <v>287.3553009</v>
      </c>
    </row>
    <row r="26">
      <c r="A26" s="3" t="s">
        <v>27</v>
      </c>
      <c r="B26" s="5">
        <f>158578/349</f>
        <v>454.3782235</v>
      </c>
      <c r="C26" s="5">
        <f>114099/349</f>
        <v>326.9312321</v>
      </c>
    </row>
    <row r="27">
      <c r="A27" s="3" t="s">
        <v>28</v>
      </c>
      <c r="B27" s="5">
        <f>1598/349</f>
        <v>4.578796562</v>
      </c>
      <c r="C27" s="5">
        <f>1982/349</f>
        <v>5.679083095</v>
      </c>
    </row>
    <row r="28">
      <c r="A28" s="3" t="s">
        <v>29</v>
      </c>
      <c r="B28" s="5">
        <f>2937/349</f>
        <v>8.415472779</v>
      </c>
      <c r="C28" s="5">
        <f>1664/349</f>
        <v>4.767908309</v>
      </c>
    </row>
    <row r="29">
      <c r="A29" s="3" t="s">
        <v>30</v>
      </c>
      <c r="B29" s="5">
        <f>18191/349</f>
        <v>52.12320917</v>
      </c>
      <c r="C29" s="5">
        <f>28089/349</f>
        <v>80.48424069</v>
      </c>
    </row>
    <row r="30">
      <c r="A30" s="6" t="s">
        <v>31</v>
      </c>
      <c r="B30" s="7">
        <f t="shared" ref="B30:C30" si="2">SUM(B2:B29)</f>
        <v>2584.100287</v>
      </c>
      <c r="C30" s="7">
        <f t="shared" si="2"/>
        <v>2548.842407</v>
      </c>
    </row>
  </sheetData>
  <drawing r:id="rId1"/>
</worksheet>
</file>