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kalten/Documents/GitHub/vitisdrought/MS_Kaltenbach/data/ACI/Excel/done/"/>
    </mc:Choice>
  </mc:AlternateContent>
  <xr:revisionPtr revIDLastSave="0" documentId="13_ncr:1_{404C5E7B-8C82-D349-B25E-D4BAC4623E97}" xr6:coauthVersionLast="47" xr6:coauthVersionMax="47" xr10:uidLastSave="{00000000-0000-0000-0000-000000000000}"/>
  <bookViews>
    <workbookView xWindow="240" yWindow="500" windowWidth="28560" windowHeight="1598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29" i="1" l="1"/>
  <c r="BJ29" i="1"/>
  <c r="BH29" i="1"/>
  <c r="BG29" i="1"/>
  <c r="BF29" i="1"/>
  <c r="BE29" i="1"/>
  <c r="BD29" i="1"/>
  <c r="BC29" i="1"/>
  <c r="AX29" i="1" s="1"/>
  <c r="AZ29" i="1"/>
  <c r="AS29" i="1"/>
  <c r="AM29" i="1"/>
  <c r="AN29" i="1" s="1"/>
  <c r="AI29" i="1"/>
  <c r="AG29" i="1" s="1"/>
  <c r="Y29" i="1"/>
  <c r="X29" i="1"/>
  <c r="W29" i="1" s="1"/>
  <c r="P29" i="1"/>
  <c r="BK28" i="1"/>
  <c r="BJ28" i="1"/>
  <c r="BH28" i="1"/>
  <c r="BG28" i="1"/>
  <c r="BF28" i="1"/>
  <c r="BE28" i="1"/>
  <c r="BD28" i="1"/>
  <c r="BC28" i="1"/>
  <c r="AX28" i="1" s="1"/>
  <c r="AZ28" i="1"/>
  <c r="AS28" i="1"/>
  <c r="AM28" i="1"/>
  <c r="AN28" i="1" s="1"/>
  <c r="AI28" i="1"/>
  <c r="AG28" i="1"/>
  <c r="N28" i="1" s="1"/>
  <c r="Y28" i="1"/>
  <c r="X28" i="1"/>
  <c r="W28" i="1" s="1"/>
  <c r="P28" i="1"/>
  <c r="BK27" i="1"/>
  <c r="BJ27" i="1"/>
  <c r="BH27" i="1"/>
  <c r="BG27" i="1"/>
  <c r="BF27" i="1"/>
  <c r="BE27" i="1"/>
  <c r="BD27" i="1"/>
  <c r="BC27" i="1"/>
  <c r="AX27" i="1" s="1"/>
  <c r="AZ27" i="1"/>
  <c r="AS27" i="1"/>
  <c r="AM27" i="1"/>
  <c r="AN27" i="1" s="1"/>
  <c r="AI27" i="1"/>
  <c r="AG27" i="1"/>
  <c r="I27" i="1" s="1"/>
  <c r="Y27" i="1"/>
  <c r="X27" i="1"/>
  <c r="P27" i="1"/>
  <c r="BK26" i="1"/>
  <c r="BJ26" i="1"/>
  <c r="BH26" i="1"/>
  <c r="BI26" i="1" s="1"/>
  <c r="BG26" i="1"/>
  <c r="BF26" i="1"/>
  <c r="BE26" i="1"/>
  <c r="BD26" i="1"/>
  <c r="BC26" i="1"/>
  <c r="AX26" i="1" s="1"/>
  <c r="AZ26" i="1"/>
  <c r="AS26" i="1"/>
  <c r="AM26" i="1"/>
  <c r="AN26" i="1" s="1"/>
  <c r="AI26" i="1"/>
  <c r="AG26" i="1" s="1"/>
  <c r="Y26" i="1"/>
  <c r="X26" i="1"/>
  <c r="P26" i="1"/>
  <c r="BK25" i="1"/>
  <c r="BJ25" i="1"/>
  <c r="BH25" i="1"/>
  <c r="BG25" i="1"/>
  <c r="BF25" i="1"/>
  <c r="BE25" i="1"/>
  <c r="BD25" i="1"/>
  <c r="BC25" i="1"/>
  <c r="AX25" i="1" s="1"/>
  <c r="AZ25" i="1"/>
  <c r="AS25" i="1"/>
  <c r="AM25" i="1"/>
  <c r="AN25" i="1" s="1"/>
  <c r="AI25" i="1"/>
  <c r="AG25" i="1" s="1"/>
  <c r="Y25" i="1"/>
  <c r="X25" i="1"/>
  <c r="W25" i="1" s="1"/>
  <c r="P25" i="1"/>
  <c r="BK24" i="1"/>
  <c r="BJ24" i="1"/>
  <c r="BH24" i="1"/>
  <c r="BG24" i="1"/>
  <c r="BF24" i="1"/>
  <c r="BE24" i="1"/>
  <c r="BD24" i="1"/>
  <c r="BC24" i="1"/>
  <c r="AX24" i="1" s="1"/>
  <c r="AZ24" i="1"/>
  <c r="AS24" i="1"/>
  <c r="AM24" i="1"/>
  <c r="AN24" i="1" s="1"/>
  <c r="AI24" i="1"/>
  <c r="AG24" i="1"/>
  <c r="J24" i="1" s="1"/>
  <c r="AV24" i="1" s="1"/>
  <c r="Y24" i="1"/>
  <c r="X24" i="1"/>
  <c r="W24" i="1" s="1"/>
  <c r="P24" i="1"/>
  <c r="BK23" i="1"/>
  <c r="BJ23" i="1"/>
  <c r="BH23" i="1"/>
  <c r="BI23" i="1" s="1"/>
  <c r="BG23" i="1"/>
  <c r="BF23" i="1"/>
  <c r="BE23" i="1"/>
  <c r="BD23" i="1"/>
  <c r="BC23" i="1"/>
  <c r="AZ23" i="1"/>
  <c r="AX23" i="1"/>
  <c r="AS23" i="1"/>
  <c r="AM23" i="1"/>
  <c r="AN23" i="1" s="1"/>
  <c r="AI23" i="1"/>
  <c r="AG23" i="1" s="1"/>
  <c r="Y23" i="1"/>
  <c r="X23" i="1"/>
  <c r="W23" i="1"/>
  <c r="P23" i="1"/>
  <c r="BK22" i="1"/>
  <c r="BJ22" i="1"/>
  <c r="BH22" i="1"/>
  <c r="BG22" i="1"/>
  <c r="BF22" i="1"/>
  <c r="BE22" i="1"/>
  <c r="BD22" i="1"/>
  <c r="BC22" i="1"/>
  <c r="AX22" i="1" s="1"/>
  <c r="AZ22" i="1"/>
  <c r="AS22" i="1"/>
  <c r="AM22" i="1"/>
  <c r="AN22" i="1" s="1"/>
  <c r="AI22" i="1"/>
  <c r="AG22" i="1" s="1"/>
  <c r="Y22" i="1"/>
  <c r="X22" i="1"/>
  <c r="P22" i="1"/>
  <c r="BK21" i="1"/>
  <c r="BJ21" i="1"/>
  <c r="BH21" i="1"/>
  <c r="BG21" i="1"/>
  <c r="BF21" i="1"/>
  <c r="BE21" i="1"/>
  <c r="BD21" i="1"/>
  <c r="BC21" i="1"/>
  <c r="AX21" i="1" s="1"/>
  <c r="AZ21" i="1"/>
  <c r="AS21" i="1"/>
  <c r="AM21" i="1"/>
  <c r="AN21" i="1" s="1"/>
  <c r="AI21" i="1"/>
  <c r="AG21" i="1"/>
  <c r="K21" i="1" s="1"/>
  <c r="Y21" i="1"/>
  <c r="X21" i="1"/>
  <c r="W21" i="1" s="1"/>
  <c r="P21" i="1"/>
  <c r="BK20" i="1"/>
  <c r="BJ20" i="1"/>
  <c r="BH20" i="1"/>
  <c r="BI20" i="1" s="1"/>
  <c r="BG20" i="1"/>
  <c r="BF20" i="1"/>
  <c r="BE20" i="1"/>
  <c r="BD20" i="1"/>
  <c r="BC20" i="1"/>
  <c r="AZ20" i="1"/>
  <c r="AX20" i="1"/>
  <c r="AS20" i="1"/>
  <c r="AM20" i="1"/>
  <c r="AN20" i="1" s="1"/>
  <c r="AI20" i="1"/>
  <c r="AG20" i="1" s="1"/>
  <c r="Y20" i="1"/>
  <c r="X20" i="1"/>
  <c r="W20" i="1"/>
  <c r="P20" i="1"/>
  <c r="BK19" i="1"/>
  <c r="BJ19" i="1"/>
  <c r="BH19" i="1"/>
  <c r="BG19" i="1"/>
  <c r="BF19" i="1"/>
  <c r="BE19" i="1"/>
  <c r="BD19" i="1"/>
  <c r="BC19" i="1"/>
  <c r="AX19" i="1" s="1"/>
  <c r="AZ19" i="1"/>
  <c r="AS19" i="1"/>
  <c r="AM19" i="1"/>
  <c r="AN19" i="1" s="1"/>
  <c r="AI19" i="1"/>
  <c r="AG19" i="1" s="1"/>
  <c r="Y19" i="1"/>
  <c r="X19" i="1"/>
  <c r="W19" i="1"/>
  <c r="P19" i="1"/>
  <c r="BK18" i="1"/>
  <c r="BJ18" i="1"/>
  <c r="BH18" i="1"/>
  <c r="BG18" i="1"/>
  <c r="BF18" i="1"/>
  <c r="BE18" i="1"/>
  <c r="BD18" i="1"/>
  <c r="BC18" i="1"/>
  <c r="AZ18" i="1"/>
  <c r="AX18" i="1"/>
  <c r="AS18" i="1"/>
  <c r="AM18" i="1"/>
  <c r="AN18" i="1" s="1"/>
  <c r="AI18" i="1"/>
  <c r="AG18" i="1" s="1"/>
  <c r="Y18" i="1"/>
  <c r="X18" i="1"/>
  <c r="W18" i="1" s="1"/>
  <c r="P18" i="1"/>
  <c r="BK17" i="1"/>
  <c r="BJ17" i="1"/>
  <c r="BH17" i="1"/>
  <c r="BG17" i="1"/>
  <c r="BF17" i="1"/>
  <c r="BE17" i="1"/>
  <c r="BD17" i="1"/>
  <c r="BC17" i="1"/>
  <c r="AX17" i="1" s="1"/>
  <c r="AZ17" i="1"/>
  <c r="AS17" i="1"/>
  <c r="AM17" i="1"/>
  <c r="AN17" i="1" s="1"/>
  <c r="AI17" i="1"/>
  <c r="AG17" i="1"/>
  <c r="J17" i="1" s="1"/>
  <c r="AV17" i="1" s="1"/>
  <c r="Y17" i="1"/>
  <c r="X17" i="1"/>
  <c r="W17" i="1" s="1"/>
  <c r="P17" i="1"/>
  <c r="W27" i="1" l="1"/>
  <c r="BI27" i="1"/>
  <c r="BI19" i="1"/>
  <c r="BI22" i="1"/>
  <c r="AU22" i="1" s="1"/>
  <c r="J23" i="1"/>
  <c r="AV23" i="1" s="1"/>
  <c r="N23" i="1"/>
  <c r="S26" i="1"/>
  <c r="AU26" i="1"/>
  <c r="AW26" i="1" s="1"/>
  <c r="I19" i="1"/>
  <c r="AA19" i="1" s="1"/>
  <c r="N19" i="1"/>
  <c r="K19" i="1"/>
  <c r="J19" i="1"/>
  <c r="AV19" i="1" s="1"/>
  <c r="BI17" i="1"/>
  <c r="BI18" i="1"/>
  <c r="S18" i="1" s="1"/>
  <c r="N27" i="1"/>
  <c r="W26" i="1"/>
  <c r="K27" i="1"/>
  <c r="W22" i="1"/>
  <c r="K24" i="1"/>
  <c r="BI24" i="1"/>
  <c r="S24" i="1" s="1"/>
  <c r="BI25" i="1"/>
  <c r="S25" i="1" s="1"/>
  <c r="BI28" i="1"/>
  <c r="AU28" i="1" s="1"/>
  <c r="AW28" i="1" s="1"/>
  <c r="BI29" i="1"/>
  <c r="S29" i="1" s="1"/>
  <c r="J27" i="1"/>
  <c r="AV27" i="1" s="1"/>
  <c r="AY27" i="1" s="1"/>
  <c r="AH21" i="1"/>
  <c r="K17" i="1"/>
  <c r="N21" i="1"/>
  <c r="BI21" i="1"/>
  <c r="AU21" i="1" s="1"/>
  <c r="AW21" i="1" s="1"/>
  <c r="AW22" i="1"/>
  <c r="S19" i="1"/>
  <c r="AU19" i="1"/>
  <c r="AY19" i="1" s="1"/>
  <c r="N18" i="1"/>
  <c r="I18" i="1"/>
  <c r="K18" i="1"/>
  <c r="J18" i="1"/>
  <c r="AV18" i="1" s="1"/>
  <c r="AU23" i="1"/>
  <c r="AW23" i="1" s="1"/>
  <c r="S23" i="1"/>
  <c r="K26" i="1"/>
  <c r="J26" i="1"/>
  <c r="AV26" i="1" s="1"/>
  <c r="I26" i="1"/>
  <c r="AH26" i="1"/>
  <c r="N26" i="1"/>
  <c r="AU27" i="1"/>
  <c r="S27" i="1"/>
  <c r="AW27" i="1"/>
  <c r="AH22" i="1"/>
  <c r="I22" i="1"/>
  <c r="N22" i="1"/>
  <c r="K22" i="1"/>
  <c r="J22" i="1"/>
  <c r="AV22" i="1" s="1"/>
  <c r="AU24" i="1"/>
  <c r="AW24" i="1" s="1"/>
  <c r="AA27" i="1"/>
  <c r="AU18" i="1"/>
  <c r="AW18" i="1" s="1"/>
  <c r="AU20" i="1"/>
  <c r="AW20" i="1" s="1"/>
  <c r="S20" i="1"/>
  <c r="AH25" i="1"/>
  <c r="N25" i="1"/>
  <c r="K25" i="1"/>
  <c r="J25" i="1"/>
  <c r="AV25" i="1" s="1"/>
  <c r="I25" i="1"/>
  <c r="K29" i="1"/>
  <c r="J29" i="1"/>
  <c r="AV29" i="1" s="1"/>
  <c r="I29" i="1"/>
  <c r="AH29" i="1"/>
  <c r="N29" i="1"/>
  <c r="AH18" i="1"/>
  <c r="N20" i="1"/>
  <c r="K20" i="1"/>
  <c r="J20" i="1"/>
  <c r="AV20" i="1" s="1"/>
  <c r="I20" i="1"/>
  <c r="AH20" i="1"/>
  <c r="AH28" i="1"/>
  <c r="I28" i="1"/>
  <c r="S22" i="1"/>
  <c r="AH23" i="1"/>
  <c r="N17" i="1"/>
  <c r="I23" i="1"/>
  <c r="N24" i="1"/>
  <c r="J28" i="1"/>
  <c r="AV28" i="1" s="1"/>
  <c r="K28" i="1"/>
  <c r="K23" i="1"/>
  <c r="AH24" i="1"/>
  <c r="I21" i="1"/>
  <c r="AH19" i="1"/>
  <c r="J21" i="1"/>
  <c r="AV21" i="1" s="1"/>
  <c r="I24" i="1"/>
  <c r="AH27" i="1"/>
  <c r="AH17" i="1"/>
  <c r="I17" i="1"/>
  <c r="T26" i="1" l="1"/>
  <c r="U26" i="1" s="1"/>
  <c r="AY22" i="1"/>
  <c r="AW19" i="1"/>
  <c r="AY28" i="1"/>
  <c r="S21" i="1"/>
  <c r="T21" i="1" s="1"/>
  <c r="U21" i="1" s="1"/>
  <c r="AU25" i="1"/>
  <c r="AW25" i="1" s="1"/>
  <c r="AU17" i="1"/>
  <c r="S17" i="1"/>
  <c r="T17" i="1" s="1"/>
  <c r="U17" i="1" s="1"/>
  <c r="V17" i="1" s="1"/>
  <c r="Z17" i="1" s="1"/>
  <c r="S28" i="1"/>
  <c r="T28" i="1" s="1"/>
  <c r="U28" i="1" s="1"/>
  <c r="AY18" i="1"/>
  <c r="AU29" i="1"/>
  <c r="AW29" i="1" s="1"/>
  <c r="AY23" i="1"/>
  <c r="AY26" i="1"/>
  <c r="AA24" i="1"/>
  <c r="AY21" i="1"/>
  <c r="T24" i="1"/>
  <c r="U24" i="1" s="1"/>
  <c r="AA21" i="1"/>
  <c r="T18" i="1"/>
  <c r="U18" i="1" s="1"/>
  <c r="AA23" i="1"/>
  <c r="AA29" i="1"/>
  <c r="AA18" i="1"/>
  <c r="T25" i="1"/>
  <c r="U25" i="1" s="1"/>
  <c r="Q25" i="1" s="1"/>
  <c r="O25" i="1" s="1"/>
  <c r="R25" i="1" s="1"/>
  <c r="L25" i="1" s="1"/>
  <c r="M25" i="1" s="1"/>
  <c r="AA22" i="1"/>
  <c r="T22" i="1"/>
  <c r="U22" i="1" s="1"/>
  <c r="Q22" i="1" s="1"/>
  <c r="O22" i="1" s="1"/>
  <c r="R22" i="1" s="1"/>
  <c r="L22" i="1" s="1"/>
  <c r="M22" i="1" s="1"/>
  <c r="AA28" i="1"/>
  <c r="AY24" i="1"/>
  <c r="AC26" i="1"/>
  <c r="V26" i="1"/>
  <c r="Z26" i="1" s="1"/>
  <c r="T20" i="1"/>
  <c r="U20" i="1" s="1"/>
  <c r="Q20" i="1" s="1"/>
  <c r="O20" i="1" s="1"/>
  <c r="R20" i="1" s="1"/>
  <c r="L20" i="1" s="1"/>
  <c r="M20" i="1" s="1"/>
  <c r="T29" i="1"/>
  <c r="U29" i="1" s="1"/>
  <c r="Q29" i="1" s="1"/>
  <c r="O29" i="1" s="1"/>
  <c r="R29" i="1" s="1"/>
  <c r="L29" i="1" s="1"/>
  <c r="M29" i="1" s="1"/>
  <c r="T27" i="1"/>
  <c r="U27" i="1" s="1"/>
  <c r="AA20" i="1"/>
  <c r="T23" i="1"/>
  <c r="U23" i="1" s="1"/>
  <c r="Q23" i="1" s="1"/>
  <c r="O23" i="1" s="1"/>
  <c r="R23" i="1" s="1"/>
  <c r="L23" i="1" s="1"/>
  <c r="M23" i="1" s="1"/>
  <c r="AA17" i="1"/>
  <c r="AY20" i="1"/>
  <c r="AA25" i="1"/>
  <c r="AB26" i="1"/>
  <c r="AA26" i="1"/>
  <c r="Q26" i="1"/>
  <c r="O26" i="1" s="1"/>
  <c r="R26" i="1" s="1"/>
  <c r="L26" i="1" s="1"/>
  <c r="M26" i="1" s="1"/>
  <c r="T19" i="1"/>
  <c r="U19" i="1" s="1"/>
  <c r="AY29" i="1" l="1"/>
  <c r="AB17" i="1"/>
  <c r="AC17" i="1"/>
  <c r="AY25" i="1"/>
  <c r="AW17" i="1"/>
  <c r="AY17" i="1"/>
  <c r="Q17" i="1"/>
  <c r="O17" i="1" s="1"/>
  <c r="R17" i="1" s="1"/>
  <c r="L17" i="1" s="1"/>
  <c r="M17" i="1" s="1"/>
  <c r="V27" i="1"/>
  <c r="Z27" i="1" s="1"/>
  <c r="AC27" i="1"/>
  <c r="AB27" i="1"/>
  <c r="Q27" i="1"/>
  <c r="O27" i="1" s="1"/>
  <c r="R27" i="1" s="1"/>
  <c r="L27" i="1" s="1"/>
  <c r="M27" i="1" s="1"/>
  <c r="V21" i="1"/>
  <c r="Z21" i="1" s="1"/>
  <c r="AC21" i="1"/>
  <c r="AB21" i="1"/>
  <c r="AC23" i="1"/>
  <c r="V23" i="1"/>
  <c r="Z23" i="1" s="1"/>
  <c r="AB23" i="1"/>
  <c r="V19" i="1"/>
  <c r="Z19" i="1" s="1"/>
  <c r="AC19" i="1"/>
  <c r="AB19" i="1"/>
  <c r="Q19" i="1"/>
  <c r="O19" i="1" s="1"/>
  <c r="R19" i="1" s="1"/>
  <c r="L19" i="1" s="1"/>
  <c r="M19" i="1" s="1"/>
  <c r="V18" i="1"/>
  <c r="Z18" i="1" s="1"/>
  <c r="AC18" i="1"/>
  <c r="AB18" i="1"/>
  <c r="Q18" i="1"/>
  <c r="O18" i="1" s="1"/>
  <c r="R18" i="1" s="1"/>
  <c r="L18" i="1" s="1"/>
  <c r="M18" i="1" s="1"/>
  <c r="Q21" i="1"/>
  <c r="O21" i="1" s="1"/>
  <c r="R21" i="1" s="1"/>
  <c r="L21" i="1" s="1"/>
  <c r="M21" i="1" s="1"/>
  <c r="AD17" i="1"/>
  <c r="AD26" i="1"/>
  <c r="V20" i="1"/>
  <c r="Z20" i="1" s="1"/>
  <c r="AC20" i="1"/>
  <c r="AB20" i="1"/>
  <c r="V28" i="1"/>
  <c r="Z28" i="1" s="1"/>
  <c r="AC28" i="1"/>
  <c r="AB28" i="1"/>
  <c r="V24" i="1"/>
  <c r="Z24" i="1" s="1"/>
  <c r="AC24" i="1"/>
  <c r="AB24" i="1"/>
  <c r="AB29" i="1"/>
  <c r="V29" i="1"/>
  <c r="Z29" i="1" s="1"/>
  <c r="AC29" i="1"/>
  <c r="AC22" i="1"/>
  <c r="AD22" i="1" s="1"/>
  <c r="V22" i="1"/>
  <c r="Z22" i="1" s="1"/>
  <c r="AB22" i="1"/>
  <c r="Q28" i="1"/>
  <c r="O28" i="1" s="1"/>
  <c r="R28" i="1" s="1"/>
  <c r="L28" i="1" s="1"/>
  <c r="M28" i="1" s="1"/>
  <c r="V25" i="1"/>
  <c r="Z25" i="1" s="1"/>
  <c r="AC25" i="1"/>
  <c r="AB25" i="1"/>
  <c r="Q24" i="1"/>
  <c r="O24" i="1" s="1"/>
  <c r="R24" i="1" s="1"/>
  <c r="L24" i="1" s="1"/>
  <c r="M24" i="1" s="1"/>
  <c r="AD29" i="1" l="1"/>
  <c r="AD24" i="1"/>
  <c r="AD18" i="1"/>
  <c r="AD23" i="1"/>
  <c r="AD28" i="1"/>
  <c r="AD19" i="1"/>
  <c r="AD25" i="1"/>
  <c r="AD27" i="1"/>
  <c r="AD21" i="1"/>
  <c r="AD20" i="1"/>
</calcChain>
</file>

<file path=xl/sharedStrings.xml><?xml version="1.0" encoding="utf-8"?>
<sst xmlns="http://schemas.openxmlformats.org/spreadsheetml/2006/main" count="673" uniqueCount="343">
  <si>
    <t>File opened</t>
  </si>
  <si>
    <t>2020-12-17 13:38:46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</si>
  <si>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</si>
  <si>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</si>
  <si>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</si>
  <si>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</si>
  <si>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</si>
  <si>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</si>
  <si>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</si>
  <si>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</si>
  <si>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</si>
  <si>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</si>
  <si>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</si>
  <si>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{"tazero": "0.0863571", "co2bzero": "0.964262", "h2oaspan1": "1.00771", "flowazero": "0.29042", "flowbzero": "0.29097", "co2bspan2": "-0.0301809", "h2oaspanconc2": "0", "h2oazero": "1.13424", "co2aspan1": "1.00054", "flowmeterzero": "1.00299", "chamberpressurezero": "2.68126", "co2bspanconc2": "299.2", "h2obspanconc2": "0", "h2obspan1": "0.99587", "ssa_ref": "35809.5", "h2obspanconc1": "12.28", "h2oaspanconc1": "12.28", "h2obspan2": "0", "oxygen": "21", "co2aspanconc1": "2500", "tbzero": "0.134552", "h2obspan2b": "0.0705964", "co2bspanconc1": "2500", "co2bspan1": "1.00108", "co2bspan2a": "0.310949", "h2obspan2a": "0.0708892", "h2oaspan2b": "0.070146", "co2aspan2a": "0.308883", "h2oaspan2a": "0.0696095", "co2bspan2b": "0.308367", "h2obzero": "1.1444", "h2oaspan2": "0", "ssb_ref": "37377.7", "co2aspan2b": "0.306383", "co2azero": "0.965182", "co2aspanconc2": "299.2", "co2aspan2": "-0.0279682"}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</si>
  <si>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</si>
  <si>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</si>
  <si>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</si>
  <si>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</si>
  <si>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</si>
  <si>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</si>
  <si>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</si>
  <si>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</si>
  <si>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</si>
  <si>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13:38:46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</si>
  <si>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</si>
  <si>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</si>
  <si>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</si>
  <si>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</si>
  <si>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</si>
  <si>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</si>
  <si>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</si>
  <si>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</si>
  <si>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</si>
  <si>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</si>
  <si>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</si>
  <si>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</si>
  <si>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</si>
  <si>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</si>
  <si>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</si>
  <si>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</si>
  <si>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</si>
  <si>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</si>
  <si>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</si>
  <si>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</si>
  <si>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</si>
  <si>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</si>
  <si>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</si>
  <si>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</si>
  <si>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</si>
  <si>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</si>
  <si>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</si>
  <si>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</si>
  <si>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</si>
  <si>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</si>
  <si>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</si>
  <si>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</si>
  <si>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</si>
  <si>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</si>
  <si>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</si>
  <si>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</si>
  <si>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</si>
  <si>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</si>
  <si>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</si>
  <si>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</si>
  <si>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</si>
  <si>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</si>
  <si>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</si>
  <si>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</si>
  <si>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</si>
  <si>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</si>
  <si>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</si>
  <si>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</si>
  <si>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</si>
  <si>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</si>
  <si>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</si>
  <si>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</si>
  <si>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</si>
  <si>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1.59755 68.8691 369.023 622.748 881.376 1099.01 1300.79 1492.44</t>
  </si>
  <si>
    <t>Fs_true</t>
  </si>
  <si>
    <t>0.0494932 100.888 404.301 601.068 801.065 1000.84 1201.71 1400.98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</si>
  <si>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</si>
  <si>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</si>
  <si>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</si>
  <si>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</si>
  <si>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</si>
  <si>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</si>
  <si>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</si>
  <si>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</si>
  <si>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</si>
  <si>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</si>
  <si>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</si>
  <si>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</si>
  <si>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</si>
  <si>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</si>
  <si>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</si>
  <si>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</si>
  <si>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</si>
  <si>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</si>
  <si>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</si>
  <si>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</si>
  <si>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</si>
  <si>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</si>
  <si>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</si>
  <si>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</si>
  <si>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</si>
  <si>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</si>
  <si>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</si>
  <si>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</si>
  <si>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</si>
  <si>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</si>
  <si>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</si>
  <si>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</si>
  <si>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</si>
  <si>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</si>
  <si>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</si>
  <si>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</si>
  <si>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</si>
  <si>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</si>
  <si>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</si>
  <si>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</si>
  <si>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</si>
  <si>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</si>
  <si>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</si>
  <si>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</si>
  <si>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</si>
  <si>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</si>
  <si>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</si>
  <si>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</si>
  <si>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</si>
  <si>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</si>
  <si>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</si>
  <si>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</si>
  <si>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</si>
  <si>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</si>
  <si>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</si>
  <si>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</si>
  <si>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</si>
  <si>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</si>
  <si>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</si>
  <si>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</si>
  <si>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</si>
  <si>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</si>
  <si>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</si>
  <si>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</si>
  <si>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</si>
  <si>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</si>
  <si>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</si>
  <si>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</si>
  <si>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</si>
  <si>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</si>
  <si>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</si>
  <si>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</si>
  <si>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</si>
  <si>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</si>
  <si>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</si>
  <si>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</si>
  <si>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</si>
  <si>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</si>
  <si>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</si>
  <si>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</si>
  <si>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</si>
  <si>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</si>
  <si>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</si>
  <si>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</si>
  <si>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</si>
  <si>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</si>
  <si>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</si>
  <si>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</si>
  <si>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</si>
  <si>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</si>
  <si>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</si>
  <si>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</si>
  <si>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</si>
  <si>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</si>
  <si>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</si>
  <si>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</si>
  <si>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</si>
  <si>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</si>
  <si>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</si>
  <si>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</si>
  <si>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</si>
  <si>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</si>
  <si>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</si>
  <si>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</si>
  <si>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</si>
  <si>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</si>
  <si>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</si>
  <si>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</si>
  <si>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</si>
  <si>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</si>
  <si>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</si>
  <si>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</si>
  <si>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</si>
  <si>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</si>
  <si>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</si>
  <si>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</si>
  <si>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</si>
  <si>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</si>
  <si>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</si>
  <si>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</si>
  <si>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</si>
  <si>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</si>
  <si>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</si>
  <si>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</si>
  <si>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</si>
  <si>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</si>
  <si>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</si>
  <si>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</si>
  <si>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</si>
  <si>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</si>
  <si>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</si>
  <si>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</si>
  <si>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</si>
  <si>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</si>
  <si>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</si>
  <si>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</si>
  <si>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</si>
  <si>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</si>
  <si>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</si>
  <si>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</si>
  <si>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</si>
  <si>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</si>
  <si>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</si>
  <si>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</si>
  <si>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</si>
  <si>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</si>
  <si>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</si>
  <si>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</si>
  <si>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</si>
  <si>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</si>
  <si>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</si>
  <si>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</si>
  <si>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</si>
  <si>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</si>
  <si>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</si>
  <si>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</si>
  <si>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</si>
  <si>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</si>
  <si>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</si>
  <si>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</si>
  <si>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</si>
  <si>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</si>
  <si>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</si>
  <si>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</si>
  <si>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</si>
  <si>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</si>
  <si>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</si>
  <si>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</si>
  <si>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</si>
  <si>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</si>
  <si>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</si>
  <si>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</si>
  <si>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</si>
  <si>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</si>
  <si>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</si>
  <si>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</si>
  <si>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</si>
  <si>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</si>
  <si>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</si>
  <si>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</si>
  <si>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</si>
  <si>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</si>
  <si>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</si>
  <si>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</si>
  <si>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</si>
  <si>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</si>
  <si>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</si>
  <si>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</si>
  <si>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</si>
  <si>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</si>
  <si>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</si>
  <si>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</si>
  <si>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</si>
  <si>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</si>
  <si>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</si>
  <si>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</si>
  <si>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</si>
  <si>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</si>
  <si>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</si>
  <si>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</si>
  <si>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</si>
  <si>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</si>
  <si>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</si>
  <si>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1149</t>
  </si>
  <si>
    <t>_1</t>
  </si>
  <si>
    <t>RECT-4143-20200907-06_33_50</t>
  </si>
  <si>
    <t>0: Broadleaf</t>
  </si>
  <si>
    <t>13:46:13</t>
  </si>
  <si>
    <t>1/3</t>
  </si>
  <si>
    <t>20201217 13:48:11</t>
  </si>
  <si>
    <t>13:48:11</t>
  </si>
  <si>
    <t>RECT-8411-20201217-13_48_14</t>
  </si>
  <si>
    <t>DARK-8412-20201217-13_48_16</t>
  </si>
  <si>
    <t>3/3</t>
  </si>
  <si>
    <t>20201217 13:50:10</t>
  </si>
  <si>
    <t>13:50:10</t>
  </si>
  <si>
    <t>RECT-8413-20201217-13_50_13</t>
  </si>
  <si>
    <t>DARK-8414-20201217-13_50_15</t>
  </si>
  <si>
    <t>20201217 13:52:38</t>
  </si>
  <si>
    <t>13:52:38</t>
  </si>
  <si>
    <t>RECT-8417-20201217-13_52_41</t>
  </si>
  <si>
    <t>DARK-8418-20201217-13_52_43</t>
  </si>
  <si>
    <t>20201217 13:54:22</t>
  </si>
  <si>
    <t>13:54:22</t>
  </si>
  <si>
    <t>RECT-8419-20201217-13_54_25</t>
  </si>
  <si>
    <t>DARK-8420-20201217-13_54_27</t>
  </si>
  <si>
    <t>20201217 13:55:59</t>
  </si>
  <si>
    <t>13:55:59</t>
  </si>
  <si>
    <t>RECT-8421-20201217-13_56_02</t>
  </si>
  <si>
    <t>DARK-8422-20201217-13_56_04</t>
  </si>
  <si>
    <t>20201217 13:57:59</t>
  </si>
  <si>
    <t>13:57:59</t>
  </si>
  <si>
    <t>RECT-8423-20201217-13_58_03</t>
  </si>
  <si>
    <t>DARK-8424-20201217-13_58_05</t>
  </si>
  <si>
    <t>13:57:17</t>
  </si>
  <si>
    <t>20201217 13:59:11</t>
  </si>
  <si>
    <t>13:59:11</t>
  </si>
  <si>
    <t>RECT-8425-20201217-13_59_14</t>
  </si>
  <si>
    <t>DARK-8426-20201217-13_59_16</t>
  </si>
  <si>
    <t>20201217 14:00:18</t>
  </si>
  <si>
    <t>14:00:18</t>
  </si>
  <si>
    <t>RECT-8427-20201217-14_00_21</t>
  </si>
  <si>
    <t>DARK-8428-20201217-14_00_23</t>
  </si>
  <si>
    <t>20201217 14:01:25</t>
  </si>
  <si>
    <t>14:01:25</t>
  </si>
  <si>
    <t>RECT-8429-20201217-14_01_28</t>
  </si>
  <si>
    <t>DARK-8430-20201217-14_01_30</t>
  </si>
  <si>
    <t>20201217 14:02:34</t>
  </si>
  <si>
    <t>14:02:34</t>
  </si>
  <si>
    <t>RECT-8431-20201217-14_02_37</t>
  </si>
  <si>
    <t>DARK-8432-20201217-14_02_39</t>
  </si>
  <si>
    <t>20201217 14:03:57</t>
  </si>
  <si>
    <t>14:03:57</t>
  </si>
  <si>
    <t>RECT-8433-20201217-14_04_00</t>
  </si>
  <si>
    <t>DARK-8434-20201217-14_04_02</t>
  </si>
  <si>
    <t>20201217 14:05:33</t>
  </si>
  <si>
    <t>14:05:33</t>
  </si>
  <si>
    <t>RECT-8435-20201217-14_05_36</t>
  </si>
  <si>
    <t>DARK-8436-20201217-14_05_38</t>
  </si>
  <si>
    <t>20201217 14:07:06</t>
  </si>
  <si>
    <t>14:07:06</t>
  </si>
  <si>
    <t>RECT-8437-20201217-14_07_09</t>
  </si>
  <si>
    <t>DARK-8438-20201217-14_07_12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</si>
</sst>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29"/>
  <sheetViews>
    <sheetView tabSelected="1" workbookViewId="0">
      <selection activeCell="I31" sqref="I31"/>
    </sheetView>
  </sheetViews>
  <sheetFormatPr baseColWidth="10" defaultColWidth="8.83203125" defaultRowHeight="15" x14ac:dyDescent="0.2"/>
  <sheetData>
    <row r="2" spans="1:170" x14ac:dyDescent="0.2">
      <c r="A2" t="s">
        <v>25</v>
      </c>
      <c r="B2" t="s">
        <v>26</v>
      </c>
      <c r="C2" t="s">
        <v>28</v>
      </c>
    </row>
    <row r="3" spans="1:170" x14ac:dyDescent="0.2">
      <c r="B3" t="s">
        <v>27</v>
      </c>
      <c r="C3">
        <v>21</v>
      </c>
    </row>
    <row r="4" spans="1:170" x14ac:dyDescent="0.2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">
      <c r="B7">
        <v>0</v>
      </c>
      <c r="C7">
        <v>1</v>
      </c>
      <c r="D7">
        <v>0</v>
      </c>
      <c r="E7">
        <v>0</v>
      </c>
    </row>
    <row r="8" spans="1:170" x14ac:dyDescent="0.2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">
      <c r="A17">
        <v>2</v>
      </c>
      <c r="B17">
        <v>1608241691</v>
      </c>
      <c r="C17">
        <v>139</v>
      </c>
      <c r="D17" t="s">
        <v>289</v>
      </c>
      <c r="E17" t="s">
        <v>290</v>
      </c>
      <c r="F17" t="s">
        <v>283</v>
      </c>
      <c r="G17" t="s">
        <v>284</v>
      </c>
      <c r="H17">
        <v>1608241683</v>
      </c>
      <c r="I17">
        <f t="shared" ref="I17:I29" si="0">BW17*AG17*(BS17-BT17)/(100*BL17*(1000-AG17*BS17))</f>
        <v>1.0403795480331385E-5</v>
      </c>
      <c r="J17">
        <f t="shared" ref="J17:J29" si="1">BW17*AG17*(BR17-BQ17*(1000-AG17*BT17)/(1000-AG17*BS17))/(100*BL17)</f>
        <v>-1.5577531797370296</v>
      </c>
      <c r="K17">
        <f t="shared" ref="K17:K29" si="2">BQ17 - IF(AG17&gt;1, J17*BL17*100/(AI17*CE17), 0)</f>
        <v>49.693487096774199</v>
      </c>
      <c r="L17">
        <f t="shared" ref="L17:L29" si="3">((R17-I17/2)*K17-J17)/(R17+I17/2)</f>
        <v>4338.1033257864492</v>
      </c>
      <c r="M17">
        <f t="shared" ref="M17:M29" si="4">L17*(BX17+BY17)/1000</f>
        <v>441.31911306985421</v>
      </c>
      <c r="N17">
        <f t="shared" ref="N17:N29" si="5">(BQ17 - IF(AG17&gt;1, J17*BL17*100/(AI17*CE17), 0))*(BX17+BY17)/1000</f>
        <v>5.0553626790161452</v>
      </c>
      <c r="O17">
        <f t="shared" ref="O17:O29" si="6">2/((1/Q17-1/P17)+SIGN(Q17)*SQRT((1/Q17-1/P17)*(1/Q17-1/P17) + 4*BM17/((BM17+1)*(BM17+1))*(2*1/Q17*1/P17-1/P17*1/P17)))</f>
        <v>5.7273243658725642E-4</v>
      </c>
      <c r="P17">
        <f t="shared" ref="P17:P29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2.9589931500414433</v>
      </c>
      <c r="Q17">
        <f t="shared" ref="Q17:Q29" si="8">I17*(1000-(1000*0.61365*EXP(17.502*U17/(240.97+U17))/(BX17+BY17)+BS17)/2)/(1000*0.61365*EXP(17.502*U17/(240.97+U17))/(BX17+BY17)-BS17)</f>
        <v>5.7267085701583564E-4</v>
      </c>
      <c r="R17">
        <f t="shared" ref="R17:R29" si="9">1/((BM17+1)/(O17/1.6)+1/(P17/1.37)) + BM17/((BM17+1)/(O17/1.6) + BM17/(P17/1.37))</f>
        <v>3.579248176244237E-4</v>
      </c>
      <c r="S17">
        <f t="shared" ref="S17:S29" si="10">(BI17*BK17)</f>
        <v>231.28878046959588</v>
      </c>
      <c r="T17">
        <f t="shared" ref="T17:T29" si="11">(BZ17+(S17+2*0.95*0.0000000567*(((BZ17+$B$7)+273)^4-(BZ17+273)^4)-44100*I17)/(1.84*29.3*P17+8*0.95*0.0000000567*(BZ17+273)^3))</f>
        <v>29.356976535054862</v>
      </c>
      <c r="U17">
        <f t="shared" ref="U17:U29" si="12">($C$7*CA17+$D$7*CB17+$E$7*T17)</f>
        <v>29.4742741935484</v>
      </c>
      <c r="V17">
        <f t="shared" ref="V17:V29" si="13">0.61365*EXP(17.502*U17/(240.97+U17))</f>
        <v>4.1334763087101729</v>
      </c>
      <c r="W17">
        <f t="shared" ref="W17:W29" si="14">(X17/Y17*100)</f>
        <v>61.738788410610667</v>
      </c>
      <c r="X17">
        <f t="shared" ref="X17:X29" si="15">BS17*(BX17+BY17)/1000</f>
        <v>2.3441563523735152</v>
      </c>
      <c r="Y17">
        <f t="shared" ref="Y17:Y29" si="16">0.61365*EXP(17.502*BZ17/(240.97+BZ17))</f>
        <v>3.7968939992522421</v>
      </c>
      <c r="Z17">
        <f t="shared" ref="Z17:Z29" si="17">(V17-BS17*(BX17+BY17)/1000)</f>
        <v>1.7893199563366577</v>
      </c>
      <c r="AA17">
        <f t="shared" ref="AA17:AA29" si="18">(-I17*44100)</f>
        <v>-0.45880738068261406</v>
      </c>
      <c r="AB17">
        <f t="shared" ref="AB17:AB29" si="19">2*29.3*P17*0.92*(BZ17-U17)</f>
        <v>-233.70293091025138</v>
      </c>
      <c r="AC17">
        <f t="shared" ref="AC17:AC29" si="20">2*0.95*0.0000000567*(((BZ17+$B$7)+273)^4-(U17+273)^4)</f>
        <v>-17.343642222158429</v>
      </c>
      <c r="AD17">
        <f t="shared" ref="AD17:AD29" si="21">S17+AC17+AA17+AB17</f>
        <v>-20.216600043496527</v>
      </c>
      <c r="AE17">
        <v>0</v>
      </c>
      <c r="AF17">
        <v>0</v>
      </c>
      <c r="AG17">
        <f t="shared" ref="AG17:AG29" si="22">IF(AE17*$H$13&gt;=AI17,1,(AI17/(AI17-AE17*$H$13)))</f>
        <v>1</v>
      </c>
      <c r="AH17">
        <f t="shared" ref="AH17:AH29" si="23">(AG17-1)*100</f>
        <v>0</v>
      </c>
      <c r="AI17">
        <f t="shared" ref="AI17:AI29" si="24">MAX(0,($B$13+$C$13*CE17)/(1+$D$13*CE17)*BX17/(BZ17+273)*$E$13)</f>
        <v>53589.450573084869</v>
      </c>
      <c r="AJ17" t="s">
        <v>285</v>
      </c>
      <c r="AK17">
        <v>715.47692307692296</v>
      </c>
      <c r="AL17">
        <v>3262.08</v>
      </c>
      <c r="AM17">
        <f t="shared" ref="AM17:AM29" si="25">AL17-AK17</f>
        <v>2546.603076923077</v>
      </c>
      <c r="AN17">
        <f t="shared" ref="AN17:AN29" si="26">AM17/AL17</f>
        <v>0.78066849277855754</v>
      </c>
      <c r="AO17">
        <v>-0.57774747981622299</v>
      </c>
      <c r="AP17" t="s">
        <v>291</v>
      </c>
      <c r="AQ17">
        <v>848.80032000000006</v>
      </c>
      <c r="AR17">
        <v>914.87</v>
      </c>
      <c r="AS17">
        <f t="shared" ref="AS17:AS29" si="27">1-AQ17/AR17</f>
        <v>7.2217560964945804E-2</v>
      </c>
      <c r="AT17">
        <v>0.5</v>
      </c>
      <c r="AU17">
        <f t="shared" ref="AU17:AU29" si="28">BI17</f>
        <v>1180.1772588117658</v>
      </c>
      <c r="AV17">
        <f t="shared" ref="AV17:AV29" si="29">J17</f>
        <v>-1.5577531797370296</v>
      </c>
      <c r="AW17">
        <f t="shared" ref="AW17:AW29" si="30">AS17*AT17*AU17</f>
        <v>42.614761568840656</v>
      </c>
      <c r="AX17">
        <f t="shared" ref="AX17:AX29" si="31">BC17/AR17</f>
        <v>0.29197590914556165</v>
      </c>
      <c r="AY17">
        <f t="shared" ref="AY17:AY29" si="32">(AV17-AO17)/AU17</f>
        <v>-8.303885646021537E-4</v>
      </c>
      <c r="AZ17">
        <f t="shared" ref="AZ17:AZ29" si="33">(AL17-AR17)/AR17</f>
        <v>2.5656213451091414</v>
      </c>
      <c r="BA17" t="s">
        <v>292</v>
      </c>
      <c r="BB17">
        <v>647.75</v>
      </c>
      <c r="BC17">
        <f t="shared" ref="BC17:BC29" si="34">AR17-BB17</f>
        <v>267.12</v>
      </c>
      <c r="BD17">
        <f t="shared" ref="BD17:BD29" si="35">(AR17-AQ17)/(AR17-BB17)</f>
        <v>0.24734082060497134</v>
      </c>
      <c r="BE17">
        <f t="shared" ref="BE17:BE29" si="36">(AL17-AR17)/(AL17-BB17)</f>
        <v>0.89782468165839813</v>
      </c>
      <c r="BF17">
        <f t="shared" ref="BF17:BF29" si="37">(AR17-AQ17)/(AR17-AK17)</f>
        <v>0.33135393173900751</v>
      </c>
      <c r="BG17">
        <f t="shared" ref="BG17:BG29" si="38">(AL17-AR17)/(AL17-AK17)</f>
        <v>0.92170233408969537</v>
      </c>
      <c r="BH17">
        <f t="shared" ref="BH17:BH29" si="39">$B$11*CF17+$C$11*CG17+$F$11*CH17*(1-CK17)</f>
        <v>1399.99129032258</v>
      </c>
      <c r="BI17">
        <f t="shared" ref="BI17:BI29" si="40">BH17*BJ17</f>
        <v>1180.1772588117658</v>
      </c>
      <c r="BJ17">
        <f t="shared" ref="BJ17:BJ29" si="41">($B$11*$D$9+$C$11*$D$9+$F$11*((CU17+CM17)/MAX(CU17+CM17+CV17, 0.1)*$I$9+CV17/MAX(CU17+CM17+CV17, 0.1)*$J$9))/($B$11+$C$11+$F$11)</f>
        <v>0.84298900069573601</v>
      </c>
      <c r="BK17">
        <f t="shared" ref="BK17:BK29" si="42">($B$11*$K$9+$C$11*$K$9+$F$11*((CU17+CM17)/MAX(CU17+CM17+CV17, 0.1)*$P$9+CV17/MAX(CU17+CM17+CV17, 0.1)*$Q$9))/($B$11+$C$11+$F$11)</f>
        <v>0.19597800139147203</v>
      </c>
      <c r="BL17">
        <v>6</v>
      </c>
      <c r="BM17">
        <v>0.5</v>
      </c>
      <c r="BN17" t="s">
        <v>286</v>
      </c>
      <c r="BO17">
        <v>2</v>
      </c>
      <c r="BP17">
        <v>1608241683</v>
      </c>
      <c r="BQ17">
        <v>49.693487096774199</v>
      </c>
      <c r="BR17">
        <v>47.824819354838702</v>
      </c>
      <c r="BS17">
        <v>23.042719354838699</v>
      </c>
      <c r="BT17">
        <v>23.030522580645201</v>
      </c>
      <c r="BU17">
        <v>46.731529032258102</v>
      </c>
      <c r="BV17">
        <v>22.8405548387097</v>
      </c>
      <c r="BW17">
        <v>500.00419354838698</v>
      </c>
      <c r="BX17">
        <v>101.685129032258</v>
      </c>
      <c r="BY17">
        <v>4.5761158064516097E-2</v>
      </c>
      <c r="BZ17">
        <v>28.0092838709677</v>
      </c>
      <c r="CA17">
        <v>29.4742741935484</v>
      </c>
      <c r="CB17">
        <v>999.9</v>
      </c>
      <c r="CC17">
        <v>0</v>
      </c>
      <c r="CD17">
        <v>0</v>
      </c>
      <c r="CE17">
        <v>10000.2948387097</v>
      </c>
      <c r="CF17">
        <v>0</v>
      </c>
      <c r="CG17">
        <v>349.52148387096798</v>
      </c>
      <c r="CH17">
        <v>1399.99129032258</v>
      </c>
      <c r="CI17">
        <v>0.900007</v>
      </c>
      <c r="CJ17">
        <v>9.9992838709677498E-2</v>
      </c>
      <c r="CK17">
        <v>0</v>
      </c>
      <c r="CL17">
        <v>848.78470967741896</v>
      </c>
      <c r="CM17">
        <v>4.9997499999999997</v>
      </c>
      <c r="CN17">
        <v>11680.7580645161</v>
      </c>
      <c r="CO17">
        <v>12178</v>
      </c>
      <c r="CP17">
        <v>48.092516129032298</v>
      </c>
      <c r="CQ17">
        <v>50.27</v>
      </c>
      <c r="CR17">
        <v>49.152935483870998</v>
      </c>
      <c r="CS17">
        <v>49.649000000000001</v>
      </c>
      <c r="CT17">
        <v>49.253999999999998</v>
      </c>
      <c r="CU17">
        <v>1255.50548387097</v>
      </c>
      <c r="CV17">
        <v>139.485806451613</v>
      </c>
      <c r="CW17">
        <v>0</v>
      </c>
      <c r="CX17">
        <v>138.5</v>
      </c>
      <c r="CY17">
        <v>0</v>
      </c>
      <c r="CZ17">
        <v>848.80032000000006</v>
      </c>
      <c r="DA17">
        <v>-1.39623076991649</v>
      </c>
      <c r="DB17">
        <v>-2.03076920495764</v>
      </c>
      <c r="DC17">
        <v>11680.796</v>
      </c>
      <c r="DD17">
        <v>15</v>
      </c>
      <c r="DE17">
        <v>1608241573</v>
      </c>
      <c r="DF17" t="s">
        <v>287</v>
      </c>
      <c r="DG17">
        <v>1608241573</v>
      </c>
      <c r="DH17">
        <v>1608241570</v>
      </c>
      <c r="DI17">
        <v>23</v>
      </c>
      <c r="DJ17">
        <v>-2.2040000000000002</v>
      </c>
      <c r="DK17">
        <v>-5.2999999999999999E-2</v>
      </c>
      <c r="DL17">
        <v>2.9620000000000002</v>
      </c>
      <c r="DM17">
        <v>0.20200000000000001</v>
      </c>
      <c r="DN17">
        <v>398</v>
      </c>
      <c r="DO17">
        <v>20</v>
      </c>
      <c r="DP17">
        <v>0.39</v>
      </c>
      <c r="DQ17">
        <v>0.22</v>
      </c>
      <c r="DR17">
        <v>-1.5558918335277501</v>
      </c>
      <c r="DS17">
        <v>-2.34275396003308E-2</v>
      </c>
      <c r="DT17">
        <v>1.1771748867551999E-2</v>
      </c>
      <c r="DU17">
        <v>1</v>
      </c>
      <c r="DV17">
        <v>1.867513</v>
      </c>
      <c r="DW17">
        <v>5.7709721913243001E-2</v>
      </c>
      <c r="DX17">
        <v>1.6982006192830499E-2</v>
      </c>
      <c r="DY17">
        <v>1</v>
      </c>
      <c r="DZ17">
        <v>1.39256716666667E-2</v>
      </c>
      <c r="EA17">
        <v>0.138550896106785</v>
      </c>
      <c r="EB17">
        <v>2.9862898277799501E-2</v>
      </c>
      <c r="EC17">
        <v>1</v>
      </c>
      <c r="ED17">
        <v>3</v>
      </c>
      <c r="EE17">
        <v>3</v>
      </c>
      <c r="EF17" t="s">
        <v>293</v>
      </c>
      <c r="EG17">
        <v>100</v>
      </c>
      <c r="EH17">
        <v>100</v>
      </c>
      <c r="EI17">
        <v>2.9620000000000002</v>
      </c>
      <c r="EJ17">
        <v>0.20219999999999999</v>
      </c>
      <c r="EK17">
        <v>2.9619499999999999</v>
      </c>
      <c r="EL17">
        <v>0</v>
      </c>
      <c r="EM17">
        <v>0</v>
      </c>
      <c r="EN17">
        <v>0</v>
      </c>
      <c r="EO17">
        <v>0.20216499999999701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2</v>
      </c>
      <c r="EX17">
        <v>2</v>
      </c>
      <c r="EY17">
        <v>2</v>
      </c>
      <c r="EZ17">
        <v>505.79500000000002</v>
      </c>
      <c r="FA17">
        <v>484.137</v>
      </c>
      <c r="FB17">
        <v>23.8536</v>
      </c>
      <c r="FC17">
        <v>33.444499999999998</v>
      </c>
      <c r="FD17">
        <v>30.000499999999999</v>
      </c>
      <c r="FE17">
        <v>33.410499999999999</v>
      </c>
      <c r="FF17">
        <v>33.393099999999997</v>
      </c>
      <c r="FG17">
        <v>0.66568000000000005</v>
      </c>
      <c r="FH17">
        <v>19.3415</v>
      </c>
      <c r="FI17">
        <v>59.173499999999997</v>
      </c>
      <c r="FJ17">
        <v>23.8476</v>
      </c>
      <c r="FK17">
        <v>51.072499999999998</v>
      </c>
      <c r="FL17">
        <v>22.899699999999999</v>
      </c>
      <c r="FM17">
        <v>101.42</v>
      </c>
      <c r="FN17">
        <v>100.815</v>
      </c>
    </row>
    <row r="18" spans="1:170" x14ac:dyDescent="0.2">
      <c r="A18">
        <v>3</v>
      </c>
      <c r="B18">
        <v>1608241810</v>
      </c>
      <c r="C18">
        <v>258</v>
      </c>
      <c r="D18" t="s">
        <v>294</v>
      </c>
      <c r="E18" t="s">
        <v>295</v>
      </c>
      <c r="F18" t="s">
        <v>283</v>
      </c>
      <c r="G18" t="s">
        <v>284</v>
      </c>
      <c r="H18">
        <v>1608241802.25</v>
      </c>
      <c r="I18">
        <f t="shared" si="0"/>
        <v>1.8247008465652946E-4</v>
      </c>
      <c r="J18">
        <f t="shared" si="1"/>
        <v>-0.95675646113441459</v>
      </c>
      <c r="K18">
        <f t="shared" si="2"/>
        <v>79.226883333333305</v>
      </c>
      <c r="L18">
        <f t="shared" si="3"/>
        <v>226.3764259007331</v>
      </c>
      <c r="M18">
        <f t="shared" si="4"/>
        <v>23.02982824047794</v>
      </c>
      <c r="N18">
        <f t="shared" si="5"/>
        <v>8.0599448813417354</v>
      </c>
      <c r="O18">
        <f t="shared" si="6"/>
        <v>1.0116353278329332E-2</v>
      </c>
      <c r="P18">
        <f t="shared" si="7"/>
        <v>2.9584358705949523</v>
      </c>
      <c r="Q18">
        <f t="shared" si="8"/>
        <v>1.0097174396996507E-2</v>
      </c>
      <c r="R18">
        <f t="shared" si="9"/>
        <v>6.3124540795315683E-3</v>
      </c>
      <c r="S18">
        <f t="shared" si="10"/>
        <v>231.29137673310385</v>
      </c>
      <c r="T18">
        <f t="shared" si="11"/>
        <v>29.258601971403415</v>
      </c>
      <c r="U18">
        <f t="shared" si="12"/>
        <v>29.337126666666698</v>
      </c>
      <c r="V18">
        <f t="shared" si="13"/>
        <v>4.1009000054134459</v>
      </c>
      <c r="W18">
        <f t="shared" si="14"/>
        <v>61.30907304482357</v>
      </c>
      <c r="X18">
        <f t="shared" si="15"/>
        <v>2.3204737596466778</v>
      </c>
      <c r="Y18">
        <f t="shared" si="16"/>
        <v>3.7848782315631491</v>
      </c>
      <c r="Z18">
        <f t="shared" si="17"/>
        <v>1.7804262457667681</v>
      </c>
      <c r="AA18">
        <f t="shared" si="18"/>
        <v>-8.0469307333529496</v>
      </c>
      <c r="AB18">
        <f t="shared" si="19"/>
        <v>-220.4553213541555</v>
      </c>
      <c r="AC18">
        <f t="shared" si="20"/>
        <v>-16.34800368942987</v>
      </c>
      <c r="AD18">
        <f t="shared" si="21"/>
        <v>-13.55887904383448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53582.915283503185</v>
      </c>
      <c r="AJ18" t="s">
        <v>285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296</v>
      </c>
      <c r="AQ18">
        <v>845.81371999999999</v>
      </c>
      <c r="AR18">
        <v>911.92</v>
      </c>
      <c r="AS18">
        <f t="shared" si="27"/>
        <v>7.2491315027633951E-2</v>
      </c>
      <c r="AT18">
        <v>0.5</v>
      </c>
      <c r="AU18">
        <f t="shared" si="28"/>
        <v>1180.1844607473756</v>
      </c>
      <c r="AV18">
        <f t="shared" si="29"/>
        <v>-0.95675646113441459</v>
      </c>
      <c r="AW18">
        <f t="shared" si="30"/>
        <v>42.776561767378148</v>
      </c>
      <c r="AX18">
        <f t="shared" si="31"/>
        <v>0.29193350293885423</v>
      </c>
      <c r="AY18">
        <f t="shared" si="32"/>
        <v>-3.2114384990137603E-4</v>
      </c>
      <c r="AZ18">
        <f t="shared" si="33"/>
        <v>2.57715589086762</v>
      </c>
      <c r="BA18" t="s">
        <v>297</v>
      </c>
      <c r="BB18">
        <v>645.70000000000005</v>
      </c>
      <c r="BC18">
        <f t="shared" si="34"/>
        <v>266.21999999999991</v>
      </c>
      <c r="BD18">
        <f t="shared" si="35"/>
        <v>0.24831447674855378</v>
      </c>
      <c r="BE18">
        <f t="shared" si="36"/>
        <v>0.89824872533806244</v>
      </c>
      <c r="BF18">
        <f t="shared" si="37"/>
        <v>0.3365162113902635</v>
      </c>
      <c r="BG18">
        <f t="shared" si="38"/>
        <v>0.92286073997820317</v>
      </c>
      <c r="BH18">
        <f t="shared" si="39"/>
        <v>1399.999</v>
      </c>
      <c r="BI18">
        <f t="shared" si="40"/>
        <v>1180.1844607473756</v>
      </c>
      <c r="BJ18">
        <f t="shared" si="41"/>
        <v>0.8429895026691987</v>
      </c>
      <c r="BK18">
        <f t="shared" si="42"/>
        <v>0.19597900533839763</v>
      </c>
      <c r="BL18">
        <v>6</v>
      </c>
      <c r="BM18">
        <v>0.5</v>
      </c>
      <c r="BN18" t="s">
        <v>286</v>
      </c>
      <c r="BO18">
        <v>2</v>
      </c>
      <c r="BP18">
        <v>1608241802.25</v>
      </c>
      <c r="BQ18">
        <v>79.226883333333305</v>
      </c>
      <c r="BR18">
        <v>78.096156666666701</v>
      </c>
      <c r="BS18">
        <v>22.809573333333301</v>
      </c>
      <c r="BT18">
        <v>22.595610000000001</v>
      </c>
      <c r="BU18">
        <v>76.264949999999999</v>
      </c>
      <c r="BV18">
        <v>22.607410000000002</v>
      </c>
      <c r="BW18">
        <v>500.0147</v>
      </c>
      <c r="BX18">
        <v>101.686533333333</v>
      </c>
      <c r="BY18">
        <v>4.5915833333333302E-2</v>
      </c>
      <c r="BZ18">
        <v>27.954920000000001</v>
      </c>
      <c r="CA18">
        <v>29.337126666666698</v>
      </c>
      <c r="CB18">
        <v>999.9</v>
      </c>
      <c r="CC18">
        <v>0</v>
      </c>
      <c r="CD18">
        <v>0</v>
      </c>
      <c r="CE18">
        <v>9996.9966666666696</v>
      </c>
      <c r="CF18">
        <v>0</v>
      </c>
      <c r="CG18">
        <v>357.81413333333302</v>
      </c>
      <c r="CH18">
        <v>1399.999</v>
      </c>
      <c r="CI18">
        <v>0.89999073333333302</v>
      </c>
      <c r="CJ18">
        <v>0.10000926</v>
      </c>
      <c r="CK18">
        <v>0</v>
      </c>
      <c r="CL18">
        <v>845.82569999999998</v>
      </c>
      <c r="CM18">
        <v>4.9997499999999997</v>
      </c>
      <c r="CN18">
        <v>11646.06</v>
      </c>
      <c r="CO18">
        <v>12178.016666666699</v>
      </c>
      <c r="CP18">
        <v>48.389466666666699</v>
      </c>
      <c r="CQ18">
        <v>50.561999999999998</v>
      </c>
      <c r="CR18">
        <v>49.476900000000001</v>
      </c>
      <c r="CS18">
        <v>49.847700000000003</v>
      </c>
      <c r="CT18">
        <v>49.543533333333301</v>
      </c>
      <c r="CU18">
        <v>1255.489</v>
      </c>
      <c r="CV18">
        <v>139.51</v>
      </c>
      <c r="CW18">
        <v>0</v>
      </c>
      <c r="CX18">
        <v>118.299999952316</v>
      </c>
      <c r="CY18">
        <v>0</v>
      </c>
      <c r="CZ18">
        <v>845.81371999999999</v>
      </c>
      <c r="DA18">
        <v>-0.234999992676931</v>
      </c>
      <c r="DB18">
        <v>-9.2538461539863697</v>
      </c>
      <c r="DC18">
        <v>11646.02</v>
      </c>
      <c r="DD18">
        <v>15</v>
      </c>
      <c r="DE18">
        <v>1608241573</v>
      </c>
      <c r="DF18" t="s">
        <v>287</v>
      </c>
      <c r="DG18">
        <v>1608241573</v>
      </c>
      <c r="DH18">
        <v>1608241570</v>
      </c>
      <c r="DI18">
        <v>23</v>
      </c>
      <c r="DJ18">
        <v>-2.2040000000000002</v>
      </c>
      <c r="DK18">
        <v>-5.2999999999999999E-2</v>
      </c>
      <c r="DL18">
        <v>2.9620000000000002</v>
      </c>
      <c r="DM18">
        <v>0.20200000000000001</v>
      </c>
      <c r="DN18">
        <v>398</v>
      </c>
      <c r="DO18">
        <v>20</v>
      </c>
      <c r="DP18">
        <v>0.39</v>
      </c>
      <c r="DQ18">
        <v>0.22</v>
      </c>
      <c r="DR18">
        <v>-0.96570395215091398</v>
      </c>
      <c r="DS18">
        <v>0.33517093968919798</v>
      </c>
      <c r="DT18">
        <v>8.9758788445919696E-2</v>
      </c>
      <c r="DU18">
        <v>1</v>
      </c>
      <c r="DV18">
        <v>1.1351056666666699</v>
      </c>
      <c r="DW18">
        <v>-7.8017085650721005E-2</v>
      </c>
      <c r="DX18">
        <v>9.5831236928374405E-2</v>
      </c>
      <c r="DY18">
        <v>1</v>
      </c>
      <c r="DZ18">
        <v>0.21296209999999999</v>
      </c>
      <c r="EA18">
        <v>2.9568774193548201E-2</v>
      </c>
      <c r="EB18">
        <v>1.4843721225600201E-2</v>
      </c>
      <c r="EC18">
        <v>1</v>
      </c>
      <c r="ED18">
        <v>3</v>
      </c>
      <c r="EE18">
        <v>3</v>
      </c>
      <c r="EF18" t="s">
        <v>293</v>
      </c>
      <c r="EG18">
        <v>100</v>
      </c>
      <c r="EH18">
        <v>100</v>
      </c>
      <c r="EI18">
        <v>2.9620000000000002</v>
      </c>
      <c r="EJ18">
        <v>0.20219999999999999</v>
      </c>
      <c r="EK18">
        <v>2.9619499999999999</v>
      </c>
      <c r="EL18">
        <v>0</v>
      </c>
      <c r="EM18">
        <v>0</v>
      </c>
      <c r="EN18">
        <v>0</v>
      </c>
      <c r="EO18">
        <v>0.20216499999999701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4</v>
      </c>
      <c r="EX18">
        <v>4</v>
      </c>
      <c r="EY18">
        <v>2</v>
      </c>
      <c r="EZ18">
        <v>506.13799999999998</v>
      </c>
      <c r="FA18">
        <v>484.52100000000002</v>
      </c>
      <c r="FB18">
        <v>24.370799999999999</v>
      </c>
      <c r="FC18">
        <v>33.380800000000001</v>
      </c>
      <c r="FD18">
        <v>29.998999999999999</v>
      </c>
      <c r="FE18">
        <v>33.356099999999998</v>
      </c>
      <c r="FF18">
        <v>33.325899999999997</v>
      </c>
      <c r="FG18">
        <v>6.4678300000000002</v>
      </c>
      <c r="FH18">
        <v>23.096599999999999</v>
      </c>
      <c r="FI18">
        <v>60.760100000000001</v>
      </c>
      <c r="FJ18">
        <v>24.3977</v>
      </c>
      <c r="FK18">
        <v>78.182199999999995</v>
      </c>
      <c r="FL18">
        <v>22.513000000000002</v>
      </c>
      <c r="FM18">
        <v>101.444</v>
      </c>
      <c r="FN18">
        <v>100.843</v>
      </c>
    </row>
    <row r="19" spans="1:170" x14ac:dyDescent="0.2">
      <c r="A19">
        <v>5</v>
      </c>
      <c r="B19">
        <v>1608241958</v>
      </c>
      <c r="C19">
        <v>406</v>
      </c>
      <c r="D19" t="s">
        <v>298</v>
      </c>
      <c r="E19" t="s">
        <v>299</v>
      </c>
      <c r="F19" t="s">
        <v>283</v>
      </c>
      <c r="G19" t="s">
        <v>284</v>
      </c>
      <c r="H19">
        <v>1608241950.25</v>
      </c>
      <c r="I19">
        <f t="shared" si="0"/>
        <v>1.6172623111564957E-5</v>
      </c>
      <c r="J19">
        <f t="shared" si="1"/>
        <v>-0.78673324026610192</v>
      </c>
      <c r="K19">
        <f t="shared" si="2"/>
        <v>149.22166666666701</v>
      </c>
      <c r="L19">
        <f t="shared" si="3"/>
        <v>1534.471749339503</v>
      </c>
      <c r="M19">
        <f t="shared" si="4"/>
        <v>156.11920401626659</v>
      </c>
      <c r="N19">
        <f t="shared" si="5"/>
        <v>15.182011550234396</v>
      </c>
      <c r="O19">
        <f t="shared" si="6"/>
        <v>8.9310010028402064E-4</v>
      </c>
      <c r="P19">
        <f t="shared" si="7"/>
        <v>2.9590991901432191</v>
      </c>
      <c r="Q19">
        <f t="shared" si="8"/>
        <v>8.9295037690842981E-4</v>
      </c>
      <c r="R19">
        <f t="shared" si="9"/>
        <v>5.5810743519186558E-4</v>
      </c>
      <c r="S19">
        <f t="shared" si="10"/>
        <v>231.29103471595567</v>
      </c>
      <c r="T19">
        <f t="shared" si="11"/>
        <v>29.334095241579021</v>
      </c>
      <c r="U19">
        <f t="shared" si="12"/>
        <v>29.299980000000001</v>
      </c>
      <c r="V19">
        <f t="shared" si="13"/>
        <v>4.0921152676312813</v>
      </c>
      <c r="W19">
        <f t="shared" si="14"/>
        <v>60.846124087069462</v>
      </c>
      <c r="X19">
        <f t="shared" si="15"/>
        <v>2.3073846104137461</v>
      </c>
      <c r="Y19">
        <f t="shared" si="16"/>
        <v>3.792163667010128</v>
      </c>
      <c r="Z19">
        <f t="shared" si="17"/>
        <v>1.7847306572175352</v>
      </c>
      <c r="AA19">
        <f t="shared" si="18"/>
        <v>-0.71321267922001463</v>
      </c>
      <c r="AB19">
        <f t="shared" si="19"/>
        <v>-209.31737614361302</v>
      </c>
      <c r="AC19">
        <f t="shared" si="20"/>
        <v>-15.518253263790474</v>
      </c>
      <c r="AD19">
        <f t="shared" si="21"/>
        <v>5.7421926293321519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53596.585428522762</v>
      </c>
      <c r="AJ19" t="s">
        <v>285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841.9085</v>
      </c>
      <c r="AR19">
        <v>906.73</v>
      </c>
      <c r="AS19">
        <f t="shared" si="27"/>
        <v>7.148930773218054E-2</v>
      </c>
      <c r="AT19">
        <v>0.5</v>
      </c>
      <c r="AU19">
        <f t="shared" si="28"/>
        <v>1180.1845307473352</v>
      </c>
      <c r="AV19">
        <f t="shared" si="29"/>
        <v>-0.78673324026610192</v>
      </c>
      <c r="AW19">
        <f t="shared" si="30"/>
        <v>42.185287549677668</v>
      </c>
      <c r="AX19">
        <f t="shared" si="31"/>
        <v>0.28737330848212811</v>
      </c>
      <c r="AY19">
        <f t="shared" si="32"/>
        <v>-1.7707888470419253E-4</v>
      </c>
      <c r="AZ19">
        <f t="shared" si="33"/>
        <v>2.5976310478312175</v>
      </c>
      <c r="BA19" t="s">
        <v>301</v>
      </c>
      <c r="BB19">
        <v>646.16</v>
      </c>
      <c r="BC19">
        <f t="shared" si="34"/>
        <v>260.57000000000005</v>
      </c>
      <c r="BD19">
        <f t="shared" si="35"/>
        <v>0.24876808535134515</v>
      </c>
      <c r="BE19">
        <f t="shared" si="36"/>
        <v>0.90039068473041983</v>
      </c>
      <c r="BF19">
        <f t="shared" si="37"/>
        <v>0.33893049483366766</v>
      </c>
      <c r="BG19">
        <f t="shared" si="38"/>
        <v>0.92489874898205271</v>
      </c>
      <c r="BH19">
        <f t="shared" si="39"/>
        <v>1399.99933333333</v>
      </c>
      <c r="BI19">
        <f t="shared" si="40"/>
        <v>1180.1845307473352</v>
      </c>
      <c r="BJ19">
        <f t="shared" si="41"/>
        <v>0.84298935195731373</v>
      </c>
      <c r="BK19">
        <f t="shared" si="42"/>
        <v>0.19597870391462757</v>
      </c>
      <c r="BL19">
        <v>6</v>
      </c>
      <c r="BM19">
        <v>0.5</v>
      </c>
      <c r="BN19" t="s">
        <v>286</v>
      </c>
      <c r="BO19">
        <v>2</v>
      </c>
      <c r="BP19">
        <v>1608241950.25</v>
      </c>
      <c r="BQ19">
        <v>149.22166666666701</v>
      </c>
      <c r="BR19">
        <v>148.28049999999999</v>
      </c>
      <c r="BS19">
        <v>22.678930000000001</v>
      </c>
      <c r="BT19">
        <v>22.659963333333302</v>
      </c>
      <c r="BU19">
        <v>146.25970000000001</v>
      </c>
      <c r="BV19">
        <v>22.476773333333298</v>
      </c>
      <c r="BW19">
        <v>500.009166666667</v>
      </c>
      <c r="BX19">
        <v>101.6961</v>
      </c>
      <c r="BY19">
        <v>4.5234816666666698E-2</v>
      </c>
      <c r="BZ19">
        <v>27.9879</v>
      </c>
      <c r="CA19">
        <v>29.299980000000001</v>
      </c>
      <c r="CB19">
        <v>999.9</v>
      </c>
      <c r="CC19">
        <v>0</v>
      </c>
      <c r="CD19">
        <v>0</v>
      </c>
      <c r="CE19">
        <v>9999.8173333333307</v>
      </c>
      <c r="CF19">
        <v>0</v>
      </c>
      <c r="CG19">
        <v>371.61883333333299</v>
      </c>
      <c r="CH19">
        <v>1399.99933333333</v>
      </c>
      <c r="CI19">
        <v>0.89999879999999999</v>
      </c>
      <c r="CJ19">
        <v>0.10000112</v>
      </c>
      <c r="CK19">
        <v>0</v>
      </c>
      <c r="CL19">
        <v>841.91843333333304</v>
      </c>
      <c r="CM19">
        <v>4.9997499999999997</v>
      </c>
      <c r="CN19">
        <v>11603.0566666667</v>
      </c>
      <c r="CO19">
        <v>12178.03</v>
      </c>
      <c r="CP19">
        <v>48.649866666666703</v>
      </c>
      <c r="CQ19">
        <v>50.75</v>
      </c>
      <c r="CR19">
        <v>49.7582666666667</v>
      </c>
      <c r="CS19">
        <v>49.974800000000002</v>
      </c>
      <c r="CT19">
        <v>49.75</v>
      </c>
      <c r="CU19">
        <v>1255.4963333333301</v>
      </c>
      <c r="CV19">
        <v>139.50299999999999</v>
      </c>
      <c r="CW19">
        <v>0</v>
      </c>
      <c r="CX19">
        <v>73.299999952316298</v>
      </c>
      <c r="CY19">
        <v>0</v>
      </c>
      <c r="CZ19">
        <v>841.9085</v>
      </c>
      <c r="DA19">
        <v>-1.1439658112560001</v>
      </c>
      <c r="DB19">
        <v>-15.6000000483383</v>
      </c>
      <c r="DC19">
        <v>11602.9038461538</v>
      </c>
      <c r="DD19">
        <v>15</v>
      </c>
      <c r="DE19">
        <v>1608241573</v>
      </c>
      <c r="DF19" t="s">
        <v>287</v>
      </c>
      <c r="DG19">
        <v>1608241573</v>
      </c>
      <c r="DH19">
        <v>1608241570</v>
      </c>
      <c r="DI19">
        <v>23</v>
      </c>
      <c r="DJ19">
        <v>-2.2040000000000002</v>
      </c>
      <c r="DK19">
        <v>-5.2999999999999999E-2</v>
      </c>
      <c r="DL19">
        <v>2.9620000000000002</v>
      </c>
      <c r="DM19">
        <v>0.20200000000000001</v>
      </c>
      <c r="DN19">
        <v>398</v>
      </c>
      <c r="DO19">
        <v>20</v>
      </c>
      <c r="DP19">
        <v>0.39</v>
      </c>
      <c r="DQ19">
        <v>0.22</v>
      </c>
      <c r="DR19">
        <v>-0.78293897545468505</v>
      </c>
      <c r="DS19">
        <v>-0.22962495438998401</v>
      </c>
      <c r="DT19">
        <v>3.2062998832444997E-2</v>
      </c>
      <c r="DU19">
        <v>1</v>
      </c>
      <c r="DV19">
        <v>0.93981269999999995</v>
      </c>
      <c r="DW19">
        <v>0.144040605116797</v>
      </c>
      <c r="DX19">
        <v>3.1570186031708199E-2</v>
      </c>
      <c r="DY19">
        <v>1</v>
      </c>
      <c r="DZ19">
        <v>1.7606805E-2</v>
      </c>
      <c r="EA19">
        <v>4.4360199243604001E-2</v>
      </c>
      <c r="EB19">
        <v>7.9676651955616802E-3</v>
      </c>
      <c r="EC19">
        <v>1</v>
      </c>
      <c r="ED19">
        <v>3</v>
      </c>
      <c r="EE19">
        <v>3</v>
      </c>
      <c r="EF19" t="s">
        <v>293</v>
      </c>
      <c r="EG19">
        <v>100</v>
      </c>
      <c r="EH19">
        <v>100</v>
      </c>
      <c r="EI19">
        <v>2.9620000000000002</v>
      </c>
      <c r="EJ19">
        <v>0.2021</v>
      </c>
      <c r="EK19">
        <v>2.9619499999999999</v>
      </c>
      <c r="EL19">
        <v>0</v>
      </c>
      <c r="EM19">
        <v>0</v>
      </c>
      <c r="EN19">
        <v>0</v>
      </c>
      <c r="EO19">
        <v>0.20216499999999701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6.4</v>
      </c>
      <c r="EX19">
        <v>6.5</v>
      </c>
      <c r="EY19">
        <v>2</v>
      </c>
      <c r="EZ19">
        <v>506.37799999999999</v>
      </c>
      <c r="FA19">
        <v>486.71699999999998</v>
      </c>
      <c r="FB19">
        <v>24.022300000000001</v>
      </c>
      <c r="FC19">
        <v>33.061</v>
      </c>
      <c r="FD19">
        <v>29.999500000000001</v>
      </c>
      <c r="FE19">
        <v>33.117899999999999</v>
      </c>
      <c r="FF19">
        <v>33.110500000000002</v>
      </c>
      <c r="FG19">
        <v>9.6807800000000004</v>
      </c>
      <c r="FH19">
        <v>22.0307</v>
      </c>
      <c r="FI19">
        <v>61.139600000000002</v>
      </c>
      <c r="FJ19">
        <v>24.026900000000001</v>
      </c>
      <c r="FK19">
        <v>148.61799999999999</v>
      </c>
      <c r="FL19">
        <v>22.537099999999999</v>
      </c>
      <c r="FM19">
        <v>101.494</v>
      </c>
      <c r="FN19">
        <v>100.90300000000001</v>
      </c>
    </row>
    <row r="20" spans="1:170" x14ac:dyDescent="0.2">
      <c r="A20">
        <v>6</v>
      </c>
      <c r="B20">
        <v>1608242062</v>
      </c>
      <c r="C20">
        <v>510</v>
      </c>
      <c r="D20" t="s">
        <v>302</v>
      </c>
      <c r="E20" t="s">
        <v>303</v>
      </c>
      <c r="F20" t="s">
        <v>283</v>
      </c>
      <c r="G20" t="s">
        <v>284</v>
      </c>
      <c r="H20">
        <v>1608242054.25</v>
      </c>
      <c r="I20">
        <f t="shared" si="0"/>
        <v>-1.0971153892232998E-6</v>
      </c>
      <c r="J20">
        <f t="shared" si="1"/>
        <v>-0.7632953745111456</v>
      </c>
      <c r="K20">
        <f t="shared" si="2"/>
        <v>199.82746666666699</v>
      </c>
      <c r="L20">
        <f t="shared" si="3"/>
        <v>-19735.780679418411</v>
      </c>
      <c r="M20">
        <f t="shared" si="4"/>
        <v>-2007.9698659863436</v>
      </c>
      <c r="N20">
        <f t="shared" si="5"/>
        <v>20.330968304765442</v>
      </c>
      <c r="O20">
        <f t="shared" si="6"/>
        <v>-6.0400181326669789E-5</v>
      </c>
      <c r="P20">
        <f t="shared" si="7"/>
        <v>2.9579181527993743</v>
      </c>
      <c r="Q20">
        <f t="shared" si="8"/>
        <v>-6.040086653581081E-5</v>
      </c>
      <c r="R20">
        <f t="shared" si="9"/>
        <v>-3.7750480022477153E-5</v>
      </c>
      <c r="S20">
        <f t="shared" si="10"/>
        <v>231.29184664456506</v>
      </c>
      <c r="T20">
        <f t="shared" si="11"/>
        <v>29.348899610230106</v>
      </c>
      <c r="U20">
        <f t="shared" si="12"/>
        <v>29.3184966666667</v>
      </c>
      <c r="V20">
        <f t="shared" si="13"/>
        <v>4.096492182590489</v>
      </c>
      <c r="W20">
        <f t="shared" si="14"/>
        <v>60.790531879192514</v>
      </c>
      <c r="X20">
        <f t="shared" si="15"/>
        <v>2.3066019969501106</v>
      </c>
      <c r="Y20">
        <f t="shared" si="16"/>
        <v>3.7943441612486009</v>
      </c>
      <c r="Z20">
        <f t="shared" si="17"/>
        <v>1.7898901856403784</v>
      </c>
      <c r="AA20">
        <f t="shared" si="18"/>
        <v>4.8382788664747517E-2</v>
      </c>
      <c r="AB20">
        <f t="shared" si="19"/>
        <v>-210.61428839105992</v>
      </c>
      <c r="AC20">
        <f t="shared" si="20"/>
        <v>-15.622842832623943</v>
      </c>
      <c r="AD20">
        <f t="shared" si="21"/>
        <v>5.1030982095459478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53560.433539464415</v>
      </c>
      <c r="AJ20" t="s">
        <v>285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304</v>
      </c>
      <c r="AQ20">
        <v>839.94920000000002</v>
      </c>
      <c r="AR20">
        <v>905.32</v>
      </c>
      <c r="AS20">
        <f t="shared" si="27"/>
        <v>7.2207396279768465E-2</v>
      </c>
      <c r="AT20">
        <v>0.5</v>
      </c>
      <c r="AU20">
        <f t="shared" si="28"/>
        <v>1180.1920107472718</v>
      </c>
      <c r="AV20">
        <f t="shared" si="29"/>
        <v>-0.7632953745111456</v>
      </c>
      <c r="AW20">
        <f t="shared" si="30"/>
        <v>42.60929610312251</v>
      </c>
      <c r="AX20">
        <f t="shared" si="31"/>
        <v>0.28674943666327929</v>
      </c>
      <c r="AY20">
        <f t="shared" si="32"/>
        <v>-1.5721839582479274E-4</v>
      </c>
      <c r="AZ20">
        <f t="shared" si="33"/>
        <v>2.6032342155260015</v>
      </c>
      <c r="BA20" t="s">
        <v>305</v>
      </c>
      <c r="BB20">
        <v>645.72</v>
      </c>
      <c r="BC20">
        <f t="shared" si="34"/>
        <v>259.60000000000002</v>
      </c>
      <c r="BD20">
        <f t="shared" si="35"/>
        <v>0.25181355932203398</v>
      </c>
      <c r="BE20">
        <f t="shared" si="36"/>
        <v>0.90077818037273161</v>
      </c>
      <c r="BF20">
        <f t="shared" si="37"/>
        <v>0.34434123729720079</v>
      </c>
      <c r="BG20">
        <f t="shared" si="38"/>
        <v>0.92545242772876313</v>
      </c>
      <c r="BH20">
        <f t="shared" si="39"/>
        <v>1400.00866666667</v>
      </c>
      <c r="BI20">
        <f t="shared" si="40"/>
        <v>1180.1920107472718</v>
      </c>
      <c r="BJ20">
        <f t="shared" si="41"/>
        <v>0.84298907488710939</v>
      </c>
      <c r="BK20">
        <f t="shared" si="42"/>
        <v>0.19597814977421862</v>
      </c>
      <c r="BL20">
        <v>6</v>
      </c>
      <c r="BM20">
        <v>0.5</v>
      </c>
      <c r="BN20" t="s">
        <v>286</v>
      </c>
      <c r="BO20">
        <v>2</v>
      </c>
      <c r="BP20">
        <v>1608242054.25</v>
      </c>
      <c r="BQ20">
        <v>199.82746666666699</v>
      </c>
      <c r="BR20">
        <v>198.91126666666699</v>
      </c>
      <c r="BS20">
        <v>22.670953333333301</v>
      </c>
      <c r="BT20">
        <v>22.672239999999999</v>
      </c>
      <c r="BU20">
        <v>196.86553333333299</v>
      </c>
      <c r="BV20">
        <v>22.468796666666702</v>
      </c>
      <c r="BW20">
        <v>500.00956666666701</v>
      </c>
      <c r="BX20">
        <v>101.6974</v>
      </c>
      <c r="BY20">
        <v>4.5211483333333302E-2</v>
      </c>
      <c r="BZ20">
        <v>27.99776</v>
      </c>
      <c r="CA20">
        <v>29.3184966666667</v>
      </c>
      <c r="CB20">
        <v>999.9</v>
      </c>
      <c r="CC20">
        <v>0</v>
      </c>
      <c r="CD20">
        <v>0</v>
      </c>
      <c r="CE20">
        <v>9992.9936666666708</v>
      </c>
      <c r="CF20">
        <v>0</v>
      </c>
      <c r="CG20">
        <v>355.81186666666702</v>
      </c>
      <c r="CH20">
        <v>1400.00866666667</v>
      </c>
      <c r="CI20">
        <v>0.90000836666666695</v>
      </c>
      <c r="CJ20">
        <v>9.99914733333334E-2</v>
      </c>
      <c r="CK20">
        <v>0</v>
      </c>
      <c r="CL20">
        <v>839.98013333333404</v>
      </c>
      <c r="CM20">
        <v>4.9997499999999997</v>
      </c>
      <c r="CN20">
        <v>11584.23</v>
      </c>
      <c r="CO20">
        <v>12178.1366666667</v>
      </c>
      <c r="CP20">
        <v>48.816200000000002</v>
      </c>
      <c r="CQ20">
        <v>50.939100000000003</v>
      </c>
      <c r="CR20">
        <v>49.932866666666598</v>
      </c>
      <c r="CS20">
        <v>50.155999999999999</v>
      </c>
      <c r="CT20">
        <v>49.889466666666699</v>
      </c>
      <c r="CU20">
        <v>1255.51766666667</v>
      </c>
      <c r="CV20">
        <v>139.49100000000001</v>
      </c>
      <c r="CW20">
        <v>0</v>
      </c>
      <c r="CX20">
        <v>103.5</v>
      </c>
      <c r="CY20">
        <v>0</v>
      </c>
      <c r="CZ20">
        <v>839.94920000000002</v>
      </c>
      <c r="DA20">
        <v>-0.99846152219717299</v>
      </c>
      <c r="DB20">
        <v>3.7692307636451301</v>
      </c>
      <c r="DC20">
        <v>11584.356</v>
      </c>
      <c r="DD20">
        <v>15</v>
      </c>
      <c r="DE20">
        <v>1608241573</v>
      </c>
      <c r="DF20" t="s">
        <v>287</v>
      </c>
      <c r="DG20">
        <v>1608241573</v>
      </c>
      <c r="DH20">
        <v>1608241570</v>
      </c>
      <c r="DI20">
        <v>23</v>
      </c>
      <c r="DJ20">
        <v>-2.2040000000000002</v>
      </c>
      <c r="DK20">
        <v>-5.2999999999999999E-2</v>
      </c>
      <c r="DL20">
        <v>2.9620000000000002</v>
      </c>
      <c r="DM20">
        <v>0.20200000000000001</v>
      </c>
      <c r="DN20">
        <v>398</v>
      </c>
      <c r="DO20">
        <v>20</v>
      </c>
      <c r="DP20">
        <v>0.39</v>
      </c>
      <c r="DQ20">
        <v>0.22</v>
      </c>
      <c r="DR20">
        <v>-0.76782609928044698</v>
      </c>
      <c r="DS20">
        <v>-0.33785083007775901</v>
      </c>
      <c r="DT20">
        <v>4.9551829272310402E-2</v>
      </c>
      <c r="DU20">
        <v>1</v>
      </c>
      <c r="DV20">
        <v>0.91891433333333306</v>
      </c>
      <c r="DW20">
        <v>0.164010340378199</v>
      </c>
      <c r="DX20">
        <v>6.4328647691021396E-2</v>
      </c>
      <c r="DY20">
        <v>1</v>
      </c>
      <c r="DZ20">
        <v>-2.3223256666666699E-3</v>
      </c>
      <c r="EA20">
        <v>0.144647666562848</v>
      </c>
      <c r="EB20">
        <v>1.4048882381082499E-2</v>
      </c>
      <c r="EC20">
        <v>1</v>
      </c>
      <c r="ED20">
        <v>3</v>
      </c>
      <c r="EE20">
        <v>3</v>
      </c>
      <c r="EF20" t="s">
        <v>293</v>
      </c>
      <c r="EG20">
        <v>100</v>
      </c>
      <c r="EH20">
        <v>100</v>
      </c>
      <c r="EI20">
        <v>2.9620000000000002</v>
      </c>
      <c r="EJ20">
        <v>0.20219999999999999</v>
      </c>
      <c r="EK20">
        <v>2.9619499999999999</v>
      </c>
      <c r="EL20">
        <v>0</v>
      </c>
      <c r="EM20">
        <v>0</v>
      </c>
      <c r="EN20">
        <v>0</v>
      </c>
      <c r="EO20">
        <v>0.20216499999999701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8.1999999999999993</v>
      </c>
      <c r="EX20">
        <v>8.1999999999999993</v>
      </c>
      <c r="EY20">
        <v>2</v>
      </c>
      <c r="EZ20">
        <v>506.26799999999997</v>
      </c>
      <c r="FA20">
        <v>486.95400000000001</v>
      </c>
      <c r="FB20">
        <v>24.020099999999999</v>
      </c>
      <c r="FC20">
        <v>32.942599999999999</v>
      </c>
      <c r="FD20">
        <v>29.9999</v>
      </c>
      <c r="FE20">
        <v>33.003300000000003</v>
      </c>
      <c r="FF20">
        <v>33.001199999999997</v>
      </c>
      <c r="FG20">
        <v>11.958600000000001</v>
      </c>
      <c r="FH20">
        <v>21.745100000000001</v>
      </c>
      <c r="FI20">
        <v>61.139600000000002</v>
      </c>
      <c r="FJ20">
        <v>23.9893</v>
      </c>
      <c r="FK20">
        <v>198.881</v>
      </c>
      <c r="FL20">
        <v>22.563800000000001</v>
      </c>
      <c r="FM20">
        <v>101.511</v>
      </c>
      <c r="FN20">
        <v>100.92400000000001</v>
      </c>
    </row>
    <row r="21" spans="1:170" x14ac:dyDescent="0.2">
      <c r="A21">
        <v>7</v>
      </c>
      <c r="B21">
        <v>1608242159</v>
      </c>
      <c r="C21">
        <v>607</v>
      </c>
      <c r="D21" t="s">
        <v>306</v>
      </c>
      <c r="E21" t="s">
        <v>307</v>
      </c>
      <c r="F21" t="s">
        <v>283</v>
      </c>
      <c r="G21" t="s">
        <v>284</v>
      </c>
      <c r="H21">
        <v>1608242151.25</v>
      </c>
      <c r="I21">
        <f t="shared" si="0"/>
        <v>-1.9058005228961391E-5</v>
      </c>
      <c r="J21">
        <f t="shared" si="1"/>
        <v>-0.44761590456444811</v>
      </c>
      <c r="K21">
        <f t="shared" si="2"/>
        <v>249.74080000000001</v>
      </c>
      <c r="L21">
        <f t="shared" si="3"/>
        <v>-430.83191041141799</v>
      </c>
      <c r="M21">
        <f t="shared" si="4"/>
        <v>-43.834520511494176</v>
      </c>
      <c r="N21">
        <f t="shared" si="5"/>
        <v>25.409603967596077</v>
      </c>
      <c r="O21">
        <f t="shared" si="6"/>
        <v>-1.0480941613701712E-3</v>
      </c>
      <c r="P21">
        <f t="shared" si="7"/>
        <v>2.9598422746670487</v>
      </c>
      <c r="Q21">
        <f t="shared" si="8"/>
        <v>-1.0483003913558536E-3</v>
      </c>
      <c r="R21">
        <f t="shared" si="9"/>
        <v>-6.5516921275072886E-4</v>
      </c>
      <c r="S21">
        <f t="shared" si="10"/>
        <v>231.2922311024783</v>
      </c>
      <c r="T21">
        <f t="shared" si="11"/>
        <v>29.347172194068992</v>
      </c>
      <c r="U21">
        <f t="shared" si="12"/>
        <v>29.333103333333298</v>
      </c>
      <c r="V21">
        <f t="shared" si="13"/>
        <v>4.0999477424443063</v>
      </c>
      <c r="W21">
        <f t="shared" si="14"/>
        <v>60.860349850844884</v>
      </c>
      <c r="X21">
        <f t="shared" si="15"/>
        <v>2.3085054211123475</v>
      </c>
      <c r="Y21">
        <f t="shared" si="16"/>
        <v>3.793118880798382</v>
      </c>
      <c r="Z21">
        <f t="shared" si="17"/>
        <v>1.7914423213319588</v>
      </c>
      <c r="AA21">
        <f t="shared" si="18"/>
        <v>0.84045803059719737</v>
      </c>
      <c r="AB21">
        <f t="shared" si="19"/>
        <v>-213.9661167919688</v>
      </c>
      <c r="AC21">
        <f t="shared" si="20"/>
        <v>-15.861872878073513</v>
      </c>
      <c r="AD21">
        <f t="shared" si="21"/>
        <v>2.3046994630331881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53617.543677557718</v>
      </c>
      <c r="AJ21" t="s">
        <v>285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308</v>
      </c>
      <c r="AQ21">
        <v>838.38275999999996</v>
      </c>
      <c r="AR21">
        <v>903.76</v>
      </c>
      <c r="AS21">
        <f t="shared" si="27"/>
        <v>7.2339160839160921E-2</v>
      </c>
      <c r="AT21">
        <v>0.5</v>
      </c>
      <c r="AU21">
        <f t="shared" si="28"/>
        <v>1180.1886907473784</v>
      </c>
      <c r="AV21">
        <f t="shared" si="29"/>
        <v>-0.44761590456444811</v>
      </c>
      <c r="AW21">
        <f t="shared" si="30"/>
        <v>42.686929760266679</v>
      </c>
      <c r="AX21">
        <f t="shared" si="31"/>
        <v>0.28360405417367435</v>
      </c>
      <c r="AY21">
        <f t="shared" si="32"/>
        <v>1.1026336404678343E-4</v>
      </c>
      <c r="AZ21">
        <f t="shared" si="33"/>
        <v>2.6094538373019383</v>
      </c>
      <c r="BA21" t="s">
        <v>309</v>
      </c>
      <c r="BB21">
        <v>647.45000000000005</v>
      </c>
      <c r="BC21">
        <f t="shared" si="34"/>
        <v>256.30999999999995</v>
      </c>
      <c r="BD21">
        <f t="shared" si="35"/>
        <v>0.25507096874878094</v>
      </c>
      <c r="BE21">
        <f t="shared" si="36"/>
        <v>0.9019708333492692</v>
      </c>
      <c r="BF21">
        <f t="shared" si="37"/>
        <v>0.34722844489475746</v>
      </c>
      <c r="BG21">
        <f t="shared" si="38"/>
        <v>0.92606500846980455</v>
      </c>
      <c r="BH21">
        <f t="shared" si="39"/>
        <v>1400.0039999999999</v>
      </c>
      <c r="BI21">
        <f t="shared" si="40"/>
        <v>1180.1886907473784</v>
      </c>
      <c r="BJ21">
        <f t="shared" si="41"/>
        <v>0.84298951342094619</v>
      </c>
      <c r="BK21">
        <f t="shared" si="42"/>
        <v>0.19597902684189239</v>
      </c>
      <c r="BL21">
        <v>6</v>
      </c>
      <c r="BM21">
        <v>0.5</v>
      </c>
      <c r="BN21" t="s">
        <v>286</v>
      </c>
      <c r="BO21">
        <v>2</v>
      </c>
      <c r="BP21">
        <v>1608242151.25</v>
      </c>
      <c r="BQ21">
        <v>249.74080000000001</v>
      </c>
      <c r="BR21">
        <v>249.19796666666701</v>
      </c>
      <c r="BS21">
        <v>22.6893733333333</v>
      </c>
      <c r="BT21">
        <v>22.7117233333333</v>
      </c>
      <c r="BU21">
        <v>246.77879999999999</v>
      </c>
      <c r="BV21">
        <v>22.487196666666701</v>
      </c>
      <c r="BW21">
        <v>500.01586666666702</v>
      </c>
      <c r="BX21">
        <v>101.69903333333301</v>
      </c>
      <c r="BY21">
        <v>4.4870616666666703E-2</v>
      </c>
      <c r="BZ21">
        <v>27.99222</v>
      </c>
      <c r="CA21">
        <v>29.333103333333298</v>
      </c>
      <c r="CB21">
        <v>999.9</v>
      </c>
      <c r="CC21">
        <v>0</v>
      </c>
      <c r="CD21">
        <v>0</v>
      </c>
      <c r="CE21">
        <v>10003.743333333299</v>
      </c>
      <c r="CF21">
        <v>0</v>
      </c>
      <c r="CG21">
        <v>347.46510000000001</v>
      </c>
      <c r="CH21">
        <v>1400.0039999999999</v>
      </c>
      <c r="CI21">
        <v>0.89999320000000005</v>
      </c>
      <c r="CJ21">
        <v>0.10000678</v>
      </c>
      <c r="CK21">
        <v>0</v>
      </c>
      <c r="CL21">
        <v>838.37400000000002</v>
      </c>
      <c r="CM21">
        <v>4.9997499999999997</v>
      </c>
      <c r="CN21">
        <v>11569.52</v>
      </c>
      <c r="CO21">
        <v>12178.0433333333</v>
      </c>
      <c r="CP21">
        <v>49.006133333333302</v>
      </c>
      <c r="CQ21">
        <v>51.120800000000003</v>
      </c>
      <c r="CR21">
        <v>50.101900000000001</v>
      </c>
      <c r="CS21">
        <v>50.332999999999998</v>
      </c>
      <c r="CT21">
        <v>50.053733333333298</v>
      </c>
      <c r="CU21">
        <v>1255.4929999999999</v>
      </c>
      <c r="CV21">
        <v>139.511</v>
      </c>
      <c r="CW21">
        <v>0</v>
      </c>
      <c r="CX21">
        <v>96.700000047683702</v>
      </c>
      <c r="CY21">
        <v>0</v>
      </c>
      <c r="CZ21">
        <v>838.38275999999996</v>
      </c>
      <c r="DA21">
        <v>8.8846144161874793E-2</v>
      </c>
      <c r="DB21">
        <v>-7.2769230150127804</v>
      </c>
      <c r="DC21">
        <v>11569.448</v>
      </c>
      <c r="DD21">
        <v>15</v>
      </c>
      <c r="DE21">
        <v>1608241573</v>
      </c>
      <c r="DF21" t="s">
        <v>287</v>
      </c>
      <c r="DG21">
        <v>1608241573</v>
      </c>
      <c r="DH21">
        <v>1608241570</v>
      </c>
      <c r="DI21">
        <v>23</v>
      </c>
      <c r="DJ21">
        <v>-2.2040000000000002</v>
      </c>
      <c r="DK21">
        <v>-5.2999999999999999E-2</v>
      </c>
      <c r="DL21">
        <v>2.9620000000000002</v>
      </c>
      <c r="DM21">
        <v>0.20200000000000001</v>
      </c>
      <c r="DN21">
        <v>398</v>
      </c>
      <c r="DO21">
        <v>20</v>
      </c>
      <c r="DP21">
        <v>0.39</v>
      </c>
      <c r="DQ21">
        <v>0.22</v>
      </c>
      <c r="DR21">
        <v>-0.44433654221539498</v>
      </c>
      <c r="DS21">
        <v>-0.13703421304864299</v>
      </c>
      <c r="DT21">
        <v>1.4587611853823301E-2</v>
      </c>
      <c r="DU21">
        <v>1</v>
      </c>
      <c r="DV21">
        <v>0.54099929999999996</v>
      </c>
      <c r="DW21">
        <v>0.146121904338153</v>
      </c>
      <c r="DX21">
        <v>1.5996339462827101E-2</v>
      </c>
      <c r="DY21">
        <v>1</v>
      </c>
      <c r="DZ21">
        <v>-2.2162433333333301E-2</v>
      </c>
      <c r="EA21">
        <v>-2.31967501668521E-2</v>
      </c>
      <c r="EB21">
        <v>1.92331715677773E-3</v>
      </c>
      <c r="EC21">
        <v>1</v>
      </c>
      <c r="ED21">
        <v>3</v>
      </c>
      <c r="EE21">
        <v>3</v>
      </c>
      <c r="EF21" t="s">
        <v>293</v>
      </c>
      <c r="EG21">
        <v>100</v>
      </c>
      <c r="EH21">
        <v>100</v>
      </c>
      <c r="EI21">
        <v>2.9620000000000002</v>
      </c>
      <c r="EJ21">
        <v>0.20219999999999999</v>
      </c>
      <c r="EK21">
        <v>2.9619499999999999</v>
      </c>
      <c r="EL21">
        <v>0</v>
      </c>
      <c r="EM21">
        <v>0</v>
      </c>
      <c r="EN21">
        <v>0</v>
      </c>
      <c r="EO21">
        <v>0.20216499999999701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9.8000000000000007</v>
      </c>
      <c r="EX21">
        <v>9.8000000000000007</v>
      </c>
      <c r="EY21">
        <v>2</v>
      </c>
      <c r="EZ21">
        <v>506.42500000000001</v>
      </c>
      <c r="FA21">
        <v>487.17500000000001</v>
      </c>
      <c r="FB21">
        <v>23.930199999999999</v>
      </c>
      <c r="FC21">
        <v>32.921399999999998</v>
      </c>
      <c r="FD21">
        <v>30.0002</v>
      </c>
      <c r="FE21">
        <v>32.960900000000002</v>
      </c>
      <c r="FF21">
        <v>32.959400000000002</v>
      </c>
      <c r="FG21">
        <v>14.21</v>
      </c>
      <c r="FH21">
        <v>21.174399999999999</v>
      </c>
      <c r="FI21">
        <v>61.528199999999998</v>
      </c>
      <c r="FJ21">
        <v>23.9284</v>
      </c>
      <c r="FK21">
        <v>249.29400000000001</v>
      </c>
      <c r="FL21">
        <v>22.682099999999998</v>
      </c>
      <c r="FM21">
        <v>101.508</v>
      </c>
      <c r="FN21">
        <v>100.925</v>
      </c>
    </row>
    <row r="22" spans="1:170" x14ac:dyDescent="0.2">
      <c r="A22">
        <v>8</v>
      </c>
      <c r="B22">
        <v>1608242279.5</v>
      </c>
      <c r="C22">
        <v>727.5</v>
      </c>
      <c r="D22" t="s">
        <v>310</v>
      </c>
      <c r="E22" t="s">
        <v>311</v>
      </c>
      <c r="F22" t="s">
        <v>283</v>
      </c>
      <c r="G22" t="s">
        <v>284</v>
      </c>
      <c r="H22">
        <v>1608242271.75</v>
      </c>
      <c r="I22">
        <f t="shared" si="0"/>
        <v>2.0319405905444118E-4</v>
      </c>
      <c r="J22">
        <f t="shared" si="1"/>
        <v>0.28423077327010071</v>
      </c>
      <c r="K22">
        <f t="shared" si="2"/>
        <v>399.30703333333298</v>
      </c>
      <c r="L22">
        <f t="shared" si="3"/>
        <v>347.7123324657606</v>
      </c>
      <c r="M22">
        <f t="shared" si="4"/>
        <v>35.379539040952395</v>
      </c>
      <c r="N22">
        <f t="shared" si="5"/>
        <v>40.629271544559479</v>
      </c>
      <c r="O22">
        <f t="shared" si="6"/>
        <v>1.1187918564181543E-2</v>
      </c>
      <c r="P22">
        <f t="shared" si="7"/>
        <v>2.9591273315682898</v>
      </c>
      <c r="Q22">
        <f t="shared" si="8"/>
        <v>1.1164472040131936E-2</v>
      </c>
      <c r="R22">
        <f t="shared" si="9"/>
        <v>6.9798974658061789E-3</v>
      </c>
      <c r="S22">
        <f t="shared" si="10"/>
        <v>231.29210186149078</v>
      </c>
      <c r="T22">
        <f t="shared" si="11"/>
        <v>29.294036762272654</v>
      </c>
      <c r="U22">
        <f t="shared" si="12"/>
        <v>29.370429999999999</v>
      </c>
      <c r="V22">
        <f t="shared" si="13"/>
        <v>4.108789814319489</v>
      </c>
      <c r="W22">
        <f t="shared" si="14"/>
        <v>61.028748423810782</v>
      </c>
      <c r="X22">
        <f t="shared" si="15"/>
        <v>2.3154040698025939</v>
      </c>
      <c r="Y22">
        <f t="shared" si="16"/>
        <v>3.7939563395981803</v>
      </c>
      <c r="Z22">
        <f t="shared" si="17"/>
        <v>1.793385744516895</v>
      </c>
      <c r="AA22">
        <f t="shared" si="18"/>
        <v>-8.9608580043008565</v>
      </c>
      <c r="AB22">
        <f t="shared" si="19"/>
        <v>-219.26515290256384</v>
      </c>
      <c r="AC22">
        <f t="shared" si="20"/>
        <v>-16.261959738921785</v>
      </c>
      <c r="AD22">
        <f t="shared" si="21"/>
        <v>-13.195868784295698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53596.143177415121</v>
      </c>
      <c r="AJ22" t="s">
        <v>285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312</v>
      </c>
      <c r="AQ22">
        <v>836.73757692307697</v>
      </c>
      <c r="AR22">
        <v>902.02</v>
      </c>
      <c r="AS22">
        <f t="shared" si="27"/>
        <v>7.2373587145432516E-2</v>
      </c>
      <c r="AT22">
        <v>0.5</v>
      </c>
      <c r="AU22">
        <f t="shared" si="28"/>
        <v>1180.1898807473431</v>
      </c>
      <c r="AV22">
        <f t="shared" si="29"/>
        <v>0.28423077327010071</v>
      </c>
      <c r="AW22">
        <f t="shared" si="30"/>
        <v>42.707287591212719</v>
      </c>
      <c r="AX22">
        <f t="shared" si="31"/>
        <v>0.2838185406088557</v>
      </c>
      <c r="AY22">
        <f t="shared" si="32"/>
        <v>7.3037251644666264E-4</v>
      </c>
      <c r="AZ22">
        <f t="shared" si="33"/>
        <v>2.6164164874393028</v>
      </c>
      <c r="BA22" t="s">
        <v>313</v>
      </c>
      <c r="BB22">
        <v>646.01</v>
      </c>
      <c r="BC22">
        <f t="shared" si="34"/>
        <v>256.01</v>
      </c>
      <c r="BD22">
        <f t="shared" si="35"/>
        <v>0.25499950422609668</v>
      </c>
      <c r="BE22">
        <f t="shared" si="36"/>
        <v>0.90213946874510242</v>
      </c>
      <c r="BF22">
        <f t="shared" si="37"/>
        <v>0.34995897008733751</v>
      </c>
      <c r="BG22">
        <f t="shared" si="38"/>
        <v>0.92674827160404327</v>
      </c>
      <c r="BH22">
        <f t="shared" si="39"/>
        <v>1400.0056666666701</v>
      </c>
      <c r="BI22">
        <f t="shared" si="40"/>
        <v>1180.1898807473431</v>
      </c>
      <c r="BJ22">
        <f t="shared" si="41"/>
        <v>0.84298935986259593</v>
      </c>
      <c r="BK22">
        <f t="shared" si="42"/>
        <v>0.19597871972519154</v>
      </c>
      <c r="BL22">
        <v>6</v>
      </c>
      <c r="BM22">
        <v>0.5</v>
      </c>
      <c r="BN22" t="s">
        <v>286</v>
      </c>
      <c r="BO22">
        <v>2</v>
      </c>
      <c r="BP22">
        <v>1608242271.75</v>
      </c>
      <c r="BQ22">
        <v>399.30703333333298</v>
      </c>
      <c r="BR22">
        <v>399.74546666666703</v>
      </c>
      <c r="BS22">
        <v>22.755936666666699</v>
      </c>
      <c r="BT22">
        <v>22.517656666666699</v>
      </c>
      <c r="BU22">
        <v>396.15</v>
      </c>
      <c r="BV22">
        <v>22.45345</v>
      </c>
      <c r="BW22">
        <v>500.00886666666702</v>
      </c>
      <c r="BX22">
        <v>101.7045</v>
      </c>
      <c r="BY22">
        <v>4.4951306666666697E-2</v>
      </c>
      <c r="BZ22">
        <v>27.996006666666698</v>
      </c>
      <c r="CA22">
        <v>29.370429999999999</v>
      </c>
      <c r="CB22">
        <v>999.9</v>
      </c>
      <c r="CC22">
        <v>0</v>
      </c>
      <c r="CD22">
        <v>0</v>
      </c>
      <c r="CE22">
        <v>9999.1509999999998</v>
      </c>
      <c r="CF22">
        <v>0</v>
      </c>
      <c r="CG22">
        <v>310.47030000000001</v>
      </c>
      <c r="CH22">
        <v>1400.0056666666701</v>
      </c>
      <c r="CI22">
        <v>0.89999906666666696</v>
      </c>
      <c r="CJ22">
        <v>0.10000086</v>
      </c>
      <c r="CK22">
        <v>0</v>
      </c>
      <c r="CL22">
        <v>836.71866666666699</v>
      </c>
      <c r="CM22">
        <v>4.9997499999999997</v>
      </c>
      <c r="CN22">
        <v>11554.9866666667</v>
      </c>
      <c r="CO22">
        <v>12178.096666666699</v>
      </c>
      <c r="CP22">
        <v>49.226833333333303</v>
      </c>
      <c r="CQ22">
        <v>51.311999999999998</v>
      </c>
      <c r="CR22">
        <v>50.322566666666702</v>
      </c>
      <c r="CS22">
        <v>50.551733333333303</v>
      </c>
      <c r="CT22">
        <v>50.2456666666667</v>
      </c>
      <c r="CU22">
        <v>1255.50166666667</v>
      </c>
      <c r="CV22">
        <v>139.50399999999999</v>
      </c>
      <c r="CW22">
        <v>0</v>
      </c>
      <c r="CX22">
        <v>119.59999990463299</v>
      </c>
      <c r="CY22">
        <v>0</v>
      </c>
      <c r="CZ22">
        <v>836.73757692307697</v>
      </c>
      <c r="DA22">
        <v>0.24994871854616299</v>
      </c>
      <c r="DB22">
        <v>-0.25982900418806898</v>
      </c>
      <c r="DC22">
        <v>11554.853846153799</v>
      </c>
      <c r="DD22">
        <v>15</v>
      </c>
      <c r="DE22">
        <v>1608242237.5</v>
      </c>
      <c r="DF22" t="s">
        <v>314</v>
      </c>
      <c r="DG22">
        <v>1608242237.5</v>
      </c>
      <c r="DH22">
        <v>1608242235</v>
      </c>
      <c r="DI22">
        <v>24</v>
      </c>
      <c r="DJ22">
        <v>0.19500000000000001</v>
      </c>
      <c r="DK22">
        <v>0.1</v>
      </c>
      <c r="DL22">
        <v>3.157</v>
      </c>
      <c r="DM22">
        <v>0.30199999999999999</v>
      </c>
      <c r="DN22">
        <v>398</v>
      </c>
      <c r="DO22">
        <v>23</v>
      </c>
      <c r="DP22">
        <v>0.18</v>
      </c>
      <c r="DQ22">
        <v>0.17</v>
      </c>
      <c r="DR22">
        <v>0.29384618918037603</v>
      </c>
      <c r="DS22">
        <v>-1.13199213884425</v>
      </c>
      <c r="DT22">
        <v>8.3448543964469699E-2</v>
      </c>
      <c r="DU22">
        <v>0</v>
      </c>
      <c r="DV22">
        <v>-0.43840226666666698</v>
      </c>
      <c r="DW22">
        <v>1.3437681156840999</v>
      </c>
      <c r="DX22">
        <v>9.9127082537832298E-2</v>
      </c>
      <c r="DY22">
        <v>0</v>
      </c>
      <c r="DZ22">
        <v>0.238280666666667</v>
      </c>
      <c r="EA22">
        <v>-0.191438736373749</v>
      </c>
      <c r="EB22">
        <v>1.50462467021587E-2</v>
      </c>
      <c r="EC22">
        <v>1</v>
      </c>
      <c r="ED22">
        <v>1</v>
      </c>
      <c r="EE22">
        <v>3</v>
      </c>
      <c r="EF22" t="s">
        <v>288</v>
      </c>
      <c r="EG22">
        <v>100</v>
      </c>
      <c r="EH22">
        <v>100</v>
      </c>
      <c r="EI22">
        <v>3.157</v>
      </c>
      <c r="EJ22">
        <v>0.30249999999999999</v>
      </c>
      <c r="EK22">
        <v>3.1570499999999702</v>
      </c>
      <c r="EL22">
        <v>0</v>
      </c>
      <c r="EM22">
        <v>0</v>
      </c>
      <c r="EN22">
        <v>0</v>
      </c>
      <c r="EO22">
        <v>0.302471428571433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0.7</v>
      </c>
      <c r="EX22">
        <v>0.7</v>
      </c>
      <c r="EY22">
        <v>2</v>
      </c>
      <c r="EZ22">
        <v>506.327</v>
      </c>
      <c r="FA22">
        <v>486.52300000000002</v>
      </c>
      <c r="FB22">
        <v>23.857199999999999</v>
      </c>
      <c r="FC22">
        <v>33.016399999999997</v>
      </c>
      <c r="FD22">
        <v>30.000699999999998</v>
      </c>
      <c r="FE22">
        <v>33.006599999999999</v>
      </c>
      <c r="FF22">
        <v>32.994700000000002</v>
      </c>
      <c r="FG22">
        <v>20.8294</v>
      </c>
      <c r="FH22">
        <v>21.872399999999999</v>
      </c>
      <c r="FI22">
        <v>61.528199999999998</v>
      </c>
      <c r="FJ22">
        <v>23.856000000000002</v>
      </c>
      <c r="FK22">
        <v>399.928</v>
      </c>
      <c r="FL22">
        <v>22.4315</v>
      </c>
      <c r="FM22">
        <v>101.486</v>
      </c>
      <c r="FN22">
        <v>100.90300000000001</v>
      </c>
    </row>
    <row r="23" spans="1:170" x14ac:dyDescent="0.2">
      <c r="A23">
        <v>9</v>
      </c>
      <c r="B23">
        <v>1608242351</v>
      </c>
      <c r="C23">
        <v>799</v>
      </c>
      <c r="D23" t="s">
        <v>315</v>
      </c>
      <c r="E23" t="s">
        <v>316</v>
      </c>
      <c r="F23" t="s">
        <v>283</v>
      </c>
      <c r="G23" t="s">
        <v>284</v>
      </c>
      <c r="H23">
        <v>1608242343</v>
      </c>
      <c r="I23">
        <f t="shared" si="0"/>
        <v>-2.7460083102875989E-5</v>
      </c>
      <c r="J23">
        <f t="shared" si="1"/>
        <v>1.1380594051021653</v>
      </c>
      <c r="K23">
        <f t="shared" si="2"/>
        <v>497.99345161290302</v>
      </c>
      <c r="L23">
        <f t="shared" si="3"/>
        <v>1671.3776449195061</v>
      </c>
      <c r="M23">
        <f t="shared" si="4"/>
        <v>170.06654234536055</v>
      </c>
      <c r="N23">
        <f t="shared" si="5"/>
        <v>50.671985881752541</v>
      </c>
      <c r="O23">
        <f t="shared" si="6"/>
        <v>-1.5108500921168209E-3</v>
      </c>
      <c r="P23">
        <f t="shared" si="7"/>
        <v>2.9601129462490214</v>
      </c>
      <c r="Q23">
        <f t="shared" si="8"/>
        <v>-1.5112786356884101E-3</v>
      </c>
      <c r="R23">
        <f t="shared" si="9"/>
        <v>-9.4451063524485105E-4</v>
      </c>
      <c r="S23">
        <f t="shared" si="10"/>
        <v>231.29104067476473</v>
      </c>
      <c r="T23">
        <f t="shared" si="11"/>
        <v>29.343616995719998</v>
      </c>
      <c r="U23">
        <f t="shared" si="12"/>
        <v>29.366577419354801</v>
      </c>
      <c r="V23">
        <f t="shared" si="13"/>
        <v>4.1078764327720796</v>
      </c>
      <c r="W23">
        <f t="shared" si="14"/>
        <v>61.114813981634221</v>
      </c>
      <c r="X23">
        <f t="shared" si="15"/>
        <v>2.3174007374368011</v>
      </c>
      <c r="Y23">
        <f t="shared" si="16"/>
        <v>3.7918805383801213</v>
      </c>
      <c r="Z23">
        <f t="shared" si="17"/>
        <v>1.7904756953352785</v>
      </c>
      <c r="AA23">
        <f t="shared" si="18"/>
        <v>1.210989664836831</v>
      </c>
      <c r="AB23">
        <f t="shared" si="19"/>
        <v>-220.22144833854097</v>
      </c>
      <c r="AC23">
        <f t="shared" si="20"/>
        <v>-16.326371677350071</v>
      </c>
      <c r="AD23">
        <f t="shared" si="21"/>
        <v>-4.0457896762894734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53626.607347950863</v>
      </c>
      <c r="AJ23" t="s">
        <v>285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317</v>
      </c>
      <c r="AQ23">
        <v>835.22616000000005</v>
      </c>
      <c r="AR23">
        <v>901.88</v>
      </c>
      <c r="AS23">
        <f t="shared" si="27"/>
        <v>7.3905441965671614E-2</v>
      </c>
      <c r="AT23">
        <v>0.5</v>
      </c>
      <c r="AU23">
        <f t="shared" si="28"/>
        <v>1180.1867426827798</v>
      </c>
      <c r="AV23">
        <f t="shared" si="29"/>
        <v>1.1380594051021653</v>
      </c>
      <c r="AW23">
        <f t="shared" si="30"/>
        <v>43.6111114099986</v>
      </c>
      <c r="AX23">
        <f t="shared" si="31"/>
        <v>0.28301991395751097</v>
      </c>
      <c r="AY23">
        <f t="shared" si="32"/>
        <v>1.4538435510790828E-3</v>
      </c>
      <c r="AZ23">
        <f t="shared" si="33"/>
        <v>2.6169778684525657</v>
      </c>
      <c r="BA23" t="s">
        <v>318</v>
      </c>
      <c r="BB23">
        <v>646.63</v>
      </c>
      <c r="BC23">
        <f t="shared" si="34"/>
        <v>255.25</v>
      </c>
      <c r="BD23">
        <f t="shared" si="35"/>
        <v>0.26113159647404482</v>
      </c>
      <c r="BE23">
        <f t="shared" si="36"/>
        <v>0.90240685159341605</v>
      </c>
      <c r="BF23">
        <f t="shared" si="37"/>
        <v>0.35757907594790395</v>
      </c>
      <c r="BG23">
        <f t="shared" si="38"/>
        <v>0.92680324679875203</v>
      </c>
      <c r="BH23">
        <f t="shared" si="39"/>
        <v>1400.00225806452</v>
      </c>
      <c r="BI23">
        <f t="shared" si="40"/>
        <v>1180.1867426827798</v>
      </c>
      <c r="BJ23">
        <f t="shared" si="41"/>
        <v>0.8429891708277446</v>
      </c>
      <c r="BK23">
        <f t="shared" si="42"/>
        <v>0.19597834165548919</v>
      </c>
      <c r="BL23">
        <v>6</v>
      </c>
      <c r="BM23">
        <v>0.5</v>
      </c>
      <c r="BN23" t="s">
        <v>286</v>
      </c>
      <c r="BO23">
        <v>2</v>
      </c>
      <c r="BP23">
        <v>1608242343</v>
      </c>
      <c r="BQ23">
        <v>497.99345161290302</v>
      </c>
      <c r="BR23">
        <v>499.34264516129002</v>
      </c>
      <c r="BS23">
        <v>22.774919354838701</v>
      </c>
      <c r="BT23">
        <v>22.807119354838701</v>
      </c>
      <c r="BU23">
        <v>494.83645161290298</v>
      </c>
      <c r="BV23">
        <v>22.4724516129032</v>
      </c>
      <c r="BW23">
        <v>500.02512903225801</v>
      </c>
      <c r="BX23">
        <v>101.70706451612899</v>
      </c>
      <c r="BY23">
        <v>4.5249129032258098E-2</v>
      </c>
      <c r="BZ23">
        <v>27.986619354838702</v>
      </c>
      <c r="CA23">
        <v>29.366577419354801</v>
      </c>
      <c r="CB23">
        <v>999.9</v>
      </c>
      <c r="CC23">
        <v>0</v>
      </c>
      <c r="CD23">
        <v>0</v>
      </c>
      <c r="CE23">
        <v>10004.4887096774</v>
      </c>
      <c r="CF23">
        <v>0</v>
      </c>
      <c r="CG23">
        <v>353.312903225806</v>
      </c>
      <c r="CH23">
        <v>1400.00225806452</v>
      </c>
      <c r="CI23">
        <v>0.90000461290322598</v>
      </c>
      <c r="CJ23">
        <v>9.9995290322580602E-2</v>
      </c>
      <c r="CK23">
        <v>0</v>
      </c>
      <c r="CL23">
        <v>835.26080645161301</v>
      </c>
      <c r="CM23">
        <v>4.9997499999999997</v>
      </c>
      <c r="CN23">
        <v>11547.1870967742</v>
      </c>
      <c r="CO23">
        <v>12178.083870967699</v>
      </c>
      <c r="CP23">
        <v>49.408999999999999</v>
      </c>
      <c r="CQ23">
        <v>51.395000000000003</v>
      </c>
      <c r="CR23">
        <v>50.491870967741903</v>
      </c>
      <c r="CS23">
        <v>50.683129032258002</v>
      </c>
      <c r="CT23">
        <v>50.420999999999999</v>
      </c>
      <c r="CU23">
        <v>1255.5074193548401</v>
      </c>
      <c r="CV23">
        <v>139.494838709677</v>
      </c>
      <c r="CW23">
        <v>0</v>
      </c>
      <c r="CX23">
        <v>71.100000143051105</v>
      </c>
      <c r="CY23">
        <v>0</v>
      </c>
      <c r="CZ23">
        <v>835.22616000000005</v>
      </c>
      <c r="DA23">
        <v>-0.88061539222141905</v>
      </c>
      <c r="DB23">
        <v>-17.438461423992202</v>
      </c>
      <c r="DC23">
        <v>11546.784</v>
      </c>
      <c r="DD23">
        <v>15</v>
      </c>
      <c r="DE23">
        <v>1608242237.5</v>
      </c>
      <c r="DF23" t="s">
        <v>314</v>
      </c>
      <c r="DG23">
        <v>1608242237.5</v>
      </c>
      <c r="DH23">
        <v>1608242235</v>
      </c>
      <c r="DI23">
        <v>24</v>
      </c>
      <c r="DJ23">
        <v>0.19500000000000001</v>
      </c>
      <c r="DK23">
        <v>0.1</v>
      </c>
      <c r="DL23">
        <v>3.157</v>
      </c>
      <c r="DM23">
        <v>0.30199999999999999</v>
      </c>
      <c r="DN23">
        <v>398</v>
      </c>
      <c r="DO23">
        <v>23</v>
      </c>
      <c r="DP23">
        <v>0.18</v>
      </c>
      <c r="DQ23">
        <v>0.17</v>
      </c>
      <c r="DR23">
        <v>1.14203986388253</v>
      </c>
      <c r="DS23">
        <v>9.5149741642515398E-2</v>
      </c>
      <c r="DT23">
        <v>2.7018912691440099E-2</v>
      </c>
      <c r="DU23">
        <v>1</v>
      </c>
      <c r="DV23">
        <v>-1.352983</v>
      </c>
      <c r="DW23">
        <v>-0.10411007786429501</v>
      </c>
      <c r="DX23">
        <v>3.5969121678647298E-2</v>
      </c>
      <c r="DY23">
        <v>1</v>
      </c>
      <c r="DZ23">
        <v>-3.2940856666666699E-2</v>
      </c>
      <c r="EA23">
        <v>0.18591428609566199</v>
      </c>
      <c r="EB23">
        <v>1.34553110270674E-2</v>
      </c>
      <c r="EC23">
        <v>1</v>
      </c>
      <c r="ED23">
        <v>3</v>
      </c>
      <c r="EE23">
        <v>3</v>
      </c>
      <c r="EF23" t="s">
        <v>293</v>
      </c>
      <c r="EG23">
        <v>100</v>
      </c>
      <c r="EH23">
        <v>100</v>
      </c>
      <c r="EI23">
        <v>3.157</v>
      </c>
      <c r="EJ23">
        <v>0.30249999999999999</v>
      </c>
      <c r="EK23">
        <v>3.1570499999999702</v>
      </c>
      <c r="EL23">
        <v>0</v>
      </c>
      <c r="EM23">
        <v>0</v>
      </c>
      <c r="EN23">
        <v>0</v>
      </c>
      <c r="EO23">
        <v>0.302471428571433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1.9</v>
      </c>
      <c r="EX23">
        <v>1.9</v>
      </c>
      <c r="EY23">
        <v>2</v>
      </c>
      <c r="EZ23">
        <v>506.44</v>
      </c>
      <c r="FA23">
        <v>486.733</v>
      </c>
      <c r="FB23">
        <v>23.764900000000001</v>
      </c>
      <c r="FC23">
        <v>33.111199999999997</v>
      </c>
      <c r="FD23">
        <v>30.000800000000002</v>
      </c>
      <c r="FE23">
        <v>33.070099999999996</v>
      </c>
      <c r="FF23">
        <v>33.052100000000003</v>
      </c>
      <c r="FG23">
        <v>25.025600000000001</v>
      </c>
      <c r="FH23">
        <v>20.6051</v>
      </c>
      <c r="FI23">
        <v>61.915799999999997</v>
      </c>
      <c r="FJ23">
        <v>23.769600000000001</v>
      </c>
      <c r="FK23">
        <v>500.262</v>
      </c>
      <c r="FL23">
        <v>22.819400000000002</v>
      </c>
      <c r="FM23">
        <v>101.47</v>
      </c>
      <c r="FN23">
        <v>100.881</v>
      </c>
    </row>
    <row r="24" spans="1:170" x14ac:dyDescent="0.2">
      <c r="A24">
        <v>10</v>
      </c>
      <c r="B24">
        <v>1608242418</v>
      </c>
      <c r="C24">
        <v>866</v>
      </c>
      <c r="D24" t="s">
        <v>319</v>
      </c>
      <c r="E24" t="s">
        <v>320</v>
      </c>
      <c r="F24" t="s">
        <v>283</v>
      </c>
      <c r="G24" t="s">
        <v>284</v>
      </c>
      <c r="H24">
        <v>1608242410.25</v>
      </c>
      <c r="I24">
        <f t="shared" si="0"/>
        <v>7.1384716648779687E-5</v>
      </c>
      <c r="J24">
        <f t="shared" si="1"/>
        <v>1.6018917469406742</v>
      </c>
      <c r="K24">
        <f t="shared" si="2"/>
        <v>597.54949999999997</v>
      </c>
      <c r="L24">
        <f t="shared" si="3"/>
        <v>-60.253466838336237</v>
      </c>
      <c r="M24">
        <f t="shared" si="4"/>
        <v>-6.1307508811854792</v>
      </c>
      <c r="N24">
        <f t="shared" si="5"/>
        <v>60.800271186156692</v>
      </c>
      <c r="O24">
        <f t="shared" si="6"/>
        <v>3.9454901518959449E-3</v>
      </c>
      <c r="P24">
        <f t="shared" si="7"/>
        <v>2.9599258148996155</v>
      </c>
      <c r="Q24">
        <f t="shared" si="8"/>
        <v>3.9425706994355584E-3</v>
      </c>
      <c r="R24">
        <f t="shared" si="9"/>
        <v>2.4643688022175686E-3</v>
      </c>
      <c r="S24">
        <f t="shared" si="10"/>
        <v>231.29152652111529</v>
      </c>
      <c r="T24">
        <f t="shared" si="11"/>
        <v>29.320045636506293</v>
      </c>
      <c r="U24">
        <f t="shared" si="12"/>
        <v>29.3735933333333</v>
      </c>
      <c r="V24">
        <f t="shared" si="13"/>
        <v>4.1095399193839066</v>
      </c>
      <c r="W24">
        <f t="shared" si="14"/>
        <v>61.322256263981821</v>
      </c>
      <c r="X24">
        <f t="shared" si="15"/>
        <v>2.3255094671955625</v>
      </c>
      <c r="Y24">
        <f t="shared" si="16"/>
        <v>3.7922764243778668</v>
      </c>
      <c r="Z24">
        <f t="shared" si="17"/>
        <v>1.7840304521883441</v>
      </c>
      <c r="AA24">
        <f t="shared" si="18"/>
        <v>-3.1480660042111843</v>
      </c>
      <c r="AB24">
        <f t="shared" si="19"/>
        <v>-221.04135145011495</v>
      </c>
      <c r="AC24">
        <f t="shared" si="20"/>
        <v>-16.388910431125623</v>
      </c>
      <c r="AD24">
        <f t="shared" si="21"/>
        <v>-9.2868013643364691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53620.761190211808</v>
      </c>
      <c r="AJ24" t="s">
        <v>285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321</v>
      </c>
      <c r="AQ24">
        <v>833.98473076923096</v>
      </c>
      <c r="AR24">
        <v>901.03</v>
      </c>
      <c r="AS24">
        <f t="shared" si="27"/>
        <v>7.440958595248659E-2</v>
      </c>
      <c r="AT24">
        <v>0.5</v>
      </c>
      <c r="AU24">
        <f t="shared" si="28"/>
        <v>1180.1860507473584</v>
      </c>
      <c r="AV24">
        <f t="shared" si="29"/>
        <v>1.6018917469406742</v>
      </c>
      <c r="AW24">
        <f t="shared" si="30"/>
        <v>43.908577691505634</v>
      </c>
      <c r="AX24">
        <f t="shared" si="31"/>
        <v>0.28132248648768632</v>
      </c>
      <c r="AY24">
        <f t="shared" si="32"/>
        <v>1.8468606923261212E-3</v>
      </c>
      <c r="AZ24">
        <f t="shared" si="33"/>
        <v>2.6203899981132706</v>
      </c>
      <c r="BA24" t="s">
        <v>322</v>
      </c>
      <c r="BB24">
        <v>647.54999999999995</v>
      </c>
      <c r="BC24">
        <f t="shared" si="34"/>
        <v>253.48000000000002</v>
      </c>
      <c r="BD24">
        <f t="shared" si="35"/>
        <v>0.26449924739927805</v>
      </c>
      <c r="BE24">
        <f t="shared" si="36"/>
        <v>0.90304949646781651</v>
      </c>
      <c r="BF24">
        <f t="shared" si="37"/>
        <v>0.36132663679063287</v>
      </c>
      <c r="BG24">
        <f t="shared" si="38"/>
        <v>0.92713702476662729</v>
      </c>
      <c r="BH24">
        <f t="shared" si="39"/>
        <v>1400.001</v>
      </c>
      <c r="BI24">
        <f t="shared" si="40"/>
        <v>1180.1860507473584</v>
      </c>
      <c r="BJ24">
        <f t="shared" si="41"/>
        <v>0.84298943411280303</v>
      </c>
      <c r="BK24">
        <f t="shared" si="42"/>
        <v>0.19597886822560631</v>
      </c>
      <c r="BL24">
        <v>6</v>
      </c>
      <c r="BM24">
        <v>0.5</v>
      </c>
      <c r="BN24" t="s">
        <v>286</v>
      </c>
      <c r="BO24">
        <v>2</v>
      </c>
      <c r="BP24">
        <v>1608242410.25</v>
      </c>
      <c r="BQ24">
        <v>597.54949999999997</v>
      </c>
      <c r="BR24">
        <v>599.52286666666703</v>
      </c>
      <c r="BS24">
        <v>22.8552766666667</v>
      </c>
      <c r="BT24">
        <v>22.7715766666667</v>
      </c>
      <c r="BU24">
        <v>594.39250000000004</v>
      </c>
      <c r="BV24">
        <v>22.552806666666701</v>
      </c>
      <c r="BW24">
        <v>500.02293333333301</v>
      </c>
      <c r="BX24">
        <v>101.7038</v>
      </c>
      <c r="BY24">
        <v>4.55466E-2</v>
      </c>
      <c r="BZ24">
        <v>27.988409999999998</v>
      </c>
      <c r="CA24">
        <v>29.3735933333333</v>
      </c>
      <c r="CB24">
        <v>999.9</v>
      </c>
      <c r="CC24">
        <v>0</v>
      </c>
      <c r="CD24">
        <v>0</v>
      </c>
      <c r="CE24">
        <v>10003.7483333333</v>
      </c>
      <c r="CF24">
        <v>0</v>
      </c>
      <c r="CG24">
        <v>347.371266666667</v>
      </c>
      <c r="CH24">
        <v>1400.001</v>
      </c>
      <c r="CI24">
        <v>0.899994133333333</v>
      </c>
      <c r="CJ24">
        <v>0.100005866666667</v>
      </c>
      <c r="CK24">
        <v>0</v>
      </c>
      <c r="CL24">
        <v>833.97426666666695</v>
      </c>
      <c r="CM24">
        <v>4.9997499999999997</v>
      </c>
      <c r="CN24">
        <v>11536.0666666667</v>
      </c>
      <c r="CO24">
        <v>12178.03</v>
      </c>
      <c r="CP24">
        <v>49.570466666666597</v>
      </c>
      <c r="CQ24">
        <v>51.528933333333299</v>
      </c>
      <c r="CR24">
        <v>50.6332666666667</v>
      </c>
      <c r="CS24">
        <v>50.787199999999999</v>
      </c>
      <c r="CT24">
        <v>50.570466666666597</v>
      </c>
      <c r="CU24">
        <v>1255.4939999999999</v>
      </c>
      <c r="CV24">
        <v>139.50700000000001</v>
      </c>
      <c r="CW24">
        <v>0</v>
      </c>
      <c r="CX24">
        <v>66.100000143051105</v>
      </c>
      <c r="CY24">
        <v>0</v>
      </c>
      <c r="CZ24">
        <v>833.98473076923096</v>
      </c>
      <c r="DA24">
        <v>-2.5198974491913302</v>
      </c>
      <c r="DB24">
        <v>-27.466666653199301</v>
      </c>
      <c r="DC24">
        <v>11536.061538461499</v>
      </c>
      <c r="DD24">
        <v>15</v>
      </c>
      <c r="DE24">
        <v>1608242237.5</v>
      </c>
      <c r="DF24" t="s">
        <v>314</v>
      </c>
      <c r="DG24">
        <v>1608242237.5</v>
      </c>
      <c r="DH24">
        <v>1608242235</v>
      </c>
      <c r="DI24">
        <v>24</v>
      </c>
      <c r="DJ24">
        <v>0.19500000000000001</v>
      </c>
      <c r="DK24">
        <v>0.1</v>
      </c>
      <c r="DL24">
        <v>3.157</v>
      </c>
      <c r="DM24">
        <v>0.30199999999999999</v>
      </c>
      <c r="DN24">
        <v>398</v>
      </c>
      <c r="DO24">
        <v>23</v>
      </c>
      <c r="DP24">
        <v>0.18</v>
      </c>
      <c r="DQ24">
        <v>0.17</v>
      </c>
      <c r="DR24">
        <v>1.61476272372443</v>
      </c>
      <c r="DS24">
        <v>-0.142599410092663</v>
      </c>
      <c r="DT24">
        <v>5.7611629497785102E-2</v>
      </c>
      <c r="DU24">
        <v>1</v>
      </c>
      <c r="DV24">
        <v>-1.9798</v>
      </c>
      <c r="DW24">
        <v>-1.40486763070085E-2</v>
      </c>
      <c r="DX24">
        <v>5.2910403450865201E-2</v>
      </c>
      <c r="DY24">
        <v>1</v>
      </c>
      <c r="DZ24">
        <v>8.3046460000000002E-2</v>
      </c>
      <c r="EA24">
        <v>1.4064197552836499E-2</v>
      </c>
      <c r="EB24">
        <v>2.6751357845412899E-3</v>
      </c>
      <c r="EC24">
        <v>1</v>
      </c>
      <c r="ED24">
        <v>3</v>
      </c>
      <c r="EE24">
        <v>3</v>
      </c>
      <c r="EF24" t="s">
        <v>293</v>
      </c>
      <c r="EG24">
        <v>100</v>
      </c>
      <c r="EH24">
        <v>100</v>
      </c>
      <c r="EI24">
        <v>3.157</v>
      </c>
      <c r="EJ24">
        <v>0.30249999999999999</v>
      </c>
      <c r="EK24">
        <v>3.1570499999999702</v>
      </c>
      <c r="EL24">
        <v>0</v>
      </c>
      <c r="EM24">
        <v>0</v>
      </c>
      <c r="EN24">
        <v>0</v>
      </c>
      <c r="EO24">
        <v>0.302471428571433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3</v>
      </c>
      <c r="EX24">
        <v>3</v>
      </c>
      <c r="EY24">
        <v>2</v>
      </c>
      <c r="EZ24">
        <v>506.642</v>
      </c>
      <c r="FA24">
        <v>486.08100000000002</v>
      </c>
      <c r="FB24">
        <v>23.743600000000001</v>
      </c>
      <c r="FC24">
        <v>33.209600000000002</v>
      </c>
      <c r="FD24">
        <v>30.000699999999998</v>
      </c>
      <c r="FE24">
        <v>33.142200000000003</v>
      </c>
      <c r="FF24">
        <v>33.118899999999996</v>
      </c>
      <c r="FG24">
        <v>29.075600000000001</v>
      </c>
      <c r="FH24">
        <v>20.891999999999999</v>
      </c>
      <c r="FI24">
        <v>61.915799999999997</v>
      </c>
      <c r="FJ24">
        <v>23.747800000000002</v>
      </c>
      <c r="FK24">
        <v>600.57799999999997</v>
      </c>
      <c r="FL24">
        <v>22.649899999999999</v>
      </c>
      <c r="FM24">
        <v>101.45</v>
      </c>
      <c r="FN24">
        <v>100.864</v>
      </c>
    </row>
    <row r="25" spans="1:170" x14ac:dyDescent="0.2">
      <c r="A25">
        <v>11</v>
      </c>
      <c r="B25">
        <v>1608242485</v>
      </c>
      <c r="C25">
        <v>933</v>
      </c>
      <c r="D25" t="s">
        <v>323</v>
      </c>
      <c r="E25" t="s">
        <v>324</v>
      </c>
      <c r="F25" t="s">
        <v>283</v>
      </c>
      <c r="G25" t="s">
        <v>284</v>
      </c>
      <c r="H25">
        <v>1608242477.25</v>
      </c>
      <c r="I25">
        <f t="shared" si="0"/>
        <v>9.3753906662373724E-6</v>
      </c>
      <c r="J25">
        <f t="shared" si="1"/>
        <v>2.1117644482089122</v>
      </c>
      <c r="K25">
        <f t="shared" si="2"/>
        <v>697.39673333333303</v>
      </c>
      <c r="L25">
        <f t="shared" si="3"/>
        <v>-5744.5958422618432</v>
      </c>
      <c r="M25">
        <f t="shared" si="4"/>
        <v>-584.4908090325797</v>
      </c>
      <c r="N25">
        <f t="shared" si="5"/>
        <v>70.95746891084741</v>
      </c>
      <c r="O25">
        <f t="shared" si="6"/>
        <v>5.1866656455602041E-4</v>
      </c>
      <c r="P25">
        <f t="shared" si="7"/>
        <v>2.9586008337712313</v>
      </c>
      <c r="Q25">
        <f t="shared" si="8"/>
        <v>5.1861605518668493E-4</v>
      </c>
      <c r="R25">
        <f t="shared" si="9"/>
        <v>3.2413957203416166E-4</v>
      </c>
      <c r="S25">
        <f t="shared" si="10"/>
        <v>231.29206825564412</v>
      </c>
      <c r="T25">
        <f t="shared" si="11"/>
        <v>29.315491826158954</v>
      </c>
      <c r="U25">
        <f t="shared" si="12"/>
        <v>29.351183333333299</v>
      </c>
      <c r="V25">
        <f t="shared" si="13"/>
        <v>4.1042285225436972</v>
      </c>
      <c r="W25">
        <f t="shared" si="14"/>
        <v>61.331090058632668</v>
      </c>
      <c r="X25">
        <f t="shared" si="15"/>
        <v>2.322984834944652</v>
      </c>
      <c r="Y25">
        <f t="shared" si="16"/>
        <v>3.7876138068374017</v>
      </c>
      <c r="Z25">
        <f t="shared" si="17"/>
        <v>1.7812436875990452</v>
      </c>
      <c r="AA25">
        <f t="shared" si="18"/>
        <v>-0.41345472838106812</v>
      </c>
      <c r="AB25">
        <f t="shared" si="19"/>
        <v>-220.73345414880879</v>
      </c>
      <c r="AC25">
        <f t="shared" si="20"/>
        <v>-16.369868975719623</v>
      </c>
      <c r="AD25">
        <f t="shared" si="21"/>
        <v>-6.2247095972653312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53585.822631810704</v>
      </c>
      <c r="AJ25" t="s">
        <v>285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325</v>
      </c>
      <c r="AQ25">
        <v>832.92992000000004</v>
      </c>
      <c r="AR25">
        <v>901.08</v>
      </c>
      <c r="AS25">
        <f t="shared" si="27"/>
        <v>7.5631553247214489E-2</v>
      </c>
      <c r="AT25">
        <v>0.5</v>
      </c>
      <c r="AU25">
        <f t="shared" si="28"/>
        <v>1180.1881007473705</v>
      </c>
      <c r="AV25">
        <f t="shared" si="29"/>
        <v>2.1117644482089122</v>
      </c>
      <c r="AW25">
        <f t="shared" si="30"/>
        <v>44.629729591701846</v>
      </c>
      <c r="AX25">
        <f t="shared" si="31"/>
        <v>0.28027478137346301</v>
      </c>
      <c r="AY25">
        <f t="shared" si="32"/>
        <v>2.2788841256084218E-3</v>
      </c>
      <c r="AZ25">
        <f t="shared" si="33"/>
        <v>2.6201891064056464</v>
      </c>
      <c r="BA25" t="s">
        <v>326</v>
      </c>
      <c r="BB25">
        <v>648.53</v>
      </c>
      <c r="BC25">
        <f t="shared" si="34"/>
        <v>252.55000000000007</v>
      </c>
      <c r="BD25">
        <f t="shared" si="35"/>
        <v>0.2698478717085725</v>
      </c>
      <c r="BE25">
        <f t="shared" si="36"/>
        <v>0.90336898088806405</v>
      </c>
      <c r="BF25">
        <f t="shared" si="37"/>
        <v>0.36718184380232394</v>
      </c>
      <c r="BG25">
        <f t="shared" si="38"/>
        <v>0.92711739076851696</v>
      </c>
      <c r="BH25">
        <f t="shared" si="39"/>
        <v>1400.0033333333299</v>
      </c>
      <c r="BI25">
        <f t="shared" si="40"/>
        <v>1180.1881007473705</v>
      </c>
      <c r="BJ25">
        <f t="shared" si="41"/>
        <v>0.8429894934159966</v>
      </c>
      <c r="BK25">
        <f t="shared" si="42"/>
        <v>0.1959789868319933</v>
      </c>
      <c r="BL25">
        <v>6</v>
      </c>
      <c r="BM25">
        <v>0.5</v>
      </c>
      <c r="BN25" t="s">
        <v>286</v>
      </c>
      <c r="BO25">
        <v>2</v>
      </c>
      <c r="BP25">
        <v>1608242477.25</v>
      </c>
      <c r="BQ25">
        <v>697.39673333333303</v>
      </c>
      <c r="BR25">
        <v>699.93863333333297</v>
      </c>
      <c r="BS25">
        <v>22.83117</v>
      </c>
      <c r="BT25">
        <v>22.820176666666701</v>
      </c>
      <c r="BU25">
        <v>694.23973333333299</v>
      </c>
      <c r="BV25">
        <v>22.528693333333301</v>
      </c>
      <c r="BW25">
        <v>500.01246666666702</v>
      </c>
      <c r="BX25">
        <v>101.7007</v>
      </c>
      <c r="BY25">
        <v>4.5502010000000002E-2</v>
      </c>
      <c r="BZ25">
        <v>27.967310000000001</v>
      </c>
      <c r="CA25">
        <v>29.351183333333299</v>
      </c>
      <c r="CB25">
        <v>999.9</v>
      </c>
      <c r="CC25">
        <v>0</v>
      </c>
      <c r="CD25">
        <v>0</v>
      </c>
      <c r="CE25">
        <v>9996.5393333333395</v>
      </c>
      <c r="CF25">
        <v>0</v>
      </c>
      <c r="CG25">
        <v>342.941233333333</v>
      </c>
      <c r="CH25">
        <v>1400.0033333333299</v>
      </c>
      <c r="CI25">
        <v>0.89999200000000001</v>
      </c>
      <c r="CJ25">
        <v>0.100008</v>
      </c>
      <c r="CK25">
        <v>0</v>
      </c>
      <c r="CL25">
        <v>832.93553333333296</v>
      </c>
      <c r="CM25">
        <v>4.9997499999999997</v>
      </c>
      <c r="CN25">
        <v>11527.1566666667</v>
      </c>
      <c r="CO25">
        <v>12178.04</v>
      </c>
      <c r="CP25">
        <v>49.678800000000003</v>
      </c>
      <c r="CQ25">
        <v>51.625</v>
      </c>
      <c r="CR25">
        <v>50.7541333333333</v>
      </c>
      <c r="CS25">
        <v>50.881100000000004</v>
      </c>
      <c r="CT25">
        <v>50.682866666666598</v>
      </c>
      <c r="CU25">
        <v>1255.4933333333299</v>
      </c>
      <c r="CV25">
        <v>139.51</v>
      </c>
      <c r="CW25">
        <v>0</v>
      </c>
      <c r="CX25">
        <v>66.199999809265094</v>
      </c>
      <c r="CY25">
        <v>0</v>
      </c>
      <c r="CZ25">
        <v>832.92992000000004</v>
      </c>
      <c r="DA25">
        <v>-1.5973846115360999</v>
      </c>
      <c r="DB25">
        <v>-19.161538496251499</v>
      </c>
      <c r="DC25">
        <v>11526.964</v>
      </c>
      <c r="DD25">
        <v>15</v>
      </c>
      <c r="DE25">
        <v>1608242237.5</v>
      </c>
      <c r="DF25" t="s">
        <v>314</v>
      </c>
      <c r="DG25">
        <v>1608242237.5</v>
      </c>
      <c r="DH25">
        <v>1608242235</v>
      </c>
      <c r="DI25">
        <v>24</v>
      </c>
      <c r="DJ25">
        <v>0.19500000000000001</v>
      </c>
      <c r="DK25">
        <v>0.1</v>
      </c>
      <c r="DL25">
        <v>3.157</v>
      </c>
      <c r="DM25">
        <v>0.30199999999999999</v>
      </c>
      <c r="DN25">
        <v>398</v>
      </c>
      <c r="DO25">
        <v>23</v>
      </c>
      <c r="DP25">
        <v>0.18</v>
      </c>
      <c r="DQ25">
        <v>0.17</v>
      </c>
      <c r="DR25">
        <v>2.1194031496260202</v>
      </c>
      <c r="DS25">
        <v>-0.123396508729266</v>
      </c>
      <c r="DT25">
        <v>7.3184767145316298E-2</v>
      </c>
      <c r="DU25">
        <v>1</v>
      </c>
      <c r="DV25">
        <v>-2.5451793333333299</v>
      </c>
      <c r="DW25">
        <v>-9.2512925472742397E-2</v>
      </c>
      <c r="DX25">
        <v>8.3061318551751598E-2</v>
      </c>
      <c r="DY25">
        <v>1</v>
      </c>
      <c r="DZ25">
        <v>9.9134449333333294E-3</v>
      </c>
      <c r="EA25">
        <v>0.12593981830478301</v>
      </c>
      <c r="EB25">
        <v>9.1454388796341594E-3</v>
      </c>
      <c r="EC25">
        <v>1</v>
      </c>
      <c r="ED25">
        <v>3</v>
      </c>
      <c r="EE25">
        <v>3</v>
      </c>
      <c r="EF25" t="s">
        <v>293</v>
      </c>
      <c r="EG25">
        <v>100</v>
      </c>
      <c r="EH25">
        <v>100</v>
      </c>
      <c r="EI25">
        <v>3.157</v>
      </c>
      <c r="EJ25">
        <v>0.30249999999999999</v>
      </c>
      <c r="EK25">
        <v>3.1570499999999702</v>
      </c>
      <c r="EL25">
        <v>0</v>
      </c>
      <c r="EM25">
        <v>0</v>
      </c>
      <c r="EN25">
        <v>0</v>
      </c>
      <c r="EO25">
        <v>0.302471428571433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4.0999999999999996</v>
      </c>
      <c r="EX25">
        <v>4.2</v>
      </c>
      <c r="EY25">
        <v>2</v>
      </c>
      <c r="EZ25">
        <v>506.58499999999998</v>
      </c>
      <c r="FA25">
        <v>486.55599999999998</v>
      </c>
      <c r="FB25">
        <v>23.7318</v>
      </c>
      <c r="FC25">
        <v>33.281700000000001</v>
      </c>
      <c r="FD25">
        <v>29.999500000000001</v>
      </c>
      <c r="FE25">
        <v>33.198999999999998</v>
      </c>
      <c r="FF25">
        <v>33.1646</v>
      </c>
      <c r="FG25">
        <v>33.024900000000002</v>
      </c>
      <c r="FH25">
        <v>20.607500000000002</v>
      </c>
      <c r="FI25">
        <v>62.287799999999997</v>
      </c>
      <c r="FJ25">
        <v>23.769100000000002</v>
      </c>
      <c r="FK25">
        <v>701.03499999999997</v>
      </c>
      <c r="FL25">
        <v>22.776299999999999</v>
      </c>
      <c r="FM25">
        <v>101.44</v>
      </c>
      <c r="FN25">
        <v>100.858</v>
      </c>
    </row>
    <row r="26" spans="1:170" x14ac:dyDescent="0.2">
      <c r="A26">
        <v>12</v>
      </c>
      <c r="B26">
        <v>1608242554</v>
      </c>
      <c r="C26">
        <v>1002</v>
      </c>
      <c r="D26" t="s">
        <v>327</v>
      </c>
      <c r="E26" t="s">
        <v>328</v>
      </c>
      <c r="F26" t="s">
        <v>283</v>
      </c>
      <c r="G26" t="s">
        <v>284</v>
      </c>
      <c r="H26">
        <v>1608242546.25</v>
      </c>
      <c r="I26">
        <f t="shared" si="0"/>
        <v>3.2883147447509845E-4</v>
      </c>
      <c r="J26">
        <f t="shared" si="1"/>
        <v>2.5054552382903847</v>
      </c>
      <c r="K26">
        <f t="shared" si="2"/>
        <v>797.5136</v>
      </c>
      <c r="L26">
        <f t="shared" si="3"/>
        <v>558.61844889359372</v>
      </c>
      <c r="M26">
        <f t="shared" si="4"/>
        <v>56.840315100809931</v>
      </c>
      <c r="N26">
        <f t="shared" si="5"/>
        <v>81.148276450525856</v>
      </c>
      <c r="O26">
        <f t="shared" si="6"/>
        <v>1.8327434785610875E-2</v>
      </c>
      <c r="P26">
        <f t="shared" si="7"/>
        <v>2.959787205000374</v>
      </c>
      <c r="Q26">
        <f t="shared" si="8"/>
        <v>1.8264620253758461E-2</v>
      </c>
      <c r="R26">
        <f t="shared" si="9"/>
        <v>1.1421013261526709E-2</v>
      </c>
      <c r="S26">
        <f t="shared" si="10"/>
        <v>231.29218866147772</v>
      </c>
      <c r="T26">
        <f t="shared" si="11"/>
        <v>29.193578930245909</v>
      </c>
      <c r="U26">
        <f t="shared" si="12"/>
        <v>29.267109999999999</v>
      </c>
      <c r="V26">
        <f t="shared" si="13"/>
        <v>4.0843555962146993</v>
      </c>
      <c r="W26">
        <f t="shared" si="14"/>
        <v>61.128090417140299</v>
      </c>
      <c r="X26">
        <f t="shared" si="15"/>
        <v>2.3100076597442341</v>
      </c>
      <c r="Y26">
        <f t="shared" si="16"/>
        <v>3.778962575111799</v>
      </c>
      <c r="Z26">
        <f t="shared" si="17"/>
        <v>1.7743479364704653</v>
      </c>
      <c r="AA26">
        <f t="shared" si="18"/>
        <v>-14.501468024351842</v>
      </c>
      <c r="AB26">
        <f t="shared" si="19"/>
        <v>-213.66321167929513</v>
      </c>
      <c r="AC26">
        <f t="shared" si="20"/>
        <v>-15.829466463028105</v>
      </c>
      <c r="AD26">
        <f t="shared" si="21"/>
        <v>-12.701957505197356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53627.546422412852</v>
      </c>
      <c r="AJ26" t="s">
        <v>285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329</v>
      </c>
      <c r="AQ26">
        <v>832.13338461538501</v>
      </c>
      <c r="AR26">
        <v>900.77</v>
      </c>
      <c r="AS26">
        <f t="shared" si="27"/>
        <v>7.6197714604854694E-2</v>
      </c>
      <c r="AT26">
        <v>0.5</v>
      </c>
      <c r="AU26">
        <f t="shared" si="28"/>
        <v>1180.1919407473035</v>
      </c>
      <c r="AV26">
        <f t="shared" si="29"/>
        <v>2.5054552382903847</v>
      </c>
      <c r="AW26">
        <f t="shared" si="30"/>
        <v>44.963964340006306</v>
      </c>
      <c r="AX26">
        <f t="shared" si="31"/>
        <v>0.28405697347824638</v>
      </c>
      <c r="AY26">
        <f t="shared" si="32"/>
        <v>2.6124587125669644E-3</v>
      </c>
      <c r="AZ26">
        <f t="shared" si="33"/>
        <v>2.6214349945047015</v>
      </c>
      <c r="BA26" t="s">
        <v>330</v>
      </c>
      <c r="BB26">
        <v>644.9</v>
      </c>
      <c r="BC26">
        <f t="shared" si="34"/>
        <v>255.87</v>
      </c>
      <c r="BD26">
        <f t="shared" si="35"/>
        <v>0.26824799853290721</v>
      </c>
      <c r="BE26">
        <f t="shared" si="36"/>
        <v>0.90223446610473867</v>
      </c>
      <c r="BF26">
        <f t="shared" si="37"/>
        <v>0.37042190957360444</v>
      </c>
      <c r="BG26">
        <f t="shared" si="38"/>
        <v>0.92723912155680077</v>
      </c>
      <c r="BH26">
        <f t="shared" si="39"/>
        <v>1400.00833333333</v>
      </c>
      <c r="BI26">
        <f t="shared" si="40"/>
        <v>1180.1919407473035</v>
      </c>
      <c r="BJ26">
        <f t="shared" si="41"/>
        <v>0.84298922559792355</v>
      </c>
      <c r="BK26">
        <f t="shared" si="42"/>
        <v>0.19597845119584728</v>
      </c>
      <c r="BL26">
        <v>6</v>
      </c>
      <c r="BM26">
        <v>0.5</v>
      </c>
      <c r="BN26" t="s">
        <v>286</v>
      </c>
      <c r="BO26">
        <v>2</v>
      </c>
      <c r="BP26">
        <v>1608242546.25</v>
      </c>
      <c r="BQ26">
        <v>797.5136</v>
      </c>
      <c r="BR26">
        <v>800.83473333333302</v>
      </c>
      <c r="BS26">
        <v>22.7024233333333</v>
      </c>
      <c r="BT26">
        <v>22.316796666666701</v>
      </c>
      <c r="BU26">
        <v>794.35656666666705</v>
      </c>
      <c r="BV26">
        <v>22.3999566666667</v>
      </c>
      <c r="BW26">
        <v>500.01656666666702</v>
      </c>
      <c r="BX26">
        <v>101.70756666666701</v>
      </c>
      <c r="BY26">
        <v>4.4022836666666697E-2</v>
      </c>
      <c r="BZ26">
        <v>27.928100000000001</v>
      </c>
      <c r="CA26">
        <v>29.267109999999999</v>
      </c>
      <c r="CB26">
        <v>999.9</v>
      </c>
      <c r="CC26">
        <v>0</v>
      </c>
      <c r="CD26">
        <v>0</v>
      </c>
      <c r="CE26">
        <v>10002.5916666667</v>
      </c>
      <c r="CF26">
        <v>0</v>
      </c>
      <c r="CG26">
        <v>341.96813333333301</v>
      </c>
      <c r="CH26">
        <v>1400.00833333333</v>
      </c>
      <c r="CI26">
        <v>0.90000366666666698</v>
      </c>
      <c r="CJ26">
        <v>9.9996253333333299E-2</v>
      </c>
      <c r="CK26">
        <v>0</v>
      </c>
      <c r="CL26">
        <v>832.13366666666604</v>
      </c>
      <c r="CM26">
        <v>4.9997499999999997</v>
      </c>
      <c r="CN26">
        <v>11518.9666666667</v>
      </c>
      <c r="CO26">
        <v>12178.1333333333</v>
      </c>
      <c r="CP26">
        <v>49.697566666666702</v>
      </c>
      <c r="CQ26">
        <v>51.668399999999998</v>
      </c>
      <c r="CR26">
        <v>50.785200000000003</v>
      </c>
      <c r="CS26">
        <v>50.876933333333298</v>
      </c>
      <c r="CT26">
        <v>50.703800000000001</v>
      </c>
      <c r="CU26">
        <v>1255.51033333333</v>
      </c>
      <c r="CV26">
        <v>139.49799999999999</v>
      </c>
      <c r="CW26">
        <v>0</v>
      </c>
      <c r="CX26">
        <v>68.700000047683702</v>
      </c>
      <c r="CY26">
        <v>0</v>
      </c>
      <c r="CZ26">
        <v>832.13338461538501</v>
      </c>
      <c r="DA26">
        <v>-1.1377777763674</v>
      </c>
      <c r="DB26">
        <v>-22.608546956338699</v>
      </c>
      <c r="DC26">
        <v>11518.788461538499</v>
      </c>
      <c r="DD26">
        <v>15</v>
      </c>
      <c r="DE26">
        <v>1608242237.5</v>
      </c>
      <c r="DF26" t="s">
        <v>314</v>
      </c>
      <c r="DG26">
        <v>1608242237.5</v>
      </c>
      <c r="DH26">
        <v>1608242235</v>
      </c>
      <c r="DI26">
        <v>24</v>
      </c>
      <c r="DJ26">
        <v>0.19500000000000001</v>
      </c>
      <c r="DK26">
        <v>0.1</v>
      </c>
      <c r="DL26">
        <v>3.157</v>
      </c>
      <c r="DM26">
        <v>0.30199999999999999</v>
      </c>
      <c r="DN26">
        <v>398</v>
      </c>
      <c r="DO26">
        <v>23</v>
      </c>
      <c r="DP26">
        <v>0.18</v>
      </c>
      <c r="DQ26">
        <v>0.17</v>
      </c>
      <c r="DR26">
        <v>2.5099622357643199</v>
      </c>
      <c r="DS26">
        <v>9.9564505649798907E-2</v>
      </c>
      <c r="DT26">
        <v>2.0396007336725201E-2</v>
      </c>
      <c r="DU26">
        <v>1</v>
      </c>
      <c r="DV26">
        <v>-3.3228933333333299</v>
      </c>
      <c r="DW26">
        <v>-0.18782416017798201</v>
      </c>
      <c r="DX26">
        <v>3.0156988392226601E-2</v>
      </c>
      <c r="DY26">
        <v>1</v>
      </c>
      <c r="DZ26">
        <v>0.38388119999999998</v>
      </c>
      <c r="EA26">
        <v>0.140908084538376</v>
      </c>
      <c r="EB26">
        <v>1.55387742854233E-2</v>
      </c>
      <c r="EC26">
        <v>1</v>
      </c>
      <c r="ED26">
        <v>3</v>
      </c>
      <c r="EE26">
        <v>3</v>
      </c>
      <c r="EF26" t="s">
        <v>293</v>
      </c>
      <c r="EG26">
        <v>100</v>
      </c>
      <c r="EH26">
        <v>100</v>
      </c>
      <c r="EI26">
        <v>3.157</v>
      </c>
      <c r="EJ26">
        <v>0.30249999999999999</v>
      </c>
      <c r="EK26">
        <v>3.1570499999999702</v>
      </c>
      <c r="EL26">
        <v>0</v>
      </c>
      <c r="EM26">
        <v>0</v>
      </c>
      <c r="EN26">
        <v>0</v>
      </c>
      <c r="EO26">
        <v>0.302471428571433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5.3</v>
      </c>
      <c r="EX26">
        <v>5.3</v>
      </c>
      <c r="EY26">
        <v>2</v>
      </c>
      <c r="EZ26">
        <v>506.61</v>
      </c>
      <c r="FA26">
        <v>486.91699999999997</v>
      </c>
      <c r="FB26">
        <v>24.159800000000001</v>
      </c>
      <c r="FC26">
        <v>33.225200000000001</v>
      </c>
      <c r="FD26">
        <v>29.998899999999999</v>
      </c>
      <c r="FE26">
        <v>33.167999999999999</v>
      </c>
      <c r="FF26">
        <v>33.130899999999997</v>
      </c>
      <c r="FG26">
        <v>36.873699999999999</v>
      </c>
      <c r="FH26">
        <v>23.211200000000002</v>
      </c>
      <c r="FI26">
        <v>62.287799999999997</v>
      </c>
      <c r="FJ26">
        <v>24.1768</v>
      </c>
      <c r="FK26">
        <v>801.76300000000003</v>
      </c>
      <c r="FL26">
        <v>22.116800000000001</v>
      </c>
      <c r="FM26">
        <v>101.455</v>
      </c>
      <c r="FN26">
        <v>100.872</v>
      </c>
    </row>
    <row r="27" spans="1:170" x14ac:dyDescent="0.2">
      <c r="A27">
        <v>13</v>
      </c>
      <c r="B27">
        <v>1608242637</v>
      </c>
      <c r="C27">
        <v>1085</v>
      </c>
      <c r="D27" t="s">
        <v>331</v>
      </c>
      <c r="E27" t="s">
        <v>332</v>
      </c>
      <c r="F27" t="s">
        <v>283</v>
      </c>
      <c r="G27" t="s">
        <v>284</v>
      </c>
      <c r="H27">
        <v>1608242629.25</v>
      </c>
      <c r="I27">
        <f t="shared" si="0"/>
        <v>1.6420786349776703E-4</v>
      </c>
      <c r="J27">
        <f t="shared" si="1"/>
        <v>2.4186731043126128</v>
      </c>
      <c r="K27">
        <f t="shared" si="2"/>
        <v>898.82826666666699</v>
      </c>
      <c r="L27">
        <f t="shared" si="3"/>
        <v>449.85140526154981</v>
      </c>
      <c r="M27">
        <f t="shared" si="4"/>
        <v>45.774151370404795</v>
      </c>
      <c r="N27">
        <f t="shared" si="5"/>
        <v>91.459314460688233</v>
      </c>
      <c r="O27">
        <f t="shared" si="6"/>
        <v>9.0270091997704666E-3</v>
      </c>
      <c r="P27">
        <f t="shared" si="7"/>
        <v>2.9600817828900583</v>
      </c>
      <c r="Q27">
        <f t="shared" si="8"/>
        <v>9.0117434653432024E-3</v>
      </c>
      <c r="R27">
        <f t="shared" si="9"/>
        <v>5.6337090515793907E-3</v>
      </c>
      <c r="S27">
        <f t="shared" si="10"/>
        <v>231.29273039593892</v>
      </c>
      <c r="T27">
        <f t="shared" si="11"/>
        <v>29.304288066286865</v>
      </c>
      <c r="U27">
        <f t="shared" si="12"/>
        <v>29.275316666666701</v>
      </c>
      <c r="V27">
        <f t="shared" si="13"/>
        <v>4.0862917540123194</v>
      </c>
      <c r="W27">
        <f t="shared" si="14"/>
        <v>60.364241834791812</v>
      </c>
      <c r="X27">
        <f t="shared" si="15"/>
        <v>2.2902735348353436</v>
      </c>
      <c r="Y27">
        <f t="shared" si="16"/>
        <v>3.7940897876320401</v>
      </c>
      <c r="Z27">
        <f t="shared" si="17"/>
        <v>1.7960182191769758</v>
      </c>
      <c r="AA27">
        <f t="shared" si="18"/>
        <v>-7.2415667802515262</v>
      </c>
      <c r="AB27">
        <f t="shared" si="19"/>
        <v>-204.06103400639904</v>
      </c>
      <c r="AC27">
        <f t="shared" si="20"/>
        <v>-15.122336312597389</v>
      </c>
      <c r="AD27">
        <f t="shared" si="21"/>
        <v>4.8677932966909623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53623.961937448541</v>
      </c>
      <c r="AJ27" t="s">
        <v>285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333</v>
      </c>
      <c r="AQ27">
        <v>831.39373076923096</v>
      </c>
      <c r="AR27">
        <v>902.21</v>
      </c>
      <c r="AS27">
        <f t="shared" si="27"/>
        <v>7.8492002117876214E-2</v>
      </c>
      <c r="AT27">
        <v>0.5</v>
      </c>
      <c r="AU27">
        <f t="shared" si="28"/>
        <v>1180.1939907473241</v>
      </c>
      <c r="AV27">
        <f t="shared" si="29"/>
        <v>2.4186731043126128</v>
      </c>
      <c r="AW27">
        <f t="shared" si="30"/>
        <v>46.31789461062187</v>
      </c>
      <c r="AX27">
        <f t="shared" si="31"/>
        <v>0.28433513261879173</v>
      </c>
      <c r="AY27">
        <f t="shared" si="32"/>
        <v>2.5389220819803005E-3</v>
      </c>
      <c r="AZ27">
        <f t="shared" si="33"/>
        <v>2.615654891876614</v>
      </c>
      <c r="BA27" t="s">
        <v>334</v>
      </c>
      <c r="BB27">
        <v>645.67999999999995</v>
      </c>
      <c r="BC27">
        <f t="shared" si="34"/>
        <v>256.53000000000009</v>
      </c>
      <c r="BD27">
        <f t="shared" si="35"/>
        <v>0.27605453253330625</v>
      </c>
      <c r="BE27">
        <f t="shared" si="36"/>
        <v>0.90195306528053809</v>
      </c>
      <c r="BF27">
        <f t="shared" si="37"/>
        <v>0.37923794968548163</v>
      </c>
      <c r="BG27">
        <f t="shared" si="38"/>
        <v>0.92667366241122406</v>
      </c>
      <c r="BH27">
        <f t="shared" si="39"/>
        <v>1400.01066666667</v>
      </c>
      <c r="BI27">
        <f t="shared" si="40"/>
        <v>1180.1939907473241</v>
      </c>
      <c r="BJ27">
        <f t="shared" si="41"/>
        <v>0.84298928490115399</v>
      </c>
      <c r="BK27">
        <f t="shared" si="42"/>
        <v>0.19597856980230802</v>
      </c>
      <c r="BL27">
        <v>6</v>
      </c>
      <c r="BM27">
        <v>0.5</v>
      </c>
      <c r="BN27" t="s">
        <v>286</v>
      </c>
      <c r="BO27">
        <v>2</v>
      </c>
      <c r="BP27">
        <v>1608242629.25</v>
      </c>
      <c r="BQ27">
        <v>898.82826666666699</v>
      </c>
      <c r="BR27">
        <v>901.90766666666696</v>
      </c>
      <c r="BS27">
        <v>22.507960000000001</v>
      </c>
      <c r="BT27">
        <v>22.315353333333299</v>
      </c>
      <c r="BU27">
        <v>895.67126666666695</v>
      </c>
      <c r="BV27">
        <v>22.205483333333301</v>
      </c>
      <c r="BW27">
        <v>500.0197</v>
      </c>
      <c r="BX27">
        <v>101.709066666667</v>
      </c>
      <c r="BY27">
        <v>4.4869933333333299E-2</v>
      </c>
      <c r="BZ27">
        <v>27.99661</v>
      </c>
      <c r="CA27">
        <v>29.275316666666701</v>
      </c>
      <c r="CB27">
        <v>999.9</v>
      </c>
      <c r="CC27">
        <v>0</v>
      </c>
      <c r="CD27">
        <v>0</v>
      </c>
      <c r="CE27">
        <v>10004.115</v>
      </c>
      <c r="CF27">
        <v>0</v>
      </c>
      <c r="CG27">
        <v>332.72250000000003</v>
      </c>
      <c r="CH27">
        <v>1400.01066666667</v>
      </c>
      <c r="CI27">
        <v>0.89999853333333302</v>
      </c>
      <c r="CJ27">
        <v>0.10000138</v>
      </c>
      <c r="CK27">
        <v>0</v>
      </c>
      <c r="CL27">
        <v>831.43119999999999</v>
      </c>
      <c r="CM27">
        <v>4.9997499999999997</v>
      </c>
      <c r="CN27">
        <v>11506.23</v>
      </c>
      <c r="CO27">
        <v>12178.1466666667</v>
      </c>
      <c r="CP27">
        <v>49.6332666666667</v>
      </c>
      <c r="CQ27">
        <v>51.666333333333299</v>
      </c>
      <c r="CR27">
        <v>50.758333333333297</v>
      </c>
      <c r="CS27">
        <v>50.811999999999998</v>
      </c>
      <c r="CT27">
        <v>50.6291333333333</v>
      </c>
      <c r="CU27">
        <v>1255.50966666667</v>
      </c>
      <c r="CV27">
        <v>139.501</v>
      </c>
      <c r="CW27">
        <v>0</v>
      </c>
      <c r="CX27">
        <v>82.399999856948895</v>
      </c>
      <c r="CY27">
        <v>0</v>
      </c>
      <c r="CZ27">
        <v>831.39373076923096</v>
      </c>
      <c r="DA27">
        <v>3.1008559871509699E-2</v>
      </c>
      <c r="DB27">
        <v>-5.01538457655026</v>
      </c>
      <c r="DC27">
        <v>11506.1115384615</v>
      </c>
      <c r="DD27">
        <v>15</v>
      </c>
      <c r="DE27">
        <v>1608242237.5</v>
      </c>
      <c r="DF27" t="s">
        <v>314</v>
      </c>
      <c r="DG27">
        <v>1608242237.5</v>
      </c>
      <c r="DH27">
        <v>1608242235</v>
      </c>
      <c r="DI27">
        <v>24</v>
      </c>
      <c r="DJ27">
        <v>0.19500000000000001</v>
      </c>
      <c r="DK27">
        <v>0.1</v>
      </c>
      <c r="DL27">
        <v>3.157</v>
      </c>
      <c r="DM27">
        <v>0.30199999999999999</v>
      </c>
      <c r="DN27">
        <v>398</v>
      </c>
      <c r="DO27">
        <v>23</v>
      </c>
      <c r="DP27">
        <v>0.18</v>
      </c>
      <c r="DQ27">
        <v>0.17</v>
      </c>
      <c r="DR27">
        <v>2.4336109804898101</v>
      </c>
      <c r="DS27">
        <v>-0.156793929568947</v>
      </c>
      <c r="DT27">
        <v>6.2023386563973798E-2</v>
      </c>
      <c r="DU27">
        <v>1</v>
      </c>
      <c r="DV27">
        <v>-3.08757533333333</v>
      </c>
      <c r="DW27">
        <v>8.9435906562847306E-2</v>
      </c>
      <c r="DX27">
        <v>6.3377868099904505E-2</v>
      </c>
      <c r="DY27">
        <v>1</v>
      </c>
      <c r="DZ27">
        <v>0.192736666666667</v>
      </c>
      <c r="EA27">
        <v>-2.5907612903226001E-2</v>
      </c>
      <c r="EB27">
        <v>2.05455270611932E-3</v>
      </c>
      <c r="EC27">
        <v>1</v>
      </c>
      <c r="ED27">
        <v>3</v>
      </c>
      <c r="EE27">
        <v>3</v>
      </c>
      <c r="EF27" t="s">
        <v>293</v>
      </c>
      <c r="EG27">
        <v>100</v>
      </c>
      <c r="EH27">
        <v>100</v>
      </c>
      <c r="EI27">
        <v>3.157</v>
      </c>
      <c r="EJ27">
        <v>0.30249999999999999</v>
      </c>
      <c r="EK27">
        <v>3.1570499999999702</v>
      </c>
      <c r="EL27">
        <v>0</v>
      </c>
      <c r="EM27">
        <v>0</v>
      </c>
      <c r="EN27">
        <v>0</v>
      </c>
      <c r="EO27">
        <v>0.302471428571433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6.7</v>
      </c>
      <c r="EX27">
        <v>6.7</v>
      </c>
      <c r="EY27">
        <v>2</v>
      </c>
      <c r="EZ27">
        <v>506.51600000000002</v>
      </c>
      <c r="FA27">
        <v>488.536</v>
      </c>
      <c r="FB27">
        <v>24.122900000000001</v>
      </c>
      <c r="FC27">
        <v>33.049199999999999</v>
      </c>
      <c r="FD27">
        <v>29.999500000000001</v>
      </c>
      <c r="FE27">
        <v>33.053199999999997</v>
      </c>
      <c r="FF27">
        <v>33.029800000000002</v>
      </c>
      <c r="FG27">
        <v>40.610199999999999</v>
      </c>
      <c r="FH27">
        <v>21.575399999999998</v>
      </c>
      <c r="FI27">
        <v>62.287799999999997</v>
      </c>
      <c r="FJ27">
        <v>24.033100000000001</v>
      </c>
      <c r="FK27">
        <v>902.31299999999999</v>
      </c>
      <c r="FL27">
        <v>22.308499999999999</v>
      </c>
      <c r="FM27">
        <v>101.488</v>
      </c>
      <c r="FN27">
        <v>100.911</v>
      </c>
    </row>
    <row r="28" spans="1:170" x14ac:dyDescent="0.2">
      <c r="A28">
        <v>14</v>
      </c>
      <c r="B28">
        <v>1608242733</v>
      </c>
      <c r="C28">
        <v>1181</v>
      </c>
      <c r="D28" t="s">
        <v>335</v>
      </c>
      <c r="E28" t="s">
        <v>336</v>
      </c>
      <c r="F28" t="s">
        <v>283</v>
      </c>
      <c r="G28" t="s">
        <v>284</v>
      </c>
      <c r="H28">
        <v>1608242725.25</v>
      </c>
      <c r="I28">
        <f t="shared" si="0"/>
        <v>1.2746547153119568E-4</v>
      </c>
      <c r="J28">
        <f t="shared" si="1"/>
        <v>3.7685056853326508</v>
      </c>
      <c r="K28">
        <f t="shared" si="2"/>
        <v>1198.056</v>
      </c>
      <c r="L28">
        <f t="shared" si="3"/>
        <v>318.62619182493961</v>
      </c>
      <c r="M28">
        <f t="shared" si="4"/>
        <v>32.419645781874927</v>
      </c>
      <c r="N28">
        <f t="shared" si="5"/>
        <v>121.90005763302041</v>
      </c>
      <c r="O28">
        <f t="shared" si="6"/>
        <v>7.0400899840926427E-3</v>
      </c>
      <c r="P28">
        <f t="shared" si="7"/>
        <v>2.9600102183274655</v>
      </c>
      <c r="Q28">
        <f t="shared" si="8"/>
        <v>7.030800931225969E-3</v>
      </c>
      <c r="R28">
        <f t="shared" si="9"/>
        <v>4.3950841269815282E-3</v>
      </c>
      <c r="S28">
        <f t="shared" si="10"/>
        <v>231.2885649372262</v>
      </c>
      <c r="T28">
        <f t="shared" si="11"/>
        <v>29.300462525680974</v>
      </c>
      <c r="U28">
        <f t="shared" si="12"/>
        <v>29.259609999999999</v>
      </c>
      <c r="V28">
        <f t="shared" si="13"/>
        <v>4.0825868582759446</v>
      </c>
      <c r="W28">
        <f t="shared" si="14"/>
        <v>60.555592825571722</v>
      </c>
      <c r="X28">
        <f t="shared" si="15"/>
        <v>2.2957527411447614</v>
      </c>
      <c r="Y28">
        <f t="shared" si="16"/>
        <v>3.7911489823204225</v>
      </c>
      <c r="Z28">
        <f t="shared" si="17"/>
        <v>1.7868341171311832</v>
      </c>
      <c r="AA28">
        <f t="shared" si="18"/>
        <v>-5.6212272945257293</v>
      </c>
      <c r="AB28">
        <f t="shared" si="19"/>
        <v>-203.67204447750714</v>
      </c>
      <c r="AC28">
        <f t="shared" si="20"/>
        <v>-15.091697025698602</v>
      </c>
      <c r="AD28">
        <f t="shared" si="21"/>
        <v>6.9035961394947094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53624.12514144223</v>
      </c>
      <c r="AJ28" t="s">
        <v>285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337</v>
      </c>
      <c r="AQ28">
        <v>831.86</v>
      </c>
      <c r="AR28">
        <v>906</v>
      </c>
      <c r="AS28">
        <f t="shared" si="27"/>
        <v>8.1832229580573901E-2</v>
      </c>
      <c r="AT28">
        <v>0.5</v>
      </c>
      <c r="AU28">
        <f t="shared" si="28"/>
        <v>1180.1734007473046</v>
      </c>
      <c r="AV28">
        <f t="shared" si="29"/>
        <v>3.7685056853326508</v>
      </c>
      <c r="AW28">
        <f t="shared" si="30"/>
        <v>48.288110337420036</v>
      </c>
      <c r="AX28">
        <f t="shared" si="31"/>
        <v>0.2821523178807947</v>
      </c>
      <c r="AY28">
        <f t="shared" si="32"/>
        <v>3.6827242186586793E-3</v>
      </c>
      <c r="AZ28">
        <f t="shared" si="33"/>
        <v>2.6005298013245031</v>
      </c>
      <c r="BA28" t="s">
        <v>338</v>
      </c>
      <c r="BB28">
        <v>650.37</v>
      </c>
      <c r="BC28">
        <f t="shared" si="34"/>
        <v>255.63</v>
      </c>
      <c r="BD28">
        <f t="shared" si="35"/>
        <v>0.29002855689864254</v>
      </c>
      <c r="BE28">
        <f t="shared" si="36"/>
        <v>0.90212159849294138</v>
      </c>
      <c r="BF28">
        <f t="shared" si="37"/>
        <v>0.38913921188630457</v>
      </c>
      <c r="BG28">
        <f t="shared" si="38"/>
        <v>0.92518540535446314</v>
      </c>
      <c r="BH28">
        <f t="shared" si="39"/>
        <v>1399.9863333333301</v>
      </c>
      <c r="BI28">
        <f t="shared" si="40"/>
        <v>1180.1734007473046</v>
      </c>
      <c r="BJ28">
        <f t="shared" si="41"/>
        <v>0.84298922971436674</v>
      </c>
      <c r="BK28">
        <f t="shared" si="42"/>
        <v>0.1959784594287336</v>
      </c>
      <c r="BL28">
        <v>6</v>
      </c>
      <c r="BM28">
        <v>0.5</v>
      </c>
      <c r="BN28" t="s">
        <v>286</v>
      </c>
      <c r="BO28">
        <v>2</v>
      </c>
      <c r="BP28">
        <v>1608242725.25</v>
      </c>
      <c r="BQ28">
        <v>1198.056</v>
      </c>
      <c r="BR28">
        <v>1202.76133333333</v>
      </c>
      <c r="BS28">
        <v>22.563076666666699</v>
      </c>
      <c r="BT28">
        <v>22.4135733333333</v>
      </c>
      <c r="BU28">
        <v>1194.8986666666699</v>
      </c>
      <c r="BV28">
        <v>22.2606133333333</v>
      </c>
      <c r="BW28">
        <v>500.01343333333301</v>
      </c>
      <c r="BX28">
        <v>101.703533333333</v>
      </c>
      <c r="BY28">
        <v>4.4680133333333302E-2</v>
      </c>
      <c r="BZ28">
        <v>27.983309999999999</v>
      </c>
      <c r="CA28">
        <v>29.259609999999999</v>
      </c>
      <c r="CB28">
        <v>999.9</v>
      </c>
      <c r="CC28">
        <v>0</v>
      </c>
      <c r="CD28">
        <v>0</v>
      </c>
      <c r="CE28">
        <v>10004.253333333299</v>
      </c>
      <c r="CF28">
        <v>0</v>
      </c>
      <c r="CG28">
        <v>332.59956666666699</v>
      </c>
      <c r="CH28">
        <v>1399.9863333333301</v>
      </c>
      <c r="CI28">
        <v>0.90000216666666699</v>
      </c>
      <c r="CJ28">
        <v>9.9997719999999998E-2</v>
      </c>
      <c r="CK28">
        <v>0</v>
      </c>
      <c r="CL28">
        <v>831.83309999999994</v>
      </c>
      <c r="CM28">
        <v>4.9997499999999997</v>
      </c>
      <c r="CN28">
        <v>11513.723333333301</v>
      </c>
      <c r="CO28">
        <v>12177.9333333333</v>
      </c>
      <c r="CP28">
        <v>49.607999999999997</v>
      </c>
      <c r="CQ28">
        <v>51.625</v>
      </c>
      <c r="CR28">
        <v>50.749866666666698</v>
      </c>
      <c r="CS28">
        <v>50.832999999999998</v>
      </c>
      <c r="CT28">
        <v>50.629066666666702</v>
      </c>
      <c r="CU28">
        <v>1255.49033333333</v>
      </c>
      <c r="CV28">
        <v>139.49600000000001</v>
      </c>
      <c r="CW28">
        <v>0</v>
      </c>
      <c r="CX28">
        <v>95.400000095367403</v>
      </c>
      <c r="CY28">
        <v>0</v>
      </c>
      <c r="CZ28">
        <v>831.86</v>
      </c>
      <c r="DA28">
        <v>2.0308461595169098</v>
      </c>
      <c r="DB28">
        <v>20.846153803365301</v>
      </c>
      <c r="DC28">
        <v>11514.052</v>
      </c>
      <c r="DD28">
        <v>15</v>
      </c>
      <c r="DE28">
        <v>1608242237.5</v>
      </c>
      <c r="DF28" t="s">
        <v>314</v>
      </c>
      <c r="DG28">
        <v>1608242237.5</v>
      </c>
      <c r="DH28">
        <v>1608242235</v>
      </c>
      <c r="DI28">
        <v>24</v>
      </c>
      <c r="DJ28">
        <v>0.19500000000000001</v>
      </c>
      <c r="DK28">
        <v>0.1</v>
      </c>
      <c r="DL28">
        <v>3.157</v>
      </c>
      <c r="DM28">
        <v>0.30199999999999999</v>
      </c>
      <c r="DN28">
        <v>398</v>
      </c>
      <c r="DO28">
        <v>23</v>
      </c>
      <c r="DP28">
        <v>0.18</v>
      </c>
      <c r="DQ28">
        <v>0.17</v>
      </c>
      <c r="DR28">
        <v>3.77905024311525</v>
      </c>
      <c r="DS28">
        <v>-0.16985994215122699</v>
      </c>
      <c r="DT28">
        <v>4.2768443752795503E-2</v>
      </c>
      <c r="DU28">
        <v>1</v>
      </c>
      <c r="DV28">
        <v>-4.7121506666666697</v>
      </c>
      <c r="DW28">
        <v>0.135443292547271</v>
      </c>
      <c r="DX28">
        <v>4.8379925722234103E-2</v>
      </c>
      <c r="DY28">
        <v>1</v>
      </c>
      <c r="DZ28">
        <v>0.149521033333333</v>
      </c>
      <c r="EA28">
        <v>6.3768720800887399E-3</v>
      </c>
      <c r="EB28">
        <v>1.03263467187363E-3</v>
      </c>
      <c r="EC28">
        <v>1</v>
      </c>
      <c r="ED28">
        <v>3</v>
      </c>
      <c r="EE28">
        <v>3</v>
      </c>
      <c r="EF28" t="s">
        <v>293</v>
      </c>
      <c r="EG28">
        <v>100</v>
      </c>
      <c r="EH28">
        <v>100</v>
      </c>
      <c r="EI28">
        <v>3.16</v>
      </c>
      <c r="EJ28">
        <v>0.30249999999999999</v>
      </c>
      <c r="EK28">
        <v>3.1570499999999702</v>
      </c>
      <c r="EL28">
        <v>0</v>
      </c>
      <c r="EM28">
        <v>0</v>
      </c>
      <c r="EN28">
        <v>0</v>
      </c>
      <c r="EO28">
        <v>0.302471428571433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8.3000000000000007</v>
      </c>
      <c r="EX28">
        <v>8.3000000000000007</v>
      </c>
      <c r="EY28">
        <v>2</v>
      </c>
      <c r="EZ28">
        <v>506.60399999999998</v>
      </c>
      <c r="FA28">
        <v>490.26799999999997</v>
      </c>
      <c r="FB28">
        <v>24.003</v>
      </c>
      <c r="FC28">
        <v>32.880400000000002</v>
      </c>
      <c r="FD28">
        <v>29.999700000000001</v>
      </c>
      <c r="FE28">
        <v>32.922899999999998</v>
      </c>
      <c r="FF28">
        <v>32.913600000000002</v>
      </c>
      <c r="FG28">
        <v>51.337299999999999</v>
      </c>
      <c r="FH28">
        <v>20.592099999999999</v>
      </c>
      <c r="FI28">
        <v>62.287799999999997</v>
      </c>
      <c r="FJ28">
        <v>24.005800000000001</v>
      </c>
      <c r="FK28">
        <v>1203.3</v>
      </c>
      <c r="FL28">
        <v>22.409400000000002</v>
      </c>
      <c r="FM28">
        <v>101.514</v>
      </c>
      <c r="FN28">
        <v>100.93300000000001</v>
      </c>
    </row>
    <row r="29" spans="1:170" x14ac:dyDescent="0.2">
      <c r="A29">
        <v>15</v>
      </c>
      <c r="B29">
        <v>1608242826.0999999</v>
      </c>
      <c r="C29">
        <v>1274.0999999046301</v>
      </c>
      <c r="D29" t="s">
        <v>339</v>
      </c>
      <c r="E29" t="s">
        <v>340</v>
      </c>
      <c r="F29" t="s">
        <v>283</v>
      </c>
      <c r="G29" t="s">
        <v>284</v>
      </c>
      <c r="H29">
        <v>1608242818.0999999</v>
      </c>
      <c r="I29">
        <f t="shared" si="0"/>
        <v>1.2975260597425318E-4</v>
      </c>
      <c r="J29">
        <f t="shared" si="1"/>
        <v>3.9148826431233563</v>
      </c>
      <c r="K29">
        <f t="shared" si="2"/>
        <v>1398.4496774193501</v>
      </c>
      <c r="L29">
        <f t="shared" si="3"/>
        <v>493.95338245633764</v>
      </c>
      <c r="M29">
        <f t="shared" si="4"/>
        <v>50.257718651517926</v>
      </c>
      <c r="N29">
        <f t="shared" si="5"/>
        <v>142.28648478231702</v>
      </c>
      <c r="O29">
        <f t="shared" si="6"/>
        <v>7.1505810709896886E-3</v>
      </c>
      <c r="P29">
        <f t="shared" si="7"/>
        <v>2.9586665591660264</v>
      </c>
      <c r="Q29">
        <f t="shared" si="8"/>
        <v>7.1409940235944358E-3</v>
      </c>
      <c r="R29">
        <f t="shared" si="9"/>
        <v>4.4639815330307451E-3</v>
      </c>
      <c r="S29">
        <f t="shared" si="10"/>
        <v>231.29214698990583</v>
      </c>
      <c r="T29">
        <f t="shared" si="11"/>
        <v>29.313765105555476</v>
      </c>
      <c r="U29">
        <f t="shared" si="12"/>
        <v>29.291425806451599</v>
      </c>
      <c r="V29">
        <f t="shared" si="13"/>
        <v>4.0900946298538603</v>
      </c>
      <c r="W29">
        <f t="shared" si="14"/>
        <v>60.604972173952888</v>
      </c>
      <c r="X29">
        <f t="shared" si="15"/>
        <v>2.2994104761875964</v>
      </c>
      <c r="Y29">
        <f t="shared" si="16"/>
        <v>3.794095424361648</v>
      </c>
      <c r="Z29">
        <f t="shared" si="17"/>
        <v>1.7906841536662639</v>
      </c>
      <c r="AA29">
        <f t="shared" si="18"/>
        <v>-5.7220899234645657</v>
      </c>
      <c r="AB29">
        <f t="shared" si="19"/>
        <v>-206.52893769284216</v>
      </c>
      <c r="AC29">
        <f t="shared" si="20"/>
        <v>-15.313776427470952</v>
      </c>
      <c r="AD29">
        <f t="shared" si="21"/>
        <v>3.7273429461281751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53582.521356249599</v>
      </c>
      <c r="AJ29" t="s">
        <v>285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341</v>
      </c>
      <c r="AQ29">
        <v>832.10152000000005</v>
      </c>
      <c r="AR29">
        <v>909.5</v>
      </c>
      <c r="AS29">
        <f t="shared" si="27"/>
        <v>8.5100032985156671E-2</v>
      </c>
      <c r="AT29">
        <v>0.5</v>
      </c>
      <c r="AU29">
        <f t="shared" si="28"/>
        <v>1180.1904975215227</v>
      </c>
      <c r="AV29">
        <f t="shared" si="29"/>
        <v>3.9148826431233563</v>
      </c>
      <c r="AW29">
        <f t="shared" si="30"/>
        <v>50.217125133925023</v>
      </c>
      <c r="AX29">
        <f t="shared" si="31"/>
        <v>0.28592633315008242</v>
      </c>
      <c r="AY29">
        <f t="shared" si="32"/>
        <v>3.8066991154177203E-3</v>
      </c>
      <c r="AZ29">
        <f t="shared" si="33"/>
        <v>2.5866739967014842</v>
      </c>
      <c r="BA29" t="s">
        <v>342</v>
      </c>
      <c r="BB29">
        <v>649.45000000000005</v>
      </c>
      <c r="BC29">
        <f t="shared" si="34"/>
        <v>260.04999999999995</v>
      </c>
      <c r="BD29">
        <f t="shared" si="35"/>
        <v>0.29762922514900969</v>
      </c>
      <c r="BE29">
        <f t="shared" si="36"/>
        <v>0.90046428311701232</v>
      </c>
      <c r="BF29">
        <f t="shared" si="37"/>
        <v>0.39891378503746527</v>
      </c>
      <c r="BG29">
        <f t="shared" si="38"/>
        <v>0.92381102548674188</v>
      </c>
      <c r="BH29">
        <f t="shared" si="39"/>
        <v>1400.0064516129</v>
      </c>
      <c r="BI29">
        <f t="shared" si="40"/>
        <v>1180.1904975215227</v>
      </c>
      <c r="BJ29">
        <f t="shared" si="41"/>
        <v>0.84298932777192936</v>
      </c>
      <c r="BK29">
        <f t="shared" si="42"/>
        <v>0.19597865554385879</v>
      </c>
      <c r="BL29">
        <v>6</v>
      </c>
      <c r="BM29">
        <v>0.5</v>
      </c>
      <c r="BN29" t="s">
        <v>286</v>
      </c>
      <c r="BO29">
        <v>2</v>
      </c>
      <c r="BP29">
        <v>1608242818.0999999</v>
      </c>
      <c r="BQ29">
        <v>1398.4496774193501</v>
      </c>
      <c r="BR29">
        <v>1403.36516129032</v>
      </c>
      <c r="BS29">
        <v>22.599545161290301</v>
      </c>
      <c r="BT29">
        <v>22.447364516128999</v>
      </c>
      <c r="BU29">
        <v>1395.2925806451599</v>
      </c>
      <c r="BV29">
        <v>22.2970774193548</v>
      </c>
      <c r="BW29">
        <v>500.01203225806398</v>
      </c>
      <c r="BX29">
        <v>101.70087096774201</v>
      </c>
      <c r="BY29">
        <v>4.5003109677419398E-2</v>
      </c>
      <c r="BZ29">
        <v>27.996635483871</v>
      </c>
      <c r="CA29">
        <v>29.291425806451599</v>
      </c>
      <c r="CB29">
        <v>999.9</v>
      </c>
      <c r="CC29">
        <v>0</v>
      </c>
      <c r="CD29">
        <v>0</v>
      </c>
      <c r="CE29">
        <v>9996.8951612903202</v>
      </c>
      <c r="CF29">
        <v>0</v>
      </c>
      <c r="CG29">
        <v>331.45709677419399</v>
      </c>
      <c r="CH29">
        <v>1400.0064516129</v>
      </c>
      <c r="CI29">
        <v>0.90000048387096798</v>
      </c>
      <c r="CJ29">
        <v>9.9999400000000002E-2</v>
      </c>
      <c r="CK29">
        <v>0</v>
      </c>
      <c r="CL29">
        <v>832.10090322580697</v>
      </c>
      <c r="CM29">
        <v>4.9997499999999997</v>
      </c>
      <c r="CN29">
        <v>11520.6935483871</v>
      </c>
      <c r="CO29">
        <v>12178.1193548387</v>
      </c>
      <c r="CP29">
        <v>49.649129032258102</v>
      </c>
      <c r="CQ29">
        <v>51.667000000000002</v>
      </c>
      <c r="CR29">
        <v>50.77</v>
      </c>
      <c r="CS29">
        <v>50.834419354838701</v>
      </c>
      <c r="CT29">
        <v>50.646999999999998</v>
      </c>
      <c r="CU29">
        <v>1255.5038709677401</v>
      </c>
      <c r="CV29">
        <v>139.502580645161</v>
      </c>
      <c r="CW29">
        <v>0</v>
      </c>
      <c r="CX29">
        <v>92.700000047683702</v>
      </c>
      <c r="CY29">
        <v>0</v>
      </c>
      <c r="CZ29">
        <v>832.10152000000005</v>
      </c>
      <c r="DA29">
        <v>2.1510769094922102</v>
      </c>
      <c r="DB29">
        <v>13.799999985876299</v>
      </c>
      <c r="DC29">
        <v>11521.084000000001</v>
      </c>
      <c r="DD29">
        <v>15</v>
      </c>
      <c r="DE29">
        <v>1608242237.5</v>
      </c>
      <c r="DF29" t="s">
        <v>314</v>
      </c>
      <c r="DG29">
        <v>1608242237.5</v>
      </c>
      <c r="DH29">
        <v>1608242235</v>
      </c>
      <c r="DI29">
        <v>24</v>
      </c>
      <c r="DJ29">
        <v>0.19500000000000001</v>
      </c>
      <c r="DK29">
        <v>0.1</v>
      </c>
      <c r="DL29">
        <v>3.157</v>
      </c>
      <c r="DM29">
        <v>0.30199999999999999</v>
      </c>
      <c r="DN29">
        <v>398</v>
      </c>
      <c r="DO29">
        <v>23</v>
      </c>
      <c r="DP29">
        <v>0.18</v>
      </c>
      <c r="DQ29">
        <v>0.17</v>
      </c>
      <c r="DR29">
        <v>3.91815481797423</v>
      </c>
      <c r="DS29">
        <v>-0.19267431983910199</v>
      </c>
      <c r="DT29">
        <v>7.9828228431510398E-2</v>
      </c>
      <c r="DU29">
        <v>1</v>
      </c>
      <c r="DV29">
        <v>-4.9186903333333296</v>
      </c>
      <c r="DW29">
        <v>0.141396840934363</v>
      </c>
      <c r="DX29">
        <v>0.104568188199004</v>
      </c>
      <c r="DY29">
        <v>1</v>
      </c>
      <c r="DZ29">
        <v>0.15223803333333299</v>
      </c>
      <c r="EA29">
        <v>0.113953254727475</v>
      </c>
      <c r="EB29">
        <v>1.5520686364726999E-2</v>
      </c>
      <c r="EC29">
        <v>1</v>
      </c>
      <c r="ED29">
        <v>3</v>
      </c>
      <c r="EE29">
        <v>3</v>
      </c>
      <c r="EF29" t="s">
        <v>293</v>
      </c>
      <c r="EG29">
        <v>100</v>
      </c>
      <c r="EH29">
        <v>100</v>
      </c>
      <c r="EI29">
        <v>3.16</v>
      </c>
      <c r="EJ29">
        <v>0.30249999999999999</v>
      </c>
      <c r="EK29">
        <v>3.1570499999999702</v>
      </c>
      <c r="EL29">
        <v>0</v>
      </c>
      <c r="EM29">
        <v>0</v>
      </c>
      <c r="EN29">
        <v>0</v>
      </c>
      <c r="EO29">
        <v>0.302471428571433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9.8000000000000007</v>
      </c>
      <c r="EX29">
        <v>9.9</v>
      </c>
      <c r="EY29">
        <v>2</v>
      </c>
      <c r="EZ29">
        <v>506.76400000000001</v>
      </c>
      <c r="FA29">
        <v>491.27300000000002</v>
      </c>
      <c r="FB29">
        <v>23.913499999999999</v>
      </c>
      <c r="FC29">
        <v>32.804299999999998</v>
      </c>
      <c r="FD29">
        <v>30.0001</v>
      </c>
      <c r="FE29">
        <v>32.843400000000003</v>
      </c>
      <c r="FF29">
        <v>32.8371</v>
      </c>
      <c r="FG29">
        <v>58.163899999999998</v>
      </c>
      <c r="FH29">
        <v>20.0047</v>
      </c>
      <c r="FI29">
        <v>62.287799999999997</v>
      </c>
      <c r="FJ29">
        <v>23.915199999999999</v>
      </c>
      <c r="FK29">
        <v>1403.76</v>
      </c>
      <c r="FL29">
        <v>22.3978</v>
      </c>
      <c r="FM29">
        <v>101.524</v>
      </c>
      <c r="FN29">
        <v>100.94199999999999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19</v>
      </c>
    </row>
    <row r="12" spans="1:2" x14ac:dyDescent="0.2">
      <c r="A12" t="s">
        <v>21</v>
      </c>
      <c r="B12" t="s">
        <v>17</v>
      </c>
    </row>
    <row r="13" spans="1:2" x14ac:dyDescent="0.2">
      <c r="A13" t="s">
        <v>22</v>
      </c>
      <c r="B13" t="s">
        <v>11</v>
      </c>
    </row>
    <row r="14" spans="1:2" x14ac:dyDescent="0.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2020-12-17T14:10:21Z</dcterms:created>
  <dcterms:modified xsi:type="dcterms:W3CDTF">2023-08-14T11:33:00Z</dcterms:modified>
</cp:coreProperties>
</file>