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kalten/Documents/GitHub/vitisdrought/MS_Kaltenbach/data/ACI/Excel/done/redo/"/>
    </mc:Choice>
  </mc:AlternateContent>
  <xr:revisionPtr revIDLastSave="0" documentId="13_ncr:1_{C49A8F7B-9B39-6943-BE13-C2FBD2E54879}" xr6:coauthVersionLast="47" xr6:coauthVersionMax="47" xr10:uidLastSave="{00000000-0000-0000-0000-000000000000}"/>
  <bookViews>
    <workbookView xWindow="240" yWindow="500" windowWidth="28560" windowHeight="1598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30" i="1" l="1"/>
  <c r="BJ30" i="1"/>
  <c r="BH30" i="1"/>
  <c r="BG30" i="1"/>
  <c r="BF30" i="1"/>
  <c r="BE30" i="1"/>
  <c r="BD30" i="1"/>
  <c r="BC30" i="1"/>
  <c r="AX30" i="1" s="1"/>
  <c r="AZ30" i="1"/>
  <c r="AS30" i="1"/>
  <c r="AM30" i="1"/>
  <c r="AN30" i="1" s="1"/>
  <c r="AI30" i="1"/>
  <c r="AG30" i="1"/>
  <c r="K30" i="1" s="1"/>
  <c r="Y30" i="1"/>
  <c r="X30" i="1"/>
  <c r="W30" i="1" s="1"/>
  <c r="P30" i="1"/>
  <c r="BK29" i="1"/>
  <c r="BJ29" i="1"/>
  <c r="BH29" i="1"/>
  <c r="BI29" i="1" s="1"/>
  <c r="BG29" i="1"/>
  <c r="BF29" i="1"/>
  <c r="BE29" i="1"/>
  <c r="BD29" i="1"/>
  <c r="BC29" i="1"/>
  <c r="AZ29" i="1"/>
  <c r="AX29" i="1"/>
  <c r="AS29" i="1"/>
  <c r="AM29" i="1"/>
  <c r="AN29" i="1" s="1"/>
  <c r="AI29" i="1"/>
  <c r="AG29" i="1" s="1"/>
  <c r="Y29" i="1"/>
  <c r="X29" i="1"/>
  <c r="P29" i="1"/>
  <c r="BK28" i="1"/>
  <c r="BJ28" i="1"/>
  <c r="BH28" i="1"/>
  <c r="BI28" i="1" s="1"/>
  <c r="AU28" i="1" s="1"/>
  <c r="BG28" i="1"/>
  <c r="BF28" i="1"/>
  <c r="BE28" i="1"/>
  <c r="BD28" i="1"/>
  <c r="BC28" i="1"/>
  <c r="AX28" i="1" s="1"/>
  <c r="AZ28" i="1"/>
  <c r="AS28" i="1"/>
  <c r="AN28" i="1"/>
  <c r="AM28" i="1"/>
  <c r="AI28" i="1"/>
  <c r="AG28" i="1" s="1"/>
  <c r="Y28" i="1"/>
  <c r="X28" i="1"/>
  <c r="W28" i="1"/>
  <c r="S28" i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M27" i="1"/>
  <c r="AN27" i="1" s="1"/>
  <c r="AI27" i="1"/>
  <c r="AG27" i="1"/>
  <c r="K27" i="1" s="1"/>
  <c r="Y27" i="1"/>
  <c r="X27" i="1"/>
  <c r="W27" i="1" s="1"/>
  <c r="P27" i="1"/>
  <c r="N27" i="1"/>
  <c r="BK26" i="1"/>
  <c r="BJ26" i="1"/>
  <c r="BI26" i="1"/>
  <c r="BH26" i="1"/>
  <c r="BG26" i="1"/>
  <c r="BF26" i="1"/>
  <c r="BE26" i="1"/>
  <c r="BD26" i="1"/>
  <c r="BC26" i="1"/>
  <c r="AX26" i="1" s="1"/>
  <c r="AZ26" i="1"/>
  <c r="AS26" i="1"/>
  <c r="AM26" i="1"/>
  <c r="AN26" i="1" s="1"/>
  <c r="AI26" i="1"/>
  <c r="AG26" i="1" s="1"/>
  <c r="I26" i="1" s="1"/>
  <c r="Y26" i="1"/>
  <c r="X26" i="1"/>
  <c r="P26" i="1"/>
  <c r="BK25" i="1"/>
  <c r="BJ25" i="1"/>
  <c r="BH25" i="1"/>
  <c r="BI25" i="1" s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/>
  <c r="J25" i="1" s="1"/>
  <c r="AV25" i="1" s="1"/>
  <c r="Y25" i="1"/>
  <c r="X25" i="1"/>
  <c r="W25" i="1" s="1"/>
  <c r="P25" i="1"/>
  <c r="BK24" i="1"/>
  <c r="BJ24" i="1"/>
  <c r="BH24" i="1"/>
  <c r="BI24" i="1" s="1"/>
  <c r="BG24" i="1"/>
  <c r="BF24" i="1"/>
  <c r="BE24" i="1"/>
  <c r="BD24" i="1"/>
  <c r="BC24" i="1"/>
  <c r="AZ24" i="1"/>
  <c r="AX24" i="1"/>
  <c r="AS24" i="1"/>
  <c r="AM24" i="1"/>
  <c r="AN24" i="1" s="1"/>
  <c r="AI24" i="1"/>
  <c r="AG24" i="1" s="1"/>
  <c r="AH24" i="1" s="1"/>
  <c r="Y24" i="1"/>
  <c r="X24" i="1"/>
  <c r="W24" i="1" s="1"/>
  <c r="P24" i="1"/>
  <c r="BK23" i="1"/>
  <c r="BJ23" i="1"/>
  <c r="BI23" i="1" s="1"/>
  <c r="AU23" i="1" s="1"/>
  <c r="BH23" i="1"/>
  <c r="BG23" i="1"/>
  <c r="BF23" i="1"/>
  <c r="BE23" i="1"/>
  <c r="BD23" i="1"/>
  <c r="BC23" i="1"/>
  <c r="AX23" i="1" s="1"/>
  <c r="AZ23" i="1"/>
  <c r="AS23" i="1"/>
  <c r="AM23" i="1"/>
  <c r="AN23" i="1" s="1"/>
  <c r="AI23" i="1"/>
  <c r="AG23" i="1" s="1"/>
  <c r="Y23" i="1"/>
  <c r="W23" i="1" s="1"/>
  <c r="X23" i="1"/>
  <c r="P23" i="1"/>
  <c r="K23" i="1"/>
  <c r="J23" i="1"/>
  <c r="AV23" i="1" s="1"/>
  <c r="BK22" i="1"/>
  <c r="BJ22" i="1"/>
  <c r="BH22" i="1"/>
  <c r="BG22" i="1"/>
  <c r="BF22" i="1"/>
  <c r="BE22" i="1"/>
  <c r="BD22" i="1"/>
  <c r="BC22" i="1"/>
  <c r="AX22" i="1" s="1"/>
  <c r="AZ22" i="1"/>
  <c r="AS22" i="1"/>
  <c r="AM22" i="1"/>
  <c r="AN22" i="1" s="1"/>
  <c r="AI22" i="1"/>
  <c r="AG22" i="1"/>
  <c r="K22" i="1" s="1"/>
  <c r="Y22" i="1"/>
  <c r="W22" i="1" s="1"/>
  <c r="X22" i="1"/>
  <c r="P22" i="1"/>
  <c r="BK21" i="1"/>
  <c r="BJ21" i="1"/>
  <c r="BH21" i="1"/>
  <c r="BI21" i="1" s="1"/>
  <c r="BG21" i="1"/>
  <c r="BF21" i="1"/>
  <c r="BE21" i="1"/>
  <c r="BD21" i="1"/>
  <c r="BC21" i="1"/>
  <c r="AZ21" i="1"/>
  <c r="AX21" i="1"/>
  <c r="AS21" i="1"/>
  <c r="AM21" i="1"/>
  <c r="AN21" i="1" s="1"/>
  <c r="AI21" i="1"/>
  <c r="AG21" i="1" s="1"/>
  <c r="AH21" i="1" s="1"/>
  <c r="Y21" i="1"/>
  <c r="X21" i="1"/>
  <c r="P21" i="1"/>
  <c r="BK20" i="1"/>
  <c r="BJ20" i="1"/>
  <c r="BH20" i="1"/>
  <c r="BG20" i="1"/>
  <c r="BF20" i="1"/>
  <c r="BE20" i="1"/>
  <c r="BD20" i="1"/>
  <c r="BC20" i="1"/>
  <c r="AX20" i="1" s="1"/>
  <c r="AZ20" i="1"/>
  <c r="AS20" i="1"/>
  <c r="AN20" i="1"/>
  <c r="AM20" i="1"/>
  <c r="AI20" i="1"/>
  <c r="AG20" i="1" s="1"/>
  <c r="Y20" i="1"/>
  <c r="X20" i="1"/>
  <c r="W20" i="1" s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M19" i="1"/>
  <c r="AN19" i="1" s="1"/>
  <c r="AI19" i="1"/>
  <c r="AG19" i="1" s="1"/>
  <c r="Y19" i="1"/>
  <c r="X19" i="1"/>
  <c r="W19" i="1"/>
  <c r="P19" i="1"/>
  <c r="BK18" i="1"/>
  <c r="BJ18" i="1"/>
  <c r="BH18" i="1"/>
  <c r="BG18" i="1"/>
  <c r="BF18" i="1"/>
  <c r="BE18" i="1"/>
  <c r="BD18" i="1"/>
  <c r="BC18" i="1"/>
  <c r="AX18" i="1" s="1"/>
  <c r="AZ18" i="1"/>
  <c r="AS18" i="1"/>
  <c r="AM18" i="1"/>
  <c r="AN18" i="1" s="1"/>
  <c r="AI18" i="1"/>
  <c r="AG18" i="1" s="1"/>
  <c r="J18" i="1" s="1"/>
  <c r="AV18" i="1" s="1"/>
  <c r="Y18" i="1"/>
  <c r="X18" i="1"/>
  <c r="P18" i="1"/>
  <c r="BK17" i="1"/>
  <c r="BJ17" i="1"/>
  <c r="BH17" i="1"/>
  <c r="BG17" i="1"/>
  <c r="BF17" i="1"/>
  <c r="BE17" i="1"/>
  <c r="BD17" i="1"/>
  <c r="BC17" i="1"/>
  <c r="AZ17" i="1"/>
  <c r="AX17" i="1"/>
  <c r="AS17" i="1"/>
  <c r="AM17" i="1"/>
  <c r="AN17" i="1" s="1"/>
  <c r="AI17" i="1"/>
  <c r="AG17" i="1"/>
  <c r="Y17" i="1"/>
  <c r="X17" i="1"/>
  <c r="W17" i="1" s="1"/>
  <c r="P17" i="1"/>
  <c r="I28" i="1" l="1"/>
  <c r="AA28" i="1" s="1"/>
  <c r="K28" i="1"/>
  <c r="J28" i="1"/>
  <c r="AV28" i="1" s="1"/>
  <c r="N28" i="1"/>
  <c r="I20" i="1"/>
  <c r="AA20" i="1" s="1"/>
  <c r="N20" i="1"/>
  <c r="K20" i="1"/>
  <c r="J20" i="1"/>
  <c r="AV20" i="1" s="1"/>
  <c r="AY20" i="1" s="1"/>
  <c r="S25" i="1"/>
  <c r="BI17" i="1"/>
  <c r="BI18" i="1"/>
  <c r="BI20" i="1"/>
  <c r="AU20" i="1" s="1"/>
  <c r="AW20" i="1" s="1"/>
  <c r="AU25" i="1"/>
  <c r="AY25" i="1" s="1"/>
  <c r="W18" i="1"/>
  <c r="W21" i="1"/>
  <c r="BI30" i="1"/>
  <c r="N22" i="1"/>
  <c r="BI22" i="1"/>
  <c r="N25" i="1"/>
  <c r="W29" i="1"/>
  <c r="AU18" i="1"/>
  <c r="AW18" i="1" s="1"/>
  <c r="S18" i="1"/>
  <c r="AA26" i="1"/>
  <c r="AW23" i="1"/>
  <c r="T28" i="1"/>
  <c r="U28" i="1" s="1"/>
  <c r="Q28" i="1" s="1"/>
  <c r="O28" i="1" s="1"/>
  <c r="R28" i="1" s="1"/>
  <c r="L28" i="1" s="1"/>
  <c r="M28" i="1" s="1"/>
  <c r="AU17" i="1"/>
  <c r="AW17" i="1" s="1"/>
  <c r="S17" i="1"/>
  <c r="S19" i="1"/>
  <c r="AU19" i="1"/>
  <c r="AW19" i="1" s="1"/>
  <c r="AU21" i="1"/>
  <c r="AW21" i="1" s="1"/>
  <c r="S21" i="1"/>
  <c r="K24" i="1"/>
  <c r="J24" i="1"/>
  <c r="AV24" i="1" s="1"/>
  <c r="N24" i="1"/>
  <c r="I24" i="1"/>
  <c r="S23" i="1"/>
  <c r="N29" i="1"/>
  <c r="K29" i="1"/>
  <c r="J29" i="1"/>
  <c r="AV29" i="1" s="1"/>
  <c r="I29" i="1"/>
  <c r="AH29" i="1"/>
  <c r="AH19" i="1"/>
  <c r="K19" i="1"/>
  <c r="J19" i="1"/>
  <c r="AV19" i="1" s="1"/>
  <c r="I19" i="1"/>
  <c r="AU29" i="1"/>
  <c r="AW29" i="1" s="1"/>
  <c r="S29" i="1"/>
  <c r="N26" i="1"/>
  <c r="AH26" i="1"/>
  <c r="K26" i="1"/>
  <c r="J17" i="1"/>
  <c r="AV17" i="1" s="1"/>
  <c r="AY17" i="1" s="1"/>
  <c r="K17" i="1"/>
  <c r="I17" i="1"/>
  <c r="N17" i="1"/>
  <c r="N19" i="1"/>
  <c r="S27" i="1"/>
  <c r="AU27" i="1"/>
  <c r="AW27" i="1" s="1"/>
  <c r="AW28" i="1"/>
  <c r="N21" i="1"/>
  <c r="J21" i="1"/>
  <c r="AV21" i="1" s="1"/>
  <c r="K21" i="1"/>
  <c r="I18" i="1"/>
  <c r="AY23" i="1"/>
  <c r="AU24" i="1"/>
  <c r="AW24" i="1" s="1"/>
  <c r="S24" i="1"/>
  <c r="AU26" i="1"/>
  <c r="AW26" i="1" s="1"/>
  <c r="S26" i="1"/>
  <c r="S30" i="1"/>
  <c r="AU30" i="1"/>
  <c r="AW30" i="1" s="1"/>
  <c r="I21" i="1"/>
  <c r="AH23" i="1"/>
  <c r="N23" i="1"/>
  <c r="I23" i="1"/>
  <c r="J26" i="1"/>
  <c r="AV26" i="1" s="1"/>
  <c r="AY26" i="1" s="1"/>
  <c r="AH17" i="1"/>
  <c r="AY28" i="1"/>
  <c r="N18" i="1"/>
  <c r="K18" i="1"/>
  <c r="AH18" i="1"/>
  <c r="W26" i="1"/>
  <c r="K25" i="1"/>
  <c r="N30" i="1"/>
  <c r="AH27" i="1"/>
  <c r="AH30" i="1"/>
  <c r="AH22" i="1"/>
  <c r="I27" i="1"/>
  <c r="AH25" i="1"/>
  <c r="J27" i="1"/>
  <c r="AV27" i="1" s="1"/>
  <c r="I30" i="1"/>
  <c r="I22" i="1"/>
  <c r="J22" i="1"/>
  <c r="AV22" i="1" s="1"/>
  <c r="I25" i="1"/>
  <c r="AH28" i="1"/>
  <c r="J30" i="1"/>
  <c r="AV30" i="1" s="1"/>
  <c r="AH20" i="1"/>
  <c r="S22" i="1" l="1"/>
  <c r="T22" i="1" s="1"/>
  <c r="U22" i="1" s="1"/>
  <c r="AB22" i="1" s="1"/>
  <c r="AU22" i="1"/>
  <c r="AW22" i="1" s="1"/>
  <c r="AW25" i="1"/>
  <c r="AY18" i="1"/>
  <c r="AY30" i="1"/>
  <c r="AY19" i="1"/>
  <c r="S20" i="1"/>
  <c r="T20" i="1" s="1"/>
  <c r="U20" i="1" s="1"/>
  <c r="AA21" i="1"/>
  <c r="T27" i="1"/>
  <c r="U27" i="1" s="1"/>
  <c r="T23" i="1"/>
  <c r="U23" i="1" s="1"/>
  <c r="AY27" i="1"/>
  <c r="AA23" i="1"/>
  <c r="AY21" i="1"/>
  <c r="AA17" i="1"/>
  <c r="AA29" i="1"/>
  <c r="AC28" i="1"/>
  <c r="V28" i="1"/>
  <c r="Z28" i="1" s="1"/>
  <c r="AB28" i="1"/>
  <c r="AA27" i="1"/>
  <c r="Q27" i="1"/>
  <c r="O27" i="1" s="1"/>
  <c r="R27" i="1" s="1"/>
  <c r="L27" i="1" s="1"/>
  <c r="M27" i="1" s="1"/>
  <c r="T24" i="1"/>
  <c r="U24" i="1" s="1"/>
  <c r="AA19" i="1"/>
  <c r="Q19" i="1"/>
  <c r="O19" i="1" s="1"/>
  <c r="R19" i="1" s="1"/>
  <c r="L19" i="1" s="1"/>
  <c r="M19" i="1" s="1"/>
  <c r="AY29" i="1"/>
  <c r="T21" i="1"/>
  <c r="U21" i="1" s="1"/>
  <c r="Q21" i="1" s="1"/>
  <c r="O21" i="1" s="1"/>
  <c r="R21" i="1" s="1"/>
  <c r="L21" i="1" s="1"/>
  <c r="M21" i="1" s="1"/>
  <c r="AA24" i="1"/>
  <c r="Q24" i="1"/>
  <c r="O24" i="1" s="1"/>
  <c r="R24" i="1" s="1"/>
  <c r="L24" i="1" s="1"/>
  <c r="M24" i="1" s="1"/>
  <c r="T19" i="1"/>
  <c r="U19" i="1" s="1"/>
  <c r="AA22" i="1"/>
  <c r="Q22" i="1"/>
  <c r="O22" i="1" s="1"/>
  <c r="R22" i="1" s="1"/>
  <c r="L22" i="1" s="1"/>
  <c r="M22" i="1" s="1"/>
  <c r="T30" i="1"/>
  <c r="U30" i="1" s="1"/>
  <c r="T17" i="1"/>
  <c r="U17" i="1" s="1"/>
  <c r="Q17" i="1" s="1"/>
  <c r="O17" i="1" s="1"/>
  <c r="R17" i="1" s="1"/>
  <c r="L17" i="1" s="1"/>
  <c r="M17" i="1" s="1"/>
  <c r="T18" i="1"/>
  <c r="U18" i="1" s="1"/>
  <c r="Q18" i="1" s="1"/>
  <c r="O18" i="1" s="1"/>
  <c r="R18" i="1" s="1"/>
  <c r="L18" i="1" s="1"/>
  <c r="M18" i="1" s="1"/>
  <c r="AA25" i="1"/>
  <c r="T25" i="1"/>
  <c r="U25" i="1" s="1"/>
  <c r="Q25" i="1" s="1"/>
  <c r="O25" i="1" s="1"/>
  <c r="R25" i="1" s="1"/>
  <c r="L25" i="1" s="1"/>
  <c r="M25" i="1" s="1"/>
  <c r="AA18" i="1"/>
  <c r="V22" i="1"/>
  <c r="Z22" i="1" s="1"/>
  <c r="AC22" i="1"/>
  <c r="AD22" i="1" s="1"/>
  <c r="AA30" i="1"/>
  <c r="T26" i="1"/>
  <c r="U26" i="1" s="1"/>
  <c r="T29" i="1"/>
  <c r="U29" i="1" s="1"/>
  <c r="AY24" i="1"/>
  <c r="AY22" i="1" l="1"/>
  <c r="V26" i="1"/>
  <c r="Z26" i="1" s="1"/>
  <c r="AC26" i="1"/>
  <c r="AB26" i="1"/>
  <c r="Q26" i="1"/>
  <c r="O26" i="1" s="1"/>
  <c r="R26" i="1" s="1"/>
  <c r="L26" i="1" s="1"/>
  <c r="M26" i="1" s="1"/>
  <c r="V30" i="1"/>
  <c r="Z30" i="1" s="1"/>
  <c r="AC30" i="1"/>
  <c r="AB30" i="1"/>
  <c r="AC20" i="1"/>
  <c r="V20" i="1"/>
  <c r="Z20" i="1" s="1"/>
  <c r="AB20" i="1"/>
  <c r="Q20" i="1"/>
  <c r="O20" i="1" s="1"/>
  <c r="R20" i="1" s="1"/>
  <c r="L20" i="1" s="1"/>
  <c r="M20" i="1" s="1"/>
  <c r="AC27" i="1"/>
  <c r="V27" i="1"/>
  <c r="Z27" i="1" s="1"/>
  <c r="AB27" i="1"/>
  <c r="AD28" i="1"/>
  <c r="V29" i="1"/>
  <c r="Z29" i="1" s="1"/>
  <c r="AC29" i="1"/>
  <c r="AB29" i="1"/>
  <c r="AC19" i="1"/>
  <c r="V19" i="1"/>
  <c r="Z19" i="1" s="1"/>
  <c r="AB19" i="1"/>
  <c r="AC24" i="1"/>
  <c r="V24" i="1"/>
  <c r="Z24" i="1" s="1"/>
  <c r="AB24" i="1"/>
  <c r="AC17" i="1"/>
  <c r="V17" i="1"/>
  <c r="Z17" i="1" s="1"/>
  <c r="AB17" i="1"/>
  <c r="V25" i="1"/>
  <c r="Z25" i="1" s="1"/>
  <c r="AB25" i="1"/>
  <c r="AC25" i="1"/>
  <c r="AB23" i="1"/>
  <c r="V23" i="1"/>
  <c r="Z23" i="1" s="1"/>
  <c r="AC23" i="1"/>
  <c r="V21" i="1"/>
  <c r="Z21" i="1" s="1"/>
  <c r="AC21" i="1"/>
  <c r="AB21" i="1"/>
  <c r="Q30" i="1"/>
  <c r="O30" i="1" s="1"/>
  <c r="R30" i="1" s="1"/>
  <c r="L30" i="1" s="1"/>
  <c r="M30" i="1" s="1"/>
  <c r="Q23" i="1"/>
  <c r="O23" i="1" s="1"/>
  <c r="R23" i="1" s="1"/>
  <c r="L23" i="1" s="1"/>
  <c r="M23" i="1" s="1"/>
  <c r="V18" i="1"/>
  <c r="Z18" i="1" s="1"/>
  <c r="AC18" i="1"/>
  <c r="AB18" i="1"/>
  <c r="Q29" i="1"/>
  <c r="O29" i="1" s="1"/>
  <c r="R29" i="1" s="1"/>
  <c r="L29" i="1" s="1"/>
  <c r="M29" i="1" s="1"/>
  <c r="AD21" i="1" l="1"/>
  <c r="AD23" i="1"/>
  <c r="AD20" i="1"/>
  <c r="AD30" i="1"/>
  <c r="AD24" i="1"/>
  <c r="AD27" i="1"/>
  <c r="AD18" i="1"/>
  <c r="AD19" i="1"/>
  <c r="AD26" i="1"/>
  <c r="AD25" i="1"/>
  <c r="AD17" i="1"/>
  <c r="AD29" i="1"/>
</calcChain>
</file>

<file path=xl/sharedStrings.xml><?xml version="1.0" encoding="utf-8"?>
<sst xmlns="http://schemas.openxmlformats.org/spreadsheetml/2006/main" count="683" uniqueCount="347">
  <si>
    <t>File opened</t>
  </si>
  <si>
    <t>2020-12-11 15:29:25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</si>
  <si>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</si>
  <si>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</si>
  <si>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</si>
  <si>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</si>
  <si>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</si>
  <si>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</si>
  <si>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</si>
  <si>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</si>
  <si>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</si>
  <si>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</si>
  <si>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</si>
  <si>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{"h2obspan2": "0", "h2obspan2a": "0.0708892", "co2aspanconc1": "2500", "co2bspan2b": "0.308367", "chamberpressurezero": "2.68126", "flowazero": "0.29042", "h2oaspan2a": "0.0696095", "co2aspan2b": "0.306383", "co2bspan2a": "0.310949", "h2oaspan2b": "0.070146", "h2oazero": "1.13424", "co2azero": "0.965182", "h2obspanconc2": "0", "ssb_ref": "37377.7", "co2bzero": "0.964262", "h2obspanconc1": "12.28", "flowmeterzero": "1.00299", "h2oaspanconc1": "12.28", "co2bspan2": "-0.0301809", "co2bspan1": "1.00108", "flowbzero": "0.29097", "co2aspan2a": "0.308883", "h2obzero": "1.1444", "co2aspanconc2": "299.2", "tazero": "0.0863571", "co2aspan1": "1.00054", "co2aspan2": "-0.0279682", "tbzero": "0.134552", "oxygen": "21", "h2oaspanconc2": "0", "co2bspanconc1": "2500", "h2obspan2b": "0.0705964", "h2oaspan1": "1.00771", "h2oaspan2": "0", "h2obspan1": "0.99587", "co2bspanconc2": "299.2", "ssa_ref": "35809.5"}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</si>
  <si>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</si>
  <si>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</si>
  <si>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</si>
  <si>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</si>
  <si>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</si>
  <si>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</si>
  <si>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</si>
  <si>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</si>
  <si>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</si>
  <si>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15:29:25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</si>
  <si>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</si>
  <si>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</si>
  <si>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</si>
  <si>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</si>
  <si>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</si>
  <si>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</si>
  <si>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</si>
  <si>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</si>
  <si>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</si>
  <si>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</si>
  <si>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</si>
  <si>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</si>
  <si>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</si>
  <si>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</si>
  <si>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</si>
  <si>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</si>
  <si>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</si>
  <si>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</si>
  <si>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</si>
  <si>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</si>
  <si>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</si>
  <si>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</si>
  <si>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</si>
  <si>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</si>
  <si>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</si>
  <si>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</si>
  <si>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</si>
  <si>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</si>
  <si>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</si>
  <si>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</si>
  <si>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</si>
  <si>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</si>
  <si>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</si>
  <si>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</si>
  <si>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</si>
  <si>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</si>
  <si>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</si>
  <si>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</si>
  <si>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</si>
  <si>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</si>
  <si>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</si>
  <si>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</si>
  <si>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</si>
  <si>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</si>
  <si>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</si>
  <si>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</si>
  <si>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</si>
  <si>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</si>
  <si>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</si>
  <si>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</si>
  <si>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</si>
  <si>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</si>
  <si>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</si>
  <si>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3.49145 72.9493 385.609 648.612 910.701 1124.43 1331.98 1511.17</t>
  </si>
  <si>
    <t>Fs_true</t>
  </si>
  <si>
    <t>0.0761786 103.052 401.219 600.996 800.6 1001.32 1200.16 1401.34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</si>
  <si>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</si>
  <si>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</si>
  <si>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</si>
  <si>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</si>
  <si>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</si>
  <si>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</si>
  <si>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</si>
  <si>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</si>
  <si>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</si>
  <si>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</si>
  <si>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</si>
  <si>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</si>
  <si>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</si>
  <si>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</si>
  <si>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</si>
  <si>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</si>
  <si>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</si>
  <si>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</si>
  <si>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</si>
  <si>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</si>
  <si>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</si>
  <si>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</si>
  <si>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</si>
  <si>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</si>
  <si>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</si>
  <si>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</si>
  <si>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</si>
  <si>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</si>
  <si>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</si>
  <si>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</si>
  <si>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</si>
  <si>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</si>
  <si>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</si>
  <si>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</si>
  <si>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</si>
  <si>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</si>
  <si>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</si>
  <si>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</si>
  <si>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</si>
  <si>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</si>
  <si>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</si>
  <si>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</si>
  <si>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</si>
  <si>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</si>
  <si>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</si>
  <si>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</si>
  <si>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</si>
  <si>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</si>
  <si>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</si>
  <si>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</si>
  <si>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</si>
  <si>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</si>
  <si>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</si>
  <si>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</si>
  <si>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</si>
  <si>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</si>
  <si>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</si>
  <si>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</si>
  <si>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</si>
  <si>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</si>
  <si>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</si>
  <si>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</si>
  <si>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</si>
  <si>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</si>
  <si>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</si>
  <si>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</si>
  <si>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</si>
  <si>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</si>
  <si>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</si>
  <si>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</si>
  <si>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</si>
  <si>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</si>
  <si>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</si>
  <si>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</si>
  <si>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</si>
  <si>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</si>
  <si>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</si>
  <si>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</si>
  <si>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</si>
  <si>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</si>
  <si>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</si>
  <si>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</si>
  <si>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</si>
  <si>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</si>
  <si>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</si>
  <si>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</si>
  <si>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</si>
  <si>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</si>
  <si>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</si>
  <si>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</si>
  <si>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</si>
  <si>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</si>
  <si>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</si>
  <si>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</si>
  <si>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</si>
  <si>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</si>
  <si>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</si>
  <si>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</si>
  <si>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</si>
  <si>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</si>
  <si>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</si>
  <si>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</si>
  <si>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</si>
  <si>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</si>
  <si>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</si>
  <si>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</si>
  <si>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</si>
  <si>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</si>
  <si>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</si>
  <si>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</si>
  <si>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</si>
  <si>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</si>
  <si>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</si>
  <si>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</si>
  <si>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</si>
  <si>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</si>
  <si>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</si>
  <si>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</si>
  <si>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</si>
  <si>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</si>
  <si>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</si>
  <si>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</si>
  <si>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</si>
  <si>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</si>
  <si>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</si>
  <si>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</si>
  <si>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</si>
  <si>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</si>
  <si>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</si>
  <si>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</si>
  <si>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</si>
  <si>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</si>
  <si>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</si>
  <si>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</si>
  <si>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</si>
  <si>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</si>
  <si>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</si>
  <si>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</si>
  <si>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</si>
  <si>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</si>
  <si>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</si>
  <si>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</si>
  <si>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</si>
  <si>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</si>
  <si>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</si>
  <si>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</si>
  <si>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</si>
  <si>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</si>
  <si>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</si>
  <si>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</si>
  <si>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</si>
  <si>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</si>
  <si>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</si>
  <si>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</si>
  <si>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</si>
  <si>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</si>
  <si>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</si>
  <si>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</si>
  <si>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</si>
  <si>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</si>
  <si>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</si>
  <si>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</si>
  <si>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</si>
  <si>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</si>
  <si>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</si>
  <si>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</si>
  <si>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</si>
  <si>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</si>
  <si>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</si>
  <si>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</si>
  <si>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</si>
  <si>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</si>
  <si>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</si>
  <si>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</si>
  <si>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</si>
  <si>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</si>
  <si>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</si>
  <si>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</si>
  <si>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</si>
  <si>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</si>
  <si>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</si>
  <si>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</si>
  <si>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</si>
  <si>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</si>
  <si>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</si>
  <si>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</si>
  <si>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</si>
  <si>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</si>
  <si>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</si>
  <si>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</si>
  <si>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</si>
  <si>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</si>
  <si>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</si>
  <si>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</si>
  <si>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</si>
  <si>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</si>
  <si>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</si>
  <si>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</si>
  <si>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</si>
  <si>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</si>
  <si>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</si>
  <si>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</si>
  <si>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</si>
  <si>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20201211 15:31:31</t>
  </si>
  <si>
    <t>15:31:31</t>
  </si>
  <si>
    <t>1149</t>
  </si>
  <si>
    <t>_1</t>
  </si>
  <si>
    <t>RECT-4143-20200907-06_33_50</t>
  </si>
  <si>
    <t>RECT-6999-20201211-15_31_33</t>
  </si>
  <si>
    <t>DARK-7000-20201211-15_31_35</t>
  </si>
  <si>
    <t>0: Broadleaf</t>
  </si>
  <si>
    <t>12:28:47</t>
  </si>
  <si>
    <t>1/3</t>
  </si>
  <si>
    <t>0/3</t>
  </si>
  <si>
    <t>20201211 15:35:32</t>
  </si>
  <si>
    <t>15:35:32</t>
  </si>
  <si>
    <t>RECT-7003-20201211-15_35_33</t>
  </si>
  <si>
    <t>DARK-7004-20201211-15_35_36</t>
  </si>
  <si>
    <t>20201211 15:37:00</t>
  </si>
  <si>
    <t>15:37:00</t>
  </si>
  <si>
    <t>RECT-7005-20201211-15_37_02</t>
  </si>
  <si>
    <t>DARK-7006-20201211-15_37_04</t>
  </si>
  <si>
    <t>3/3</t>
  </si>
  <si>
    <t>20201211 15:39:01</t>
  </si>
  <si>
    <t>15:39:01</t>
  </si>
  <si>
    <t>RECT-7007-20201211-15_39_02</t>
  </si>
  <si>
    <t>DARK-7008-20201211-15_39_04</t>
  </si>
  <si>
    <t>20201211 15:41:01</t>
  </si>
  <si>
    <t>15:41:01</t>
  </si>
  <si>
    <t>RECT-7009-20201211-15_41_03</t>
  </si>
  <si>
    <t>DARK-7010-20201211-15_41_05</t>
  </si>
  <si>
    <t>20201211 15:43:02</t>
  </si>
  <si>
    <t>15:43:02</t>
  </si>
  <si>
    <t>RECT-7011-20201211-15_43_03</t>
  </si>
  <si>
    <t>DARK-7012-20201211-15_43_06</t>
  </si>
  <si>
    <t>20201211 15:45:02</t>
  </si>
  <si>
    <t>15:45:02</t>
  </si>
  <si>
    <t>RECT-7013-20201211-15_45_04</t>
  </si>
  <si>
    <t>DARK-7014-20201211-15_45_06</t>
  </si>
  <si>
    <t>20201211 15:47:03</t>
  </si>
  <si>
    <t>15:47:03</t>
  </si>
  <si>
    <t>RECT-7015-20201211-15_47_04</t>
  </si>
  <si>
    <t>DARK-7016-20201211-15_47_06</t>
  </si>
  <si>
    <t>20201211 15:49:03</t>
  </si>
  <si>
    <t>15:49:03</t>
  </si>
  <si>
    <t>RECT-7017-20201211-15_49_05</t>
  </si>
  <si>
    <t>DARK-7018-20201211-15_49_07</t>
  </si>
  <si>
    <t>20201211 15:51:04</t>
  </si>
  <si>
    <t>15:51:04</t>
  </si>
  <si>
    <t>RECT-7019-20201211-15_51_05</t>
  </si>
  <si>
    <t>DARK-7020-20201211-15_51_07</t>
  </si>
  <si>
    <t>20201211 15:53:04</t>
  </si>
  <si>
    <t>15:53:04</t>
  </si>
  <si>
    <t>RECT-7021-20201211-15_53_06</t>
  </si>
  <si>
    <t>DARK-7022-20201211-15_53_08</t>
  </si>
  <si>
    <t>20201211 15:55:05</t>
  </si>
  <si>
    <t>15:55:05</t>
  </si>
  <si>
    <t>RECT-7023-20201211-15_55_06</t>
  </si>
  <si>
    <t>DARK-7024-20201211-15_55_08</t>
  </si>
  <si>
    <t>20201211 15:57:05</t>
  </si>
  <si>
    <t>15:57:05</t>
  </si>
  <si>
    <t>RECT-7025-20201211-15_57_07</t>
  </si>
  <si>
    <t>DARK-7026-20201211-15_57_09</t>
  </si>
  <si>
    <t>20201211 15:59:06</t>
  </si>
  <si>
    <t>15:59:06</t>
  </si>
  <si>
    <t>RECT-7027-20201211-15_59_08</t>
  </si>
  <si>
    <t>DARK-7028-20201211-15_59_10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</si>
</sst>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0"/>
  <sheetViews>
    <sheetView tabSelected="1" workbookViewId="0">
      <selection activeCell="A18" sqref="A18:XFD18"/>
    </sheetView>
  </sheetViews>
  <sheetFormatPr baseColWidth="10" defaultColWidth="8.83203125" defaultRowHeight="15" x14ac:dyDescent="0.2"/>
  <sheetData>
    <row r="2" spans="1:170" x14ac:dyDescent="0.2">
      <c r="A2" t="s">
        <v>25</v>
      </c>
      <c r="B2" t="s">
        <v>26</v>
      </c>
      <c r="C2" t="s">
        <v>28</v>
      </c>
    </row>
    <row r="3" spans="1:170" x14ac:dyDescent="0.2">
      <c r="B3" t="s">
        <v>27</v>
      </c>
      <c r="C3">
        <v>21</v>
      </c>
    </row>
    <row r="4" spans="1:170" x14ac:dyDescent="0.2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">
      <c r="B7">
        <v>0</v>
      </c>
      <c r="C7">
        <v>1</v>
      </c>
      <c r="D7">
        <v>0</v>
      </c>
      <c r="E7">
        <v>0</v>
      </c>
    </row>
    <row r="8" spans="1:170" x14ac:dyDescent="0.2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">
      <c r="A17">
        <v>1</v>
      </c>
      <c r="B17">
        <v>1607729491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1607729483</v>
      </c>
      <c r="I17">
        <f t="shared" ref="I17:I30" si="0">BW17*AG17*(BS17-BT17)/(100*BL17*(1000-AG17*BS17))</f>
        <v>3.5730407653264499E-4</v>
      </c>
      <c r="J17">
        <f t="shared" ref="J17:J30" si="1">BW17*AG17*(BR17-BQ17*(1000-AG17*BT17)/(1000-AG17*BS17))/(100*BL17)</f>
        <v>3.4574559076295106</v>
      </c>
      <c r="K17">
        <f t="shared" ref="K17:K30" si="2">BQ17 - IF(AG17&gt;1, J17*BL17*100/(AI17*CE17), 0)</f>
        <v>400.96893548387101</v>
      </c>
      <c r="L17">
        <f t="shared" ref="L17:L30" si="3">((R17-I17/2)*K17-J17)/(R17+I17/2)</f>
        <v>107.34637946950666</v>
      </c>
      <c r="M17">
        <f t="shared" ref="M17:M30" si="4">L17*(BX17+BY17)/1000</f>
        <v>10.96136155690918</v>
      </c>
      <c r="N17">
        <f t="shared" ref="N17:N30" si="5">(BQ17 - IF(AG17&gt;1, J17*BL17*100/(AI17*CE17), 0))*(BX17+BY17)/1000</f>
        <v>40.94377003349436</v>
      </c>
      <c r="O17">
        <f t="shared" ref="O17:O30" si="6">2/((1/Q17-1/P17)+SIGN(Q17)*SQRT((1/Q17-1/P17)*(1/Q17-1/P17) + 4*BM17/((BM17+1)*(BM17+1))*(2*1/Q17*1/P17-1/P17*1/P17)))</f>
        <v>1.9395270849312005E-2</v>
      </c>
      <c r="P17">
        <f t="shared" ref="P17:P30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2.9650777689203305</v>
      </c>
      <c r="Q17">
        <f t="shared" ref="Q17:Q30" si="8">I17*(1000-(1000*0.61365*EXP(17.502*U17/(240.97+U17))/(BX17+BY17)+BS17)/2)/(1000*0.61365*EXP(17.502*U17/(240.97+U17))/(BX17+BY17)-BS17)</f>
        <v>1.9325063548783293E-2</v>
      </c>
      <c r="R17">
        <f t="shared" ref="R17:R30" si="9">1/((BM17+1)/(O17/1.6)+1/(P17/1.37)) + BM17/((BM17+1)/(O17/1.6) + BM17/(P17/1.37))</f>
        <v>1.2084451286345773E-2</v>
      </c>
      <c r="S17">
        <f t="shared" ref="S17:S30" si="10">(BI17*BK17)</f>
        <v>231.28725192311796</v>
      </c>
      <c r="T17">
        <f t="shared" ref="T17:T30" si="11">(BZ17+(S17+2*0.95*0.0000000567*(((BZ17+$B$7)+273)^4-(BZ17+273)^4)-44100*I17)/(1.84*29.3*P17+8*0.95*0.0000000567*(BZ17+273)^3))</f>
        <v>29.29927566636071</v>
      </c>
      <c r="U17">
        <f t="shared" ref="U17:U30" si="12">($C$7*CA17+$D$7*CB17+$E$7*T17)</f>
        <v>29.093796774193599</v>
      </c>
      <c r="V17">
        <f t="shared" ref="V17:V30" si="13">0.61365*EXP(17.502*U17/(240.97+U17))</f>
        <v>4.0436530538308668</v>
      </c>
      <c r="W17">
        <f t="shared" ref="W17:W30" si="14">(X17/Y17*100)</f>
        <v>58.182875440800551</v>
      </c>
      <c r="X17">
        <f t="shared" ref="X17:X30" si="15">BS17*(BX17+BY17)/1000</f>
        <v>2.2135322011748007</v>
      </c>
      <c r="Y17">
        <f t="shared" ref="Y17:Y30" si="16">0.61365*EXP(17.502*BZ17/(240.97+BZ17))</f>
        <v>3.8044393378718584</v>
      </c>
      <c r="Z17">
        <f t="shared" ref="Z17:Z30" si="17">(V17-BS17*(BX17+BY17)/1000)</f>
        <v>1.8301208526560662</v>
      </c>
      <c r="AA17">
        <f t="shared" ref="AA17:AA30" si="18">(-I17*44100)</f>
        <v>-15.757109775089644</v>
      </c>
      <c r="AB17">
        <f t="shared" ref="AB17:AB30" si="19">2*29.3*P17*0.92*(BZ17-U17)</f>
        <v>-167.91812811251043</v>
      </c>
      <c r="AC17">
        <f t="shared" ref="AC17:AC30" si="20">2*0.95*0.0000000567*(((BZ17+$B$7)+273)^4-(U17+273)^4)</f>
        <v>-12.414586386081936</v>
      </c>
      <c r="AD17">
        <f t="shared" ref="AD17:AD30" si="21">S17+AC17+AA17+AB17</f>
        <v>35.197427649435951</v>
      </c>
      <c r="AE17">
        <v>56</v>
      </c>
      <c r="AF17">
        <v>11</v>
      </c>
      <c r="AG17">
        <f t="shared" ref="AG17:AG30" si="22">IF(AE17*$H$13&gt;=AI17,1,(AI17/(AI17-AE17*$H$13)))</f>
        <v>1</v>
      </c>
      <c r="AH17">
        <f t="shared" ref="AH17:AH30" si="23">(AG17-1)*100</f>
        <v>0</v>
      </c>
      <c r="AI17">
        <f t="shared" ref="AI17:AI30" si="24">MAX(0,($B$13+$C$13*CE17)/(1+$D$13*CE17)*BX17/(BZ17+273)*$E$13)</f>
        <v>53767.982159027066</v>
      </c>
      <c r="AJ17" t="s">
        <v>287</v>
      </c>
      <c r="AK17">
        <v>715.47692307692296</v>
      </c>
      <c r="AL17">
        <v>3262.08</v>
      </c>
      <c r="AM17">
        <f t="shared" ref="AM17:AM30" si="25">AL17-AK17</f>
        <v>2546.603076923077</v>
      </c>
      <c r="AN17">
        <f t="shared" ref="AN17:AN30" si="26">AM17/AL17</f>
        <v>0.78066849277855754</v>
      </c>
      <c r="AO17">
        <v>-0.57774747981622299</v>
      </c>
      <c r="AP17" t="s">
        <v>288</v>
      </c>
      <c r="AQ17">
        <v>1831.3311538461501</v>
      </c>
      <c r="AR17">
        <v>2093.31</v>
      </c>
      <c r="AS17">
        <f t="shared" ref="AS17:AS30" si="27">1-AQ17/AR17</f>
        <v>0.12515052531820414</v>
      </c>
      <c r="AT17">
        <v>0.5</v>
      </c>
      <c r="AU17">
        <f t="shared" ref="AU17:AU30" si="28">BI17</f>
        <v>1180.1679201021209</v>
      </c>
      <c r="AV17">
        <f t="shared" ref="AV17:AV30" si="29">J17</f>
        <v>3.4574559076295106</v>
      </c>
      <c r="AW17">
        <f t="shared" ref="AW17:AW30" si="30">AS17*AT17*AU17</f>
        <v>73.849317582236395</v>
      </c>
      <c r="AX17">
        <f t="shared" ref="AX17:AX30" si="31">BC17/AR17</f>
        <v>0.38569538195489433</v>
      </c>
      <c r="AY17">
        <f t="shared" ref="AY17:AY30" si="32">(AV17-AO17)/AU17</f>
        <v>3.4191773210515363E-3</v>
      </c>
      <c r="AZ17">
        <f t="shared" ref="AZ17:AZ30" si="33">(AL17-AR17)/AR17</f>
        <v>0.55833584132307212</v>
      </c>
      <c r="BA17" t="s">
        <v>289</v>
      </c>
      <c r="BB17">
        <v>1285.93</v>
      </c>
      <c r="BC17">
        <f t="shared" ref="BC17:BC30" si="34">AR17-BB17</f>
        <v>807.37999999999988</v>
      </c>
      <c r="BD17">
        <f t="shared" ref="BD17:BD30" si="35">(AR17-AQ17)/(AR17-BB17)</f>
        <v>0.32448022759276907</v>
      </c>
      <c r="BE17">
        <f t="shared" ref="BE17:BE30" si="36">(AL17-AR17)/(AL17-BB17)</f>
        <v>0.5914378969207803</v>
      </c>
      <c r="BF17">
        <f t="shared" ref="BF17:BF30" si="37">(AR17-AQ17)/(AR17-AK17)</f>
        <v>0.19013830524296224</v>
      </c>
      <c r="BG17">
        <f t="shared" ref="BG17:BG30" si="38">(AL17-AR17)/(AL17-AK17)</f>
        <v>0.45895255942758134</v>
      </c>
      <c r="BH17">
        <f t="shared" ref="BH17:BH30" si="39">$B$11*CF17+$C$11*CG17+$F$11*CH17*(1-CK17)</f>
        <v>1399.98</v>
      </c>
      <c r="BI17">
        <f t="shared" ref="BI17:BI30" si="40">BH17*BJ17</f>
        <v>1180.1679201021209</v>
      </c>
      <c r="BJ17">
        <f t="shared" ref="BJ17:BJ30" si="41">($B$11*$D$9+$C$11*$D$9+$F$11*((CU17+CM17)/MAX(CU17+CM17+CV17, 0.1)*$I$9+CV17/MAX(CU17+CM17+CV17, 0.1)*$J$9))/($B$11+$C$11+$F$11)</f>
        <v>0.84298912848906471</v>
      </c>
      <c r="BK17">
        <f t="shared" ref="BK17:BK30" si="42">($B$11*$K$9+$C$11*$K$9+$F$11*((CU17+CM17)/MAX(CU17+CM17+CV17, 0.1)*$P$9+CV17/MAX(CU17+CM17+CV17, 0.1)*$Q$9))/($B$11+$C$11+$F$11)</f>
        <v>0.19597825697812943</v>
      </c>
      <c r="BL17">
        <v>6</v>
      </c>
      <c r="BM17">
        <v>0.5</v>
      </c>
      <c r="BN17" t="s">
        <v>290</v>
      </c>
      <c r="BO17">
        <v>2</v>
      </c>
      <c r="BP17">
        <v>1607729483</v>
      </c>
      <c r="BQ17">
        <v>400.96893548387101</v>
      </c>
      <c r="BR17">
        <v>405.28967741935497</v>
      </c>
      <c r="BS17">
        <v>21.677477419354801</v>
      </c>
      <c r="BT17">
        <v>21.258019354838702</v>
      </c>
      <c r="BU17">
        <v>396.77138709677399</v>
      </c>
      <c r="BV17">
        <v>21.4631096774194</v>
      </c>
      <c r="BW17">
        <v>500.01464516128999</v>
      </c>
      <c r="BX17">
        <v>102.012064516129</v>
      </c>
      <c r="BY17">
        <v>0.100010535483871</v>
      </c>
      <c r="BZ17">
        <v>28.043345161290301</v>
      </c>
      <c r="CA17">
        <v>29.093796774193599</v>
      </c>
      <c r="CB17">
        <v>999.9</v>
      </c>
      <c r="CC17">
        <v>0</v>
      </c>
      <c r="CD17">
        <v>0</v>
      </c>
      <c r="CE17">
        <v>10002.6835483871</v>
      </c>
      <c r="CF17">
        <v>0</v>
      </c>
      <c r="CG17">
        <v>177.30909677419399</v>
      </c>
      <c r="CH17">
        <v>1399.98</v>
      </c>
      <c r="CI17">
        <v>0.900005612903226</v>
      </c>
      <c r="CJ17">
        <v>9.9994219354838695E-2</v>
      </c>
      <c r="CK17">
        <v>0</v>
      </c>
      <c r="CL17">
        <v>1833.9341935483901</v>
      </c>
      <c r="CM17">
        <v>4.9997499999999997</v>
      </c>
      <c r="CN17">
        <v>25389.077419354799</v>
      </c>
      <c r="CO17">
        <v>12177.893548387099</v>
      </c>
      <c r="CP17">
        <v>47.447161290322597</v>
      </c>
      <c r="CQ17">
        <v>49.128999999999998</v>
      </c>
      <c r="CR17">
        <v>48.5</v>
      </c>
      <c r="CS17">
        <v>48.5843548387097</v>
      </c>
      <c r="CT17">
        <v>48.640999999999998</v>
      </c>
      <c r="CU17">
        <v>1255.4893548387099</v>
      </c>
      <c r="CV17">
        <v>139.49064516128999</v>
      </c>
      <c r="CW17">
        <v>0</v>
      </c>
      <c r="CX17">
        <v>2812.5</v>
      </c>
      <c r="CY17">
        <v>0</v>
      </c>
      <c r="CZ17">
        <v>1831.3311538461501</v>
      </c>
      <c r="DA17">
        <v>-284.92888908800001</v>
      </c>
      <c r="DB17">
        <v>-3912.2017121010699</v>
      </c>
      <c r="DC17">
        <v>25353.503846153799</v>
      </c>
      <c r="DD17">
        <v>15</v>
      </c>
      <c r="DE17">
        <v>1607718527.5999999</v>
      </c>
      <c r="DF17" t="s">
        <v>291</v>
      </c>
      <c r="DG17">
        <v>1607718527.5999999</v>
      </c>
      <c r="DH17">
        <v>1607718513.0999999</v>
      </c>
      <c r="DI17">
        <v>1</v>
      </c>
      <c r="DJ17">
        <v>1.611</v>
      </c>
      <c r="DK17">
        <v>0.252</v>
      </c>
      <c r="DL17">
        <v>4.1980000000000004</v>
      </c>
      <c r="DM17">
        <v>0.214</v>
      </c>
      <c r="DN17">
        <v>1409</v>
      </c>
      <c r="DO17">
        <v>21</v>
      </c>
      <c r="DP17">
        <v>0.15</v>
      </c>
      <c r="DQ17">
        <v>0.14000000000000001</v>
      </c>
      <c r="DR17">
        <v>3.3478703490375099</v>
      </c>
      <c r="DS17">
        <v>38.953260263027701</v>
      </c>
      <c r="DT17">
        <v>3.41702522421562</v>
      </c>
      <c r="DU17">
        <v>0</v>
      </c>
      <c r="DV17">
        <v>-4.3207574516129004</v>
      </c>
      <c r="DW17">
        <v>-45.246545709677399</v>
      </c>
      <c r="DX17">
        <v>4.09013235175573</v>
      </c>
      <c r="DY17">
        <v>0</v>
      </c>
      <c r="DZ17">
        <v>0.419444516129032</v>
      </c>
      <c r="EA17">
        <v>-0.15554670967742101</v>
      </c>
      <c r="EB17">
        <v>1.7881908687672501E-2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4.1970000000000001</v>
      </c>
      <c r="EJ17">
        <v>0.21440000000000001</v>
      </c>
      <c r="EK17">
        <v>4.1976190476189004</v>
      </c>
      <c r="EL17">
        <v>0</v>
      </c>
      <c r="EM17">
        <v>0</v>
      </c>
      <c r="EN17">
        <v>0</v>
      </c>
      <c r="EO17">
        <v>0.214364999999997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182.7</v>
      </c>
      <c r="EX17">
        <v>183</v>
      </c>
      <c r="EY17">
        <v>2</v>
      </c>
      <c r="EZ17">
        <v>441.88499999999999</v>
      </c>
      <c r="FA17">
        <v>480.02800000000002</v>
      </c>
      <c r="FB17">
        <v>24.1158</v>
      </c>
      <c r="FC17">
        <v>32.3996</v>
      </c>
      <c r="FD17">
        <v>30</v>
      </c>
      <c r="FE17">
        <v>32.343000000000004</v>
      </c>
      <c r="FF17">
        <v>32.302999999999997</v>
      </c>
      <c r="FG17">
        <v>21.067</v>
      </c>
      <c r="FH17">
        <v>18.425999999999998</v>
      </c>
      <c r="FI17">
        <v>44.285600000000002</v>
      </c>
      <c r="FJ17">
        <v>24.085699999999999</v>
      </c>
      <c r="FK17">
        <v>408.40199999999999</v>
      </c>
      <c r="FL17">
        <v>21.4267</v>
      </c>
      <c r="FM17">
        <v>101.58799999999999</v>
      </c>
      <c r="FN17">
        <v>101.006</v>
      </c>
    </row>
    <row r="18" spans="1:170" x14ac:dyDescent="0.2">
      <c r="A18">
        <v>3</v>
      </c>
      <c r="B18">
        <v>1607729732</v>
      </c>
      <c r="C18">
        <v>241</v>
      </c>
      <c r="D18" t="s">
        <v>294</v>
      </c>
      <c r="E18" t="s">
        <v>295</v>
      </c>
      <c r="F18" t="s">
        <v>285</v>
      </c>
      <c r="G18" t="s">
        <v>286</v>
      </c>
      <c r="H18">
        <v>1607729724</v>
      </c>
      <c r="I18">
        <f t="shared" si="0"/>
        <v>2.4710761817533268E-3</v>
      </c>
      <c r="J18">
        <f t="shared" si="1"/>
        <v>-1.5576502436093649</v>
      </c>
      <c r="K18">
        <f t="shared" si="2"/>
        <v>80.087077419354799</v>
      </c>
      <c r="L18">
        <f t="shared" si="3"/>
        <v>95.597228894623242</v>
      </c>
      <c r="M18">
        <f t="shared" si="4"/>
        <v>9.7610492170888961</v>
      </c>
      <c r="N18">
        <f t="shared" si="5"/>
        <v>8.177369923607678</v>
      </c>
      <c r="O18">
        <f t="shared" si="6"/>
        <v>0.14142539409078397</v>
      </c>
      <c r="P18">
        <f t="shared" si="7"/>
        <v>2.964333561098035</v>
      </c>
      <c r="Q18">
        <f t="shared" si="8"/>
        <v>0.13778108890051216</v>
      </c>
      <c r="R18">
        <f t="shared" si="9"/>
        <v>8.6432785219848984E-2</v>
      </c>
      <c r="S18">
        <f t="shared" si="10"/>
        <v>231.292071724328</v>
      </c>
      <c r="T18">
        <f t="shared" si="11"/>
        <v>28.691102494459273</v>
      </c>
      <c r="U18">
        <f t="shared" si="12"/>
        <v>28.716948387096799</v>
      </c>
      <c r="V18">
        <f t="shared" si="13"/>
        <v>3.9563689867829241</v>
      </c>
      <c r="W18">
        <f t="shared" si="14"/>
        <v>57.523581316695257</v>
      </c>
      <c r="X18">
        <f t="shared" si="15"/>
        <v>2.1801472287202657</v>
      </c>
      <c r="Y18">
        <f t="shared" si="16"/>
        <v>3.7900060789287369</v>
      </c>
      <c r="Z18">
        <f t="shared" si="17"/>
        <v>1.7762217580626585</v>
      </c>
      <c r="AA18">
        <f t="shared" si="18"/>
        <v>-108.97445961532171</v>
      </c>
      <c r="AB18">
        <f t="shared" si="19"/>
        <v>-118.0715024977311</v>
      </c>
      <c r="AC18">
        <f t="shared" si="20"/>
        <v>-8.7123004946782814</v>
      </c>
      <c r="AD18">
        <f t="shared" si="21"/>
        <v>-4.466190883403101</v>
      </c>
      <c r="AE18">
        <v>43</v>
      </c>
      <c r="AF18">
        <v>9</v>
      </c>
      <c r="AG18">
        <f t="shared" si="22"/>
        <v>1</v>
      </c>
      <c r="AH18">
        <f t="shared" si="23"/>
        <v>0</v>
      </c>
      <c r="AI18">
        <f t="shared" si="24"/>
        <v>53757.755637494927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296</v>
      </c>
      <c r="AQ18">
        <v>1047.6984615384599</v>
      </c>
      <c r="AR18">
        <v>1158.23</v>
      </c>
      <c r="AS18">
        <f t="shared" si="27"/>
        <v>9.5431424208956894E-2</v>
      </c>
      <c r="AT18">
        <v>0.5</v>
      </c>
      <c r="AU18">
        <f t="shared" si="28"/>
        <v>1180.1892394570295</v>
      </c>
      <c r="AV18">
        <f t="shared" si="29"/>
        <v>-1.5576502436093649</v>
      </c>
      <c r="AW18">
        <f t="shared" si="30"/>
        <v>56.313569978734996</v>
      </c>
      <c r="AX18">
        <f t="shared" si="31"/>
        <v>0.26896212323977103</v>
      </c>
      <c r="AY18">
        <f t="shared" si="32"/>
        <v>-8.3029291492605576E-4</v>
      </c>
      <c r="AZ18">
        <f t="shared" si="33"/>
        <v>1.8164354230161539</v>
      </c>
      <c r="BA18" t="s">
        <v>297</v>
      </c>
      <c r="BB18">
        <v>846.71</v>
      </c>
      <c r="BC18">
        <f t="shared" si="34"/>
        <v>311.52</v>
      </c>
      <c r="BD18">
        <f t="shared" si="35"/>
        <v>0.35481361858481031</v>
      </c>
      <c r="BE18">
        <f t="shared" si="36"/>
        <v>0.87102597117625868</v>
      </c>
      <c r="BF18">
        <f t="shared" si="37"/>
        <v>0.24964600862783751</v>
      </c>
      <c r="BG18">
        <f t="shared" si="38"/>
        <v>0.82613973848722755</v>
      </c>
      <c r="BH18">
        <f t="shared" si="39"/>
        <v>1400.0048387096799</v>
      </c>
      <c r="BI18">
        <f t="shared" si="40"/>
        <v>1180.1892394570295</v>
      </c>
      <c r="BJ18">
        <f t="shared" si="41"/>
        <v>0.84298940034004144</v>
      </c>
      <c r="BK18">
        <f t="shared" si="42"/>
        <v>0.19597880068008305</v>
      </c>
      <c r="BL18">
        <v>6</v>
      </c>
      <c r="BM18">
        <v>0.5</v>
      </c>
      <c r="BN18" t="s">
        <v>290</v>
      </c>
      <c r="BO18">
        <v>2</v>
      </c>
      <c r="BP18">
        <v>1607729724</v>
      </c>
      <c r="BQ18">
        <v>80.087077419354799</v>
      </c>
      <c r="BR18">
        <v>78.455470967741903</v>
      </c>
      <c r="BS18">
        <v>21.351806451612902</v>
      </c>
      <c r="BT18">
        <v>18.449993548387098</v>
      </c>
      <c r="BU18">
        <v>75.889448387096806</v>
      </c>
      <c r="BV18">
        <v>21.1374322580645</v>
      </c>
      <c r="BW18">
        <v>500.02829032258097</v>
      </c>
      <c r="BX18">
        <v>102.005967741935</v>
      </c>
      <c r="BY18">
        <v>0.100017232258065</v>
      </c>
      <c r="BZ18">
        <v>27.978138709677399</v>
      </c>
      <c r="CA18">
        <v>28.716948387096799</v>
      </c>
      <c r="CB18">
        <v>999.9</v>
      </c>
      <c r="CC18">
        <v>0</v>
      </c>
      <c r="CD18">
        <v>0</v>
      </c>
      <c r="CE18">
        <v>9999.0645161290304</v>
      </c>
      <c r="CF18">
        <v>0</v>
      </c>
      <c r="CG18">
        <v>172.36916129032301</v>
      </c>
      <c r="CH18">
        <v>1400.0048387096799</v>
      </c>
      <c r="CI18">
        <v>0.89999738709677402</v>
      </c>
      <c r="CJ18">
        <v>0.10000255483871</v>
      </c>
      <c r="CK18">
        <v>0</v>
      </c>
      <c r="CL18">
        <v>1047.98225806452</v>
      </c>
      <c r="CM18">
        <v>4.9997499999999997</v>
      </c>
      <c r="CN18">
        <v>14393.183870967699</v>
      </c>
      <c r="CO18">
        <v>12178.0903225806</v>
      </c>
      <c r="CP18">
        <v>47.628999999999998</v>
      </c>
      <c r="CQ18">
        <v>49.231709677419403</v>
      </c>
      <c r="CR18">
        <v>48.628999999999998</v>
      </c>
      <c r="CS18">
        <v>48.628999999999998</v>
      </c>
      <c r="CT18">
        <v>48.804000000000002</v>
      </c>
      <c r="CU18">
        <v>1255.49903225806</v>
      </c>
      <c r="CV18">
        <v>139.50580645161301</v>
      </c>
      <c r="CW18">
        <v>0</v>
      </c>
      <c r="CX18">
        <v>119.69999980926499</v>
      </c>
      <c r="CY18">
        <v>0</v>
      </c>
      <c r="CZ18">
        <v>1047.6984615384599</v>
      </c>
      <c r="DA18">
        <v>-42.521709406401897</v>
      </c>
      <c r="DB18">
        <v>-602.97435918278404</v>
      </c>
      <c r="DC18">
        <v>14389.5769230769</v>
      </c>
      <c r="DD18">
        <v>15</v>
      </c>
      <c r="DE18">
        <v>1607718527.5999999</v>
      </c>
      <c r="DF18" t="s">
        <v>291</v>
      </c>
      <c r="DG18">
        <v>1607718527.5999999</v>
      </c>
      <c r="DH18">
        <v>1607718513.0999999</v>
      </c>
      <c r="DI18">
        <v>1</v>
      </c>
      <c r="DJ18">
        <v>1.611</v>
      </c>
      <c r="DK18">
        <v>0.252</v>
      </c>
      <c r="DL18">
        <v>4.1980000000000004</v>
      </c>
      <c r="DM18">
        <v>0.214</v>
      </c>
      <c r="DN18">
        <v>1409</v>
      </c>
      <c r="DO18">
        <v>21</v>
      </c>
      <c r="DP18">
        <v>0.15</v>
      </c>
      <c r="DQ18">
        <v>0.14000000000000001</v>
      </c>
      <c r="DR18">
        <v>-1.44649177432455</v>
      </c>
      <c r="DS18">
        <v>-26.2007649537546</v>
      </c>
      <c r="DT18">
        <v>3.2811608199353501</v>
      </c>
      <c r="DU18">
        <v>0</v>
      </c>
      <c r="DV18">
        <v>1.63160493548387</v>
      </c>
      <c r="DW18">
        <v>31.4443952903226</v>
      </c>
      <c r="DX18">
        <v>3.9387511152082002</v>
      </c>
      <c r="DY18">
        <v>0</v>
      </c>
      <c r="DZ18">
        <v>2.9018203225806398</v>
      </c>
      <c r="EA18">
        <v>0.16537645161289</v>
      </c>
      <c r="EB18">
        <v>2.9586074806851E-2</v>
      </c>
      <c r="EC18">
        <v>1</v>
      </c>
      <c r="ED18">
        <v>1</v>
      </c>
      <c r="EE18">
        <v>3</v>
      </c>
      <c r="EF18" t="s">
        <v>292</v>
      </c>
      <c r="EG18">
        <v>100</v>
      </c>
      <c r="EH18">
        <v>100</v>
      </c>
      <c r="EI18">
        <v>4.1980000000000004</v>
      </c>
      <c r="EJ18">
        <v>0.21440000000000001</v>
      </c>
      <c r="EK18">
        <v>4.1976190476189004</v>
      </c>
      <c r="EL18">
        <v>0</v>
      </c>
      <c r="EM18">
        <v>0</v>
      </c>
      <c r="EN18">
        <v>0</v>
      </c>
      <c r="EO18">
        <v>0.214364999999997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186.7</v>
      </c>
      <c r="EX18">
        <v>187</v>
      </c>
      <c r="EY18">
        <v>2</v>
      </c>
      <c r="EZ18">
        <v>458.41300000000001</v>
      </c>
      <c r="FA18">
        <v>475.82100000000003</v>
      </c>
      <c r="FB18">
        <v>24.634</v>
      </c>
      <c r="FC18">
        <v>32.396700000000003</v>
      </c>
      <c r="FD18">
        <v>30.0001</v>
      </c>
      <c r="FE18">
        <v>32.348100000000002</v>
      </c>
      <c r="FF18">
        <v>32.311500000000002</v>
      </c>
      <c r="FG18">
        <v>6.7142499999999998</v>
      </c>
      <c r="FH18">
        <v>29.540600000000001</v>
      </c>
      <c r="FI18">
        <v>41.301099999999998</v>
      </c>
      <c r="FJ18">
        <v>24.639399999999998</v>
      </c>
      <c r="FK18">
        <v>78.325999999999993</v>
      </c>
      <c r="FL18">
        <v>18.34</v>
      </c>
      <c r="FM18">
        <v>101.595</v>
      </c>
      <c r="FN18">
        <v>101.014</v>
      </c>
    </row>
    <row r="19" spans="1:170" x14ac:dyDescent="0.2">
      <c r="A19">
        <v>4</v>
      </c>
      <c r="B19">
        <v>1607729820.5</v>
      </c>
      <c r="C19">
        <v>329.5</v>
      </c>
      <c r="D19" t="s">
        <v>298</v>
      </c>
      <c r="E19" t="s">
        <v>299</v>
      </c>
      <c r="F19" t="s">
        <v>285</v>
      </c>
      <c r="G19" t="s">
        <v>286</v>
      </c>
      <c r="H19">
        <v>1607729812.75</v>
      </c>
      <c r="I19">
        <f t="shared" si="0"/>
        <v>2.8793636840039115E-3</v>
      </c>
      <c r="J19">
        <f t="shared" si="1"/>
        <v>-1.1087907810912501E-2</v>
      </c>
      <c r="K19">
        <f t="shared" si="2"/>
        <v>99.341999999999999</v>
      </c>
      <c r="L19">
        <f t="shared" si="3"/>
        <v>96.659207687366518</v>
      </c>
      <c r="M19">
        <f t="shared" si="4"/>
        <v>9.8695371143315906</v>
      </c>
      <c r="N19">
        <f t="shared" si="5"/>
        <v>10.143467750978433</v>
      </c>
      <c r="O19">
        <f t="shared" si="6"/>
        <v>0.16597302178306525</v>
      </c>
      <c r="P19">
        <f t="shared" si="7"/>
        <v>2.965251927375228</v>
      </c>
      <c r="Q19">
        <f t="shared" si="8"/>
        <v>0.16097937081071767</v>
      </c>
      <c r="R19">
        <f t="shared" si="9"/>
        <v>0.10104825134262244</v>
      </c>
      <c r="S19">
        <f t="shared" si="10"/>
        <v>231.29396864536108</v>
      </c>
      <c r="T19">
        <f t="shared" si="11"/>
        <v>28.588478218183653</v>
      </c>
      <c r="U19">
        <f t="shared" si="12"/>
        <v>28.6074566666667</v>
      </c>
      <c r="V19">
        <f t="shared" si="13"/>
        <v>3.9313190458628142</v>
      </c>
      <c r="W19">
        <f t="shared" si="14"/>
        <v>56.969416256004678</v>
      </c>
      <c r="X19">
        <f t="shared" si="15"/>
        <v>2.1594579905440461</v>
      </c>
      <c r="Y19">
        <f t="shared" si="16"/>
        <v>3.7905566397943127</v>
      </c>
      <c r="Z19">
        <f t="shared" si="17"/>
        <v>1.7718610553187681</v>
      </c>
      <c r="AA19">
        <f t="shared" si="18"/>
        <v>-126.9799384645725</v>
      </c>
      <c r="AB19">
        <f t="shared" si="19"/>
        <v>-100.20617948866649</v>
      </c>
      <c r="AC19">
        <f t="shared" si="20"/>
        <v>-7.3878185803336542</v>
      </c>
      <c r="AD19">
        <f t="shared" si="21"/>
        <v>-3.2799678882115728</v>
      </c>
      <c r="AE19">
        <v>42</v>
      </c>
      <c r="AF19">
        <v>8</v>
      </c>
      <c r="AG19">
        <f t="shared" si="22"/>
        <v>1</v>
      </c>
      <c r="AH19">
        <f t="shared" si="23"/>
        <v>0</v>
      </c>
      <c r="AI19">
        <f t="shared" si="24"/>
        <v>53784.156023477699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1002.9892</v>
      </c>
      <c r="AR19">
        <v>1118.08</v>
      </c>
      <c r="AS19">
        <f t="shared" si="27"/>
        <v>0.10293610475100168</v>
      </c>
      <c r="AT19">
        <v>0.5</v>
      </c>
      <c r="AU19">
        <f t="shared" si="28"/>
        <v>1180.2022007472847</v>
      </c>
      <c r="AV19">
        <f t="shared" si="29"/>
        <v>-1.1087907810912501E-2</v>
      </c>
      <c r="AW19">
        <f t="shared" si="30"/>
        <v>60.742708681742606</v>
      </c>
      <c r="AX19">
        <f t="shared" si="31"/>
        <v>0.28218910990269025</v>
      </c>
      <c r="AY19">
        <f t="shared" si="32"/>
        <v>4.8013770152818808E-4</v>
      </c>
      <c r="AZ19">
        <f t="shared" si="33"/>
        <v>1.9175729822552949</v>
      </c>
      <c r="BA19" t="s">
        <v>301</v>
      </c>
      <c r="BB19">
        <v>802.57</v>
      </c>
      <c r="BC19">
        <f t="shared" si="34"/>
        <v>315.50999999999988</v>
      </c>
      <c r="BD19">
        <f t="shared" si="35"/>
        <v>0.36477702766948744</v>
      </c>
      <c r="BE19">
        <f t="shared" si="36"/>
        <v>0.87171835040312917</v>
      </c>
      <c r="BF19">
        <f t="shared" si="37"/>
        <v>0.28586666768567615</v>
      </c>
      <c r="BG19">
        <f t="shared" si="38"/>
        <v>0.84190583896980109</v>
      </c>
      <c r="BH19">
        <f t="shared" si="39"/>
        <v>1400.02066666667</v>
      </c>
      <c r="BI19">
        <f t="shared" si="40"/>
        <v>1180.2022007472847</v>
      </c>
      <c r="BJ19">
        <f t="shared" si="41"/>
        <v>0.84298912783712376</v>
      </c>
      <c r="BK19">
        <f t="shared" si="42"/>
        <v>0.19597825567424762</v>
      </c>
      <c r="BL19">
        <v>6</v>
      </c>
      <c r="BM19">
        <v>0.5</v>
      </c>
      <c r="BN19" t="s">
        <v>290</v>
      </c>
      <c r="BO19">
        <v>2</v>
      </c>
      <c r="BP19">
        <v>1607729812.75</v>
      </c>
      <c r="BQ19">
        <v>99.341999999999999</v>
      </c>
      <c r="BR19">
        <v>99.671936666666696</v>
      </c>
      <c r="BS19">
        <v>21.149066666666702</v>
      </c>
      <c r="BT19">
        <v>17.7669866666667</v>
      </c>
      <c r="BU19">
        <v>95.144400000000005</v>
      </c>
      <c r="BV19">
        <v>20.934713333333299</v>
      </c>
      <c r="BW19">
        <v>500.01203333333302</v>
      </c>
      <c r="BX19">
        <v>102.006566666667</v>
      </c>
      <c r="BY19">
        <v>9.9971866666666701E-2</v>
      </c>
      <c r="BZ19">
        <v>27.980630000000001</v>
      </c>
      <c r="CA19">
        <v>28.6074566666667</v>
      </c>
      <c r="CB19">
        <v>999.9</v>
      </c>
      <c r="CC19">
        <v>0</v>
      </c>
      <c r="CD19">
        <v>0</v>
      </c>
      <c r="CE19">
        <v>10004.2096666667</v>
      </c>
      <c r="CF19">
        <v>0</v>
      </c>
      <c r="CG19">
        <v>172.21713333333301</v>
      </c>
      <c r="CH19">
        <v>1400.02066666667</v>
      </c>
      <c r="CI19">
        <v>0.90000729999999995</v>
      </c>
      <c r="CJ19">
        <v>9.9992570000000003E-2</v>
      </c>
      <c r="CK19">
        <v>0</v>
      </c>
      <c r="CL19">
        <v>1003.16366666667</v>
      </c>
      <c r="CM19">
        <v>4.9997499999999997</v>
      </c>
      <c r="CN19">
        <v>13769.2366666667</v>
      </c>
      <c r="CO19">
        <v>12178.246666666701</v>
      </c>
      <c r="CP19">
        <v>47.733199999999997</v>
      </c>
      <c r="CQ19">
        <v>49.272733333333299</v>
      </c>
      <c r="CR19">
        <v>48.722700000000003</v>
      </c>
      <c r="CS19">
        <v>48.674666666666603</v>
      </c>
      <c r="CT19">
        <v>48.866666666666703</v>
      </c>
      <c r="CU19">
        <v>1255.5260000000001</v>
      </c>
      <c r="CV19">
        <v>139.494666666667</v>
      </c>
      <c r="CW19">
        <v>0</v>
      </c>
      <c r="CX19">
        <v>88</v>
      </c>
      <c r="CY19">
        <v>0</v>
      </c>
      <c r="CZ19">
        <v>1002.9892</v>
      </c>
      <c r="DA19">
        <v>-17.5546153584623</v>
      </c>
      <c r="DB19">
        <v>-263.46153803277298</v>
      </c>
      <c r="DC19">
        <v>13765.936</v>
      </c>
      <c r="DD19">
        <v>15</v>
      </c>
      <c r="DE19">
        <v>1607718527.5999999</v>
      </c>
      <c r="DF19" t="s">
        <v>291</v>
      </c>
      <c r="DG19">
        <v>1607718527.5999999</v>
      </c>
      <c r="DH19">
        <v>1607718513.0999999</v>
      </c>
      <c r="DI19">
        <v>1</v>
      </c>
      <c r="DJ19">
        <v>1.611</v>
      </c>
      <c r="DK19">
        <v>0.252</v>
      </c>
      <c r="DL19">
        <v>4.1980000000000004</v>
      </c>
      <c r="DM19">
        <v>0.214</v>
      </c>
      <c r="DN19">
        <v>1409</v>
      </c>
      <c r="DO19">
        <v>21</v>
      </c>
      <c r="DP19">
        <v>0.15</v>
      </c>
      <c r="DQ19">
        <v>0.14000000000000001</v>
      </c>
      <c r="DR19">
        <v>3.5781474858664897E-2</v>
      </c>
      <c r="DS19">
        <v>-0.423451241681428</v>
      </c>
      <c r="DT19">
        <v>0.15633890795432401</v>
      </c>
      <c r="DU19">
        <v>1</v>
      </c>
      <c r="DV19">
        <v>-0.36238270967741898</v>
      </c>
      <c r="DW19">
        <v>0.177009629032258</v>
      </c>
      <c r="DX19">
        <v>0.16016697104527799</v>
      </c>
      <c r="DY19">
        <v>1</v>
      </c>
      <c r="DZ19">
        <v>3.3766174193548402</v>
      </c>
      <c r="EA19">
        <v>0.179000322580634</v>
      </c>
      <c r="EB19">
        <v>1.9324661156774298E-2</v>
      </c>
      <c r="EC19">
        <v>1</v>
      </c>
      <c r="ED19">
        <v>3</v>
      </c>
      <c r="EE19">
        <v>3</v>
      </c>
      <c r="EF19" t="s">
        <v>302</v>
      </c>
      <c r="EG19">
        <v>100</v>
      </c>
      <c r="EH19">
        <v>100</v>
      </c>
      <c r="EI19">
        <v>4.1980000000000004</v>
      </c>
      <c r="EJ19">
        <v>0.21429999999999999</v>
      </c>
      <c r="EK19">
        <v>4.1976190476189004</v>
      </c>
      <c r="EL19">
        <v>0</v>
      </c>
      <c r="EM19">
        <v>0</v>
      </c>
      <c r="EN19">
        <v>0</v>
      </c>
      <c r="EO19">
        <v>0.214364999999997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188.2</v>
      </c>
      <c r="EX19">
        <v>188.5</v>
      </c>
      <c r="EY19">
        <v>2</v>
      </c>
      <c r="EZ19">
        <v>460.60899999999998</v>
      </c>
      <c r="FA19">
        <v>475.26499999999999</v>
      </c>
      <c r="FB19">
        <v>24.411999999999999</v>
      </c>
      <c r="FC19">
        <v>32.411000000000001</v>
      </c>
      <c r="FD19">
        <v>30.0001</v>
      </c>
      <c r="FE19">
        <v>32.360100000000003</v>
      </c>
      <c r="FF19">
        <v>32.325699999999998</v>
      </c>
      <c r="FG19">
        <v>7.7211499999999997</v>
      </c>
      <c r="FH19">
        <v>30.410599999999999</v>
      </c>
      <c r="FI19">
        <v>39.048000000000002</v>
      </c>
      <c r="FJ19">
        <v>24.4224</v>
      </c>
      <c r="FK19">
        <v>100.154</v>
      </c>
      <c r="FL19">
        <v>17.625399999999999</v>
      </c>
      <c r="FM19">
        <v>101.592</v>
      </c>
      <c r="FN19">
        <v>101.01</v>
      </c>
    </row>
    <row r="20" spans="1:170" x14ac:dyDescent="0.2">
      <c r="A20">
        <v>5</v>
      </c>
      <c r="B20">
        <v>1607729941</v>
      </c>
      <c r="C20">
        <v>450</v>
      </c>
      <c r="D20" t="s">
        <v>303</v>
      </c>
      <c r="E20" t="s">
        <v>304</v>
      </c>
      <c r="F20" t="s">
        <v>285</v>
      </c>
      <c r="G20" t="s">
        <v>286</v>
      </c>
      <c r="H20">
        <v>1607729933</v>
      </c>
      <c r="I20">
        <f t="shared" si="0"/>
        <v>3.2753090330116465E-3</v>
      </c>
      <c r="J20">
        <f t="shared" si="1"/>
        <v>1.8687353824821404</v>
      </c>
      <c r="K20">
        <f t="shared" si="2"/>
        <v>147.73229032258101</v>
      </c>
      <c r="L20">
        <f t="shared" si="3"/>
        <v>127.30308752270994</v>
      </c>
      <c r="M20">
        <f t="shared" si="4"/>
        <v>12.998556763134362</v>
      </c>
      <c r="N20">
        <f t="shared" si="5"/>
        <v>15.084524648024312</v>
      </c>
      <c r="O20">
        <f t="shared" si="6"/>
        <v>0.18707376018105676</v>
      </c>
      <c r="P20">
        <f t="shared" si="7"/>
        <v>2.9643980544026514</v>
      </c>
      <c r="Q20">
        <f t="shared" si="8"/>
        <v>0.1807539339733488</v>
      </c>
      <c r="R20">
        <f t="shared" si="9"/>
        <v>0.11352123398686934</v>
      </c>
      <c r="S20">
        <f t="shared" si="10"/>
        <v>231.29059168134162</v>
      </c>
      <c r="T20">
        <f t="shared" si="11"/>
        <v>28.509882472053938</v>
      </c>
      <c r="U20">
        <f t="shared" si="12"/>
        <v>28.5353483870968</v>
      </c>
      <c r="V20">
        <f t="shared" si="13"/>
        <v>3.914897482879879</v>
      </c>
      <c r="W20">
        <f t="shared" si="14"/>
        <v>55.836510002278864</v>
      </c>
      <c r="X20">
        <f t="shared" si="15"/>
        <v>2.1193599341973646</v>
      </c>
      <c r="Y20">
        <f t="shared" si="16"/>
        <v>3.7956525830695131</v>
      </c>
      <c r="Z20">
        <f t="shared" si="17"/>
        <v>1.7955375486825145</v>
      </c>
      <c r="AA20">
        <f t="shared" si="18"/>
        <v>-144.44112835581362</v>
      </c>
      <c r="AB20">
        <f t="shared" si="19"/>
        <v>-84.970376759118935</v>
      </c>
      <c r="AC20">
        <f t="shared" si="20"/>
        <v>-6.2648131014499331</v>
      </c>
      <c r="AD20">
        <f t="shared" si="21"/>
        <v>-4.3857265350408596</v>
      </c>
      <c r="AE20">
        <v>40</v>
      </c>
      <c r="AF20">
        <v>8</v>
      </c>
      <c r="AG20">
        <f t="shared" si="22"/>
        <v>1</v>
      </c>
      <c r="AH20">
        <f t="shared" si="23"/>
        <v>0</v>
      </c>
      <c r="AI20">
        <f t="shared" si="24"/>
        <v>53755.104829777461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305</v>
      </c>
      <c r="AQ20">
        <v>981.50276923076899</v>
      </c>
      <c r="AR20">
        <v>1116.74</v>
      </c>
      <c r="AS20">
        <f t="shared" si="27"/>
        <v>0.12110001501623568</v>
      </c>
      <c r="AT20">
        <v>0.5</v>
      </c>
      <c r="AU20">
        <f t="shared" si="28"/>
        <v>1180.186016876296</v>
      </c>
      <c r="AV20">
        <f t="shared" si="29"/>
        <v>1.8687353824821404</v>
      </c>
      <c r="AW20">
        <f t="shared" si="30"/>
        <v>71.460272182835411</v>
      </c>
      <c r="AX20">
        <f t="shared" si="31"/>
        <v>0.31082436377312533</v>
      </c>
      <c r="AY20">
        <f t="shared" si="32"/>
        <v>2.07296377631527E-3</v>
      </c>
      <c r="AZ20">
        <f t="shared" si="33"/>
        <v>1.9210738399269303</v>
      </c>
      <c r="BA20" t="s">
        <v>306</v>
      </c>
      <c r="BB20">
        <v>769.63</v>
      </c>
      <c r="BC20">
        <f t="shared" si="34"/>
        <v>347.11</v>
      </c>
      <c r="BD20">
        <f t="shared" si="35"/>
        <v>0.3896091462914667</v>
      </c>
      <c r="BE20">
        <f t="shared" si="36"/>
        <v>0.8607354209713336</v>
      </c>
      <c r="BF20">
        <f t="shared" si="37"/>
        <v>0.33702884353637219</v>
      </c>
      <c r="BG20">
        <f t="shared" si="38"/>
        <v>0.84243203011915724</v>
      </c>
      <c r="BH20">
        <f t="shared" si="39"/>
        <v>1400.0016129032299</v>
      </c>
      <c r="BI20">
        <f t="shared" si="40"/>
        <v>1180.186016876296</v>
      </c>
      <c r="BJ20">
        <f t="shared" si="41"/>
        <v>0.84298904086896376</v>
      </c>
      <c r="BK20">
        <f t="shared" si="42"/>
        <v>0.19597808173792733</v>
      </c>
      <c r="BL20">
        <v>6</v>
      </c>
      <c r="BM20">
        <v>0.5</v>
      </c>
      <c r="BN20" t="s">
        <v>290</v>
      </c>
      <c r="BO20">
        <v>2</v>
      </c>
      <c r="BP20">
        <v>1607729933</v>
      </c>
      <c r="BQ20">
        <v>147.73229032258101</v>
      </c>
      <c r="BR20">
        <v>150.555322580645</v>
      </c>
      <c r="BS20">
        <v>20.7562322580645</v>
      </c>
      <c r="BT20">
        <v>16.907567741935502</v>
      </c>
      <c r="BU20">
        <v>143.53458064516099</v>
      </c>
      <c r="BV20">
        <v>20.541877419354801</v>
      </c>
      <c r="BW20">
        <v>500.01645161290298</v>
      </c>
      <c r="BX20">
        <v>102.007161290323</v>
      </c>
      <c r="BY20">
        <v>9.9999000000000005E-2</v>
      </c>
      <c r="BZ20">
        <v>28.003674193548399</v>
      </c>
      <c r="CA20">
        <v>28.5353483870968</v>
      </c>
      <c r="CB20">
        <v>999.9</v>
      </c>
      <c r="CC20">
        <v>0</v>
      </c>
      <c r="CD20">
        <v>0</v>
      </c>
      <c r="CE20">
        <v>9999.3129032258094</v>
      </c>
      <c r="CF20">
        <v>0</v>
      </c>
      <c r="CG20">
        <v>173.92364516129001</v>
      </c>
      <c r="CH20">
        <v>1400.0016129032299</v>
      </c>
      <c r="CI20">
        <v>0.900007032258065</v>
      </c>
      <c r="CJ20">
        <v>9.9992841935483898E-2</v>
      </c>
      <c r="CK20">
        <v>0</v>
      </c>
      <c r="CL20">
        <v>981.66487096774199</v>
      </c>
      <c r="CM20">
        <v>4.9997499999999997</v>
      </c>
      <c r="CN20">
        <v>13477.735483871</v>
      </c>
      <c r="CO20">
        <v>12178.0967741935</v>
      </c>
      <c r="CP20">
        <v>47.800064516128998</v>
      </c>
      <c r="CQ20">
        <v>49.372967741935497</v>
      </c>
      <c r="CR20">
        <v>48.777999999999999</v>
      </c>
      <c r="CS20">
        <v>48.777999999999999</v>
      </c>
      <c r="CT20">
        <v>48.937129032257999</v>
      </c>
      <c r="CU20">
        <v>1255.5129032258101</v>
      </c>
      <c r="CV20">
        <v>139.488709677419</v>
      </c>
      <c r="CW20">
        <v>0</v>
      </c>
      <c r="CX20">
        <v>120.09999990463299</v>
      </c>
      <c r="CY20">
        <v>0</v>
      </c>
      <c r="CZ20">
        <v>981.50276923076899</v>
      </c>
      <c r="DA20">
        <v>-15.5394871473145</v>
      </c>
      <c r="DB20">
        <v>-196.57777749141201</v>
      </c>
      <c r="DC20">
        <v>13475.6115384615</v>
      </c>
      <c r="DD20">
        <v>15</v>
      </c>
      <c r="DE20">
        <v>1607718527.5999999</v>
      </c>
      <c r="DF20" t="s">
        <v>291</v>
      </c>
      <c r="DG20">
        <v>1607718527.5999999</v>
      </c>
      <c r="DH20">
        <v>1607718513.0999999</v>
      </c>
      <c r="DI20">
        <v>1</v>
      </c>
      <c r="DJ20">
        <v>1.611</v>
      </c>
      <c r="DK20">
        <v>0.252</v>
      </c>
      <c r="DL20">
        <v>4.1980000000000004</v>
      </c>
      <c r="DM20">
        <v>0.214</v>
      </c>
      <c r="DN20">
        <v>1409</v>
      </c>
      <c r="DO20">
        <v>21</v>
      </c>
      <c r="DP20">
        <v>0.15</v>
      </c>
      <c r="DQ20">
        <v>0.14000000000000001</v>
      </c>
      <c r="DR20">
        <v>1.8340129330611701</v>
      </c>
      <c r="DS20">
        <v>46.420512876127802</v>
      </c>
      <c r="DT20">
        <v>4.1782066155208497</v>
      </c>
      <c r="DU20">
        <v>0</v>
      </c>
      <c r="DV20">
        <v>-2.8231255161290298</v>
      </c>
      <c r="DW20">
        <v>-51.465145161290302</v>
      </c>
      <c r="DX20">
        <v>4.9364273546075497</v>
      </c>
      <c r="DY20">
        <v>0</v>
      </c>
      <c r="DZ20">
        <v>3.8486619354838698</v>
      </c>
      <c r="EA20">
        <v>0.20788935483870299</v>
      </c>
      <c r="EB20">
        <v>1.8378683553430301E-2</v>
      </c>
      <c r="EC20">
        <v>0</v>
      </c>
      <c r="ED20">
        <v>0</v>
      </c>
      <c r="EE20">
        <v>3</v>
      </c>
      <c r="EF20" t="s">
        <v>293</v>
      </c>
      <c r="EG20">
        <v>100</v>
      </c>
      <c r="EH20">
        <v>100</v>
      </c>
      <c r="EI20">
        <v>4.1970000000000001</v>
      </c>
      <c r="EJ20">
        <v>0.21440000000000001</v>
      </c>
      <c r="EK20">
        <v>4.1976190476189004</v>
      </c>
      <c r="EL20">
        <v>0</v>
      </c>
      <c r="EM20">
        <v>0</v>
      </c>
      <c r="EN20">
        <v>0</v>
      </c>
      <c r="EO20">
        <v>0.214364999999997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190.2</v>
      </c>
      <c r="EX20">
        <v>190.5</v>
      </c>
      <c r="EY20">
        <v>2</v>
      </c>
      <c r="EZ20">
        <v>463.25700000000001</v>
      </c>
      <c r="FA20">
        <v>474.64299999999997</v>
      </c>
      <c r="FB20">
        <v>24.4785</v>
      </c>
      <c r="FC20">
        <v>32.431199999999997</v>
      </c>
      <c r="FD20">
        <v>30.0014</v>
      </c>
      <c r="FE20">
        <v>32.378599999999999</v>
      </c>
      <c r="FF20">
        <v>32.342700000000001</v>
      </c>
      <c r="FG20">
        <v>9.99193</v>
      </c>
      <c r="FH20">
        <v>30.6724</v>
      </c>
      <c r="FI20">
        <v>35.641100000000002</v>
      </c>
      <c r="FJ20">
        <v>24.4438</v>
      </c>
      <c r="FK20">
        <v>154.03399999999999</v>
      </c>
      <c r="FL20">
        <v>16.988</v>
      </c>
      <c r="FM20">
        <v>101.59399999999999</v>
      </c>
      <c r="FN20">
        <v>101.01300000000001</v>
      </c>
    </row>
    <row r="21" spans="1:170" x14ac:dyDescent="0.2">
      <c r="A21">
        <v>6</v>
      </c>
      <c r="B21">
        <v>1607730061.5</v>
      </c>
      <c r="C21">
        <v>570.5</v>
      </c>
      <c r="D21" t="s">
        <v>307</v>
      </c>
      <c r="E21" t="s">
        <v>308</v>
      </c>
      <c r="F21" t="s">
        <v>285</v>
      </c>
      <c r="G21" t="s">
        <v>286</v>
      </c>
      <c r="H21">
        <v>1607730053.5</v>
      </c>
      <c r="I21">
        <f t="shared" si="0"/>
        <v>3.3845935192148699E-3</v>
      </c>
      <c r="J21">
        <f t="shared" si="1"/>
        <v>4.4884978683523986</v>
      </c>
      <c r="K21">
        <f t="shared" si="2"/>
        <v>202.210580645161</v>
      </c>
      <c r="L21">
        <f t="shared" si="3"/>
        <v>158.56382045806612</v>
      </c>
      <c r="M21">
        <f t="shared" si="4"/>
        <v>16.191636688867089</v>
      </c>
      <c r="N21">
        <f t="shared" si="5"/>
        <v>20.648595921773857</v>
      </c>
      <c r="O21">
        <f t="shared" si="6"/>
        <v>0.19268528963240025</v>
      </c>
      <c r="P21">
        <f t="shared" si="7"/>
        <v>2.9646180681957772</v>
      </c>
      <c r="Q21">
        <f t="shared" si="8"/>
        <v>0.18598841494463936</v>
      </c>
      <c r="R21">
        <f t="shared" si="9"/>
        <v>0.11682505634854295</v>
      </c>
      <c r="S21">
        <f t="shared" si="10"/>
        <v>231.29112449039076</v>
      </c>
      <c r="T21">
        <f t="shared" si="11"/>
        <v>28.461484790481549</v>
      </c>
      <c r="U21">
        <f t="shared" si="12"/>
        <v>28.489480645161301</v>
      </c>
      <c r="V21">
        <f t="shared" si="13"/>
        <v>3.9044829630238596</v>
      </c>
      <c r="W21">
        <f t="shared" si="14"/>
        <v>55.414650772648329</v>
      </c>
      <c r="X21">
        <f t="shared" si="15"/>
        <v>2.1008618073683571</v>
      </c>
      <c r="Y21">
        <f t="shared" si="16"/>
        <v>3.7911667367311184</v>
      </c>
      <c r="Z21">
        <f t="shared" si="17"/>
        <v>1.8036211556555024</v>
      </c>
      <c r="AA21">
        <f t="shared" si="18"/>
        <v>-149.26057419737577</v>
      </c>
      <c r="AB21">
        <f t="shared" si="19"/>
        <v>-80.887651703663138</v>
      </c>
      <c r="AC21">
        <f t="shared" si="20"/>
        <v>-5.9613893913927125</v>
      </c>
      <c r="AD21">
        <f t="shared" si="21"/>
        <v>-4.8184908020408699</v>
      </c>
      <c r="AE21">
        <v>39</v>
      </c>
      <c r="AF21">
        <v>8</v>
      </c>
      <c r="AG21">
        <f t="shared" si="22"/>
        <v>1</v>
      </c>
      <c r="AH21">
        <f t="shared" si="23"/>
        <v>0</v>
      </c>
      <c r="AI21">
        <f t="shared" si="24"/>
        <v>53765.309581380367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978.14107692307698</v>
      </c>
      <c r="AR21">
        <v>1140.45</v>
      </c>
      <c r="AS21">
        <f t="shared" si="27"/>
        <v>0.14232006933835162</v>
      </c>
      <c r="AT21">
        <v>0.5</v>
      </c>
      <c r="AU21">
        <f t="shared" si="28"/>
        <v>1180.183133005442</v>
      </c>
      <c r="AV21">
        <f t="shared" si="29"/>
        <v>4.4884978683523986</v>
      </c>
      <c r="AW21">
        <f t="shared" si="30"/>
        <v>83.981872660643774</v>
      </c>
      <c r="AX21">
        <f t="shared" si="31"/>
        <v>0.33823490727344468</v>
      </c>
      <c r="AY21">
        <f t="shared" si="32"/>
        <v>4.292762035385961E-3</v>
      </c>
      <c r="AZ21">
        <f t="shared" si="33"/>
        <v>1.8603446008154676</v>
      </c>
      <c r="BA21" t="s">
        <v>310</v>
      </c>
      <c r="BB21">
        <v>754.71</v>
      </c>
      <c r="BC21">
        <f t="shared" si="34"/>
        <v>385.74</v>
      </c>
      <c r="BD21">
        <f t="shared" si="35"/>
        <v>0.42077286015690119</v>
      </c>
      <c r="BE21">
        <f t="shared" si="36"/>
        <v>0.84615752760860985</v>
      </c>
      <c r="BF21">
        <f t="shared" si="37"/>
        <v>0.38192754292127085</v>
      </c>
      <c r="BG21">
        <f t="shared" si="38"/>
        <v>0.83312158821525151</v>
      </c>
      <c r="BH21">
        <f t="shared" si="39"/>
        <v>1399.9974193548401</v>
      </c>
      <c r="BI21">
        <f t="shared" si="40"/>
        <v>1180.183133005442</v>
      </c>
      <c r="BJ21">
        <f t="shared" si="41"/>
        <v>0.84298950604445044</v>
      </c>
      <c r="BK21">
        <f t="shared" si="42"/>
        <v>0.19597901208890117</v>
      </c>
      <c r="BL21">
        <v>6</v>
      </c>
      <c r="BM21">
        <v>0.5</v>
      </c>
      <c r="BN21" t="s">
        <v>290</v>
      </c>
      <c r="BO21">
        <v>2</v>
      </c>
      <c r="BP21">
        <v>1607730053.5</v>
      </c>
      <c r="BQ21">
        <v>202.210580645161</v>
      </c>
      <c r="BR21">
        <v>208.41764516129001</v>
      </c>
      <c r="BS21">
        <v>20.573625806451599</v>
      </c>
      <c r="BT21">
        <v>16.595938709677402</v>
      </c>
      <c r="BU21">
        <v>198.01303225806399</v>
      </c>
      <c r="BV21">
        <v>20.3592612903226</v>
      </c>
      <c r="BW21">
        <v>500.03332258064501</v>
      </c>
      <c r="BX21">
        <v>102.014322580645</v>
      </c>
      <c r="BY21">
        <v>9.9997332258064495E-2</v>
      </c>
      <c r="BZ21">
        <v>27.9833903225806</v>
      </c>
      <c r="CA21">
        <v>28.489480645161301</v>
      </c>
      <c r="CB21">
        <v>999.9</v>
      </c>
      <c r="CC21">
        <v>0</v>
      </c>
      <c r="CD21">
        <v>0</v>
      </c>
      <c r="CE21">
        <v>9999.8574193548393</v>
      </c>
      <c r="CF21">
        <v>0</v>
      </c>
      <c r="CG21">
        <v>169.11103225806499</v>
      </c>
      <c r="CH21">
        <v>1399.9974193548401</v>
      </c>
      <c r="CI21">
        <v>0.89999200000000001</v>
      </c>
      <c r="CJ21">
        <v>0.100008</v>
      </c>
      <c r="CK21">
        <v>0</v>
      </c>
      <c r="CL21">
        <v>978.060612903226</v>
      </c>
      <c r="CM21">
        <v>4.9997499999999997</v>
      </c>
      <c r="CN21">
        <v>13433.3064516129</v>
      </c>
      <c r="CO21">
        <v>12177.9935483871</v>
      </c>
      <c r="CP21">
        <v>47.868774193548397</v>
      </c>
      <c r="CQ21">
        <v>49.436999999999998</v>
      </c>
      <c r="CR21">
        <v>48.858741935483899</v>
      </c>
      <c r="CS21">
        <v>48.824129032258</v>
      </c>
      <c r="CT21">
        <v>48.995935483871001</v>
      </c>
      <c r="CU21">
        <v>1255.4874193548401</v>
      </c>
      <c r="CV21">
        <v>139.51</v>
      </c>
      <c r="CW21">
        <v>0</v>
      </c>
      <c r="CX21">
        <v>120</v>
      </c>
      <c r="CY21">
        <v>0</v>
      </c>
      <c r="CZ21">
        <v>978.14107692307698</v>
      </c>
      <c r="DA21">
        <v>7.5395555743132201</v>
      </c>
      <c r="DB21">
        <v>87.514529989821199</v>
      </c>
      <c r="DC21">
        <v>13434.223076923099</v>
      </c>
      <c r="DD21">
        <v>15</v>
      </c>
      <c r="DE21">
        <v>1607718527.5999999</v>
      </c>
      <c r="DF21" t="s">
        <v>291</v>
      </c>
      <c r="DG21">
        <v>1607718527.5999999</v>
      </c>
      <c r="DH21">
        <v>1607718513.0999999</v>
      </c>
      <c r="DI21">
        <v>1</v>
      </c>
      <c r="DJ21">
        <v>1.611</v>
      </c>
      <c r="DK21">
        <v>0.252</v>
      </c>
      <c r="DL21">
        <v>4.1980000000000004</v>
      </c>
      <c r="DM21">
        <v>0.214</v>
      </c>
      <c r="DN21">
        <v>1409</v>
      </c>
      <c r="DO21">
        <v>21</v>
      </c>
      <c r="DP21">
        <v>0.15</v>
      </c>
      <c r="DQ21">
        <v>0.14000000000000001</v>
      </c>
      <c r="DR21">
        <v>5.2166653319976604</v>
      </c>
      <c r="DS21">
        <v>-37.823634899173904</v>
      </c>
      <c r="DT21">
        <v>4.4899062052111596</v>
      </c>
      <c r="DU21">
        <v>0</v>
      </c>
      <c r="DV21">
        <v>-6.6459078709677399</v>
      </c>
      <c r="DW21">
        <v>54.8923074193549</v>
      </c>
      <c r="DX21">
        <v>5.8771399024498496</v>
      </c>
      <c r="DY21">
        <v>0</v>
      </c>
      <c r="DZ21">
        <v>3.97632580645161</v>
      </c>
      <c r="EA21">
        <v>-2.0573225806456302E-2</v>
      </c>
      <c r="EB21">
        <v>8.9722075444454499E-3</v>
      </c>
      <c r="EC21">
        <v>1</v>
      </c>
      <c r="ED21">
        <v>1</v>
      </c>
      <c r="EE21">
        <v>3</v>
      </c>
      <c r="EF21" t="s">
        <v>292</v>
      </c>
      <c r="EG21">
        <v>100</v>
      </c>
      <c r="EH21">
        <v>100</v>
      </c>
      <c r="EI21">
        <v>4.1970000000000001</v>
      </c>
      <c r="EJ21">
        <v>0.21429999999999999</v>
      </c>
      <c r="EK21">
        <v>4.1976190476189004</v>
      </c>
      <c r="EL21">
        <v>0</v>
      </c>
      <c r="EM21">
        <v>0</v>
      </c>
      <c r="EN21">
        <v>0</v>
      </c>
      <c r="EO21">
        <v>0.214364999999997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192.2</v>
      </c>
      <c r="EX21">
        <v>192.5</v>
      </c>
      <c r="EY21">
        <v>2</v>
      </c>
      <c r="EZ21">
        <v>464.85</v>
      </c>
      <c r="FA21">
        <v>474.34800000000001</v>
      </c>
      <c r="FB21">
        <v>24.514600000000002</v>
      </c>
      <c r="FC21">
        <v>32.442599999999999</v>
      </c>
      <c r="FD21">
        <v>30</v>
      </c>
      <c r="FE21">
        <v>32.391500000000001</v>
      </c>
      <c r="FF21">
        <v>32.354100000000003</v>
      </c>
      <c r="FG21">
        <v>12.1211</v>
      </c>
      <c r="FH21">
        <v>28.709800000000001</v>
      </c>
      <c r="FI21">
        <v>32.222200000000001</v>
      </c>
      <c r="FJ21">
        <v>24.5214</v>
      </c>
      <c r="FK21">
        <v>206.20500000000001</v>
      </c>
      <c r="FL21">
        <v>16.703800000000001</v>
      </c>
      <c r="FM21">
        <v>101.593</v>
      </c>
      <c r="FN21">
        <v>101.014</v>
      </c>
    </row>
    <row r="22" spans="1:170" x14ac:dyDescent="0.2">
      <c r="A22">
        <v>7</v>
      </c>
      <c r="B22">
        <v>1607730182</v>
      </c>
      <c r="C22">
        <v>691</v>
      </c>
      <c r="D22" t="s">
        <v>311</v>
      </c>
      <c r="E22" t="s">
        <v>312</v>
      </c>
      <c r="F22" t="s">
        <v>285</v>
      </c>
      <c r="G22" t="s">
        <v>286</v>
      </c>
      <c r="H22">
        <v>1607730174</v>
      </c>
      <c r="I22">
        <f t="shared" si="0"/>
        <v>3.2295867637761231E-3</v>
      </c>
      <c r="J22">
        <f t="shared" si="1"/>
        <v>7.4043961143643875</v>
      </c>
      <c r="K22">
        <f t="shared" si="2"/>
        <v>249.98658064516101</v>
      </c>
      <c r="L22">
        <f t="shared" si="3"/>
        <v>177.20612479101729</v>
      </c>
      <c r="M22">
        <f t="shared" si="4"/>
        <v>18.095964193813849</v>
      </c>
      <c r="N22">
        <f t="shared" si="5"/>
        <v>25.528170753825453</v>
      </c>
      <c r="O22">
        <f t="shared" si="6"/>
        <v>0.18316090499897819</v>
      </c>
      <c r="P22">
        <f t="shared" si="7"/>
        <v>2.9643540542497968</v>
      </c>
      <c r="Q22">
        <f t="shared" si="8"/>
        <v>0.17709798932589518</v>
      </c>
      <c r="R22">
        <f t="shared" si="9"/>
        <v>0.11121425350941583</v>
      </c>
      <c r="S22">
        <f t="shared" si="10"/>
        <v>231.29004345019158</v>
      </c>
      <c r="T22">
        <f t="shared" si="11"/>
        <v>28.501713679583354</v>
      </c>
      <c r="U22">
        <f t="shared" si="12"/>
        <v>28.496354838709699</v>
      </c>
      <c r="V22">
        <f t="shared" si="13"/>
        <v>3.9060422449108692</v>
      </c>
      <c r="W22">
        <f t="shared" si="14"/>
        <v>55.35252909266152</v>
      </c>
      <c r="X22">
        <f t="shared" si="15"/>
        <v>2.0985496914201409</v>
      </c>
      <c r="Y22">
        <f t="shared" si="16"/>
        <v>3.7912444576960813</v>
      </c>
      <c r="Z22">
        <f t="shared" si="17"/>
        <v>1.8074925534907282</v>
      </c>
      <c r="AA22">
        <f t="shared" si="18"/>
        <v>-142.42477628252703</v>
      </c>
      <c r="AB22">
        <f t="shared" si="19"/>
        <v>-81.922849628522144</v>
      </c>
      <c r="AC22">
        <f t="shared" si="20"/>
        <v>-6.0384381938234615</v>
      </c>
      <c r="AD22">
        <f t="shared" si="21"/>
        <v>0.90397934531894464</v>
      </c>
      <c r="AE22">
        <v>38</v>
      </c>
      <c r="AF22">
        <v>8</v>
      </c>
      <c r="AG22">
        <f t="shared" si="22"/>
        <v>1</v>
      </c>
      <c r="AH22">
        <f t="shared" si="23"/>
        <v>0</v>
      </c>
      <c r="AI22">
        <f t="shared" si="24"/>
        <v>53757.615968518119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313</v>
      </c>
      <c r="AQ22">
        <v>994.44500000000005</v>
      </c>
      <c r="AR22">
        <v>1187.67</v>
      </c>
      <c r="AS22">
        <f t="shared" si="27"/>
        <v>0.16269249875807257</v>
      </c>
      <c r="AT22">
        <v>0.5</v>
      </c>
      <c r="AU22">
        <f t="shared" si="28"/>
        <v>1180.177442682864</v>
      </c>
      <c r="AV22">
        <f t="shared" si="29"/>
        <v>7.4043961143643875</v>
      </c>
      <c r="AW22">
        <f t="shared" si="30"/>
        <v>96.003008563993561</v>
      </c>
      <c r="AX22">
        <f t="shared" si="31"/>
        <v>0.36385527966522696</v>
      </c>
      <c r="AY22">
        <f t="shared" si="32"/>
        <v>6.7635114055688344E-3</v>
      </c>
      <c r="AZ22">
        <f t="shared" si="33"/>
        <v>1.7466215362853315</v>
      </c>
      <c r="BA22" t="s">
        <v>314</v>
      </c>
      <c r="BB22">
        <v>755.53</v>
      </c>
      <c r="BC22">
        <f t="shared" si="34"/>
        <v>432.1400000000001</v>
      </c>
      <c r="BD22">
        <f t="shared" si="35"/>
        <v>0.44713518767066224</v>
      </c>
      <c r="BE22">
        <f t="shared" si="36"/>
        <v>0.82759569926791798</v>
      </c>
      <c r="BF22">
        <f t="shared" si="37"/>
        <v>0.40920760901261044</v>
      </c>
      <c r="BG22">
        <f t="shared" si="38"/>
        <v>0.81457924039988105</v>
      </c>
      <c r="BH22">
        <f t="shared" si="39"/>
        <v>1399.9906451612901</v>
      </c>
      <c r="BI22">
        <f t="shared" si="40"/>
        <v>1180.177442682864</v>
      </c>
      <c r="BJ22">
        <f t="shared" si="41"/>
        <v>0.84298952050990172</v>
      </c>
      <c r="BK22">
        <f t="shared" si="42"/>
        <v>0.19597904101980332</v>
      </c>
      <c r="BL22">
        <v>6</v>
      </c>
      <c r="BM22">
        <v>0.5</v>
      </c>
      <c r="BN22" t="s">
        <v>290</v>
      </c>
      <c r="BO22">
        <v>2</v>
      </c>
      <c r="BP22">
        <v>1607730174</v>
      </c>
      <c r="BQ22">
        <v>249.98658064516101</v>
      </c>
      <c r="BR22">
        <v>259.84041935483901</v>
      </c>
      <c r="BS22">
        <v>20.550209677419399</v>
      </c>
      <c r="BT22">
        <v>16.754448387096801</v>
      </c>
      <c r="BU22">
        <v>245.788903225806</v>
      </c>
      <c r="BV22">
        <v>20.3358548387097</v>
      </c>
      <c r="BW22">
        <v>500.013225806452</v>
      </c>
      <c r="BX22">
        <v>102.01816129032299</v>
      </c>
      <c r="BY22">
        <v>0.10000316451612901</v>
      </c>
      <c r="BZ22">
        <v>27.983741935483899</v>
      </c>
      <c r="CA22">
        <v>28.496354838709699</v>
      </c>
      <c r="CB22">
        <v>999.9</v>
      </c>
      <c r="CC22">
        <v>0</v>
      </c>
      <c r="CD22">
        <v>0</v>
      </c>
      <c r="CE22">
        <v>9997.9854838709707</v>
      </c>
      <c r="CF22">
        <v>0</v>
      </c>
      <c r="CG22">
        <v>168.59961290322599</v>
      </c>
      <c r="CH22">
        <v>1399.9906451612901</v>
      </c>
      <c r="CI22">
        <v>0.89999270967741996</v>
      </c>
      <c r="CJ22">
        <v>0.10000728387096799</v>
      </c>
      <c r="CK22">
        <v>0</v>
      </c>
      <c r="CL22">
        <v>994.39058064516098</v>
      </c>
      <c r="CM22">
        <v>4.9997499999999997</v>
      </c>
      <c r="CN22">
        <v>13657.0290322581</v>
      </c>
      <c r="CO22">
        <v>12177.9258064516</v>
      </c>
      <c r="CP22">
        <v>47.915064516129</v>
      </c>
      <c r="CQ22">
        <v>49.4796774193548</v>
      </c>
      <c r="CR22">
        <v>48.927</v>
      </c>
      <c r="CS22">
        <v>48.870870967741901</v>
      </c>
      <c r="CT22">
        <v>49.06</v>
      </c>
      <c r="CU22">
        <v>1255.4806451612901</v>
      </c>
      <c r="CV22">
        <v>139.51</v>
      </c>
      <c r="CW22">
        <v>0</v>
      </c>
      <c r="CX22">
        <v>120</v>
      </c>
      <c r="CY22">
        <v>0</v>
      </c>
      <c r="CZ22">
        <v>994.44500000000005</v>
      </c>
      <c r="DA22">
        <v>5.1764786307827499</v>
      </c>
      <c r="DB22">
        <v>78.594871798984997</v>
      </c>
      <c r="DC22">
        <v>13657.873076923101</v>
      </c>
      <c r="DD22">
        <v>15</v>
      </c>
      <c r="DE22">
        <v>1607718527.5999999</v>
      </c>
      <c r="DF22" t="s">
        <v>291</v>
      </c>
      <c r="DG22">
        <v>1607718527.5999999</v>
      </c>
      <c r="DH22">
        <v>1607718513.0999999</v>
      </c>
      <c r="DI22">
        <v>1</v>
      </c>
      <c r="DJ22">
        <v>1.611</v>
      </c>
      <c r="DK22">
        <v>0.252</v>
      </c>
      <c r="DL22">
        <v>4.1980000000000004</v>
      </c>
      <c r="DM22">
        <v>0.214</v>
      </c>
      <c r="DN22">
        <v>1409</v>
      </c>
      <c r="DO22">
        <v>21</v>
      </c>
      <c r="DP22">
        <v>0.15</v>
      </c>
      <c r="DQ22">
        <v>0.14000000000000001</v>
      </c>
      <c r="DR22">
        <v>7.3853741768717001</v>
      </c>
      <c r="DS22">
        <v>1.5990372585005601</v>
      </c>
      <c r="DT22">
        <v>0.16761517299569001</v>
      </c>
      <c r="DU22">
        <v>0</v>
      </c>
      <c r="DV22">
        <v>-9.8538819354838694</v>
      </c>
      <c r="DW22">
        <v>-2.3228317741935598</v>
      </c>
      <c r="DX22">
        <v>0.24107210248440999</v>
      </c>
      <c r="DY22">
        <v>0</v>
      </c>
      <c r="DZ22">
        <v>3.7957703225806498</v>
      </c>
      <c r="EA22">
        <v>0.28026145161289401</v>
      </c>
      <c r="EB22">
        <v>3.1659060312901603E-2</v>
      </c>
      <c r="EC22">
        <v>0</v>
      </c>
      <c r="ED22">
        <v>0</v>
      </c>
      <c r="EE22">
        <v>3</v>
      </c>
      <c r="EF22" t="s">
        <v>293</v>
      </c>
      <c r="EG22">
        <v>100</v>
      </c>
      <c r="EH22">
        <v>100</v>
      </c>
      <c r="EI22">
        <v>4.1980000000000004</v>
      </c>
      <c r="EJ22">
        <v>0.21440000000000001</v>
      </c>
      <c r="EK22">
        <v>4.1976190476189004</v>
      </c>
      <c r="EL22">
        <v>0</v>
      </c>
      <c r="EM22">
        <v>0</v>
      </c>
      <c r="EN22">
        <v>0</v>
      </c>
      <c r="EO22">
        <v>0.214364999999997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194.2</v>
      </c>
      <c r="EX22">
        <v>194.5</v>
      </c>
      <c r="EY22">
        <v>2</v>
      </c>
      <c r="EZ22">
        <v>465.10199999999998</v>
      </c>
      <c r="FA22">
        <v>474.98</v>
      </c>
      <c r="FB22">
        <v>24.480899999999998</v>
      </c>
      <c r="FC22">
        <v>32.460599999999999</v>
      </c>
      <c r="FD22">
        <v>30.0001</v>
      </c>
      <c r="FE22">
        <v>32.4086</v>
      </c>
      <c r="FF22">
        <v>32.374099999999999</v>
      </c>
      <c r="FG22">
        <v>14.9367</v>
      </c>
      <c r="FH22">
        <v>26.442299999999999</v>
      </c>
      <c r="FI22">
        <v>29.582100000000001</v>
      </c>
      <c r="FJ22">
        <v>24.4864</v>
      </c>
      <c r="FK22">
        <v>259.709</v>
      </c>
      <c r="FL22">
        <v>16.770499999999998</v>
      </c>
      <c r="FM22">
        <v>101.59</v>
      </c>
      <c r="FN22">
        <v>101.011</v>
      </c>
    </row>
    <row r="23" spans="1:170" x14ac:dyDescent="0.2">
      <c r="A23">
        <v>8</v>
      </c>
      <c r="B23">
        <v>1607730302.5</v>
      </c>
      <c r="C23">
        <v>811.5</v>
      </c>
      <c r="D23" t="s">
        <v>315</v>
      </c>
      <c r="E23" t="s">
        <v>316</v>
      </c>
      <c r="F23" t="s">
        <v>285</v>
      </c>
      <c r="G23" t="s">
        <v>286</v>
      </c>
      <c r="H23">
        <v>1607730294.5</v>
      </c>
      <c r="I23">
        <f t="shared" si="0"/>
        <v>3.0958947770417656E-3</v>
      </c>
      <c r="J23">
        <f t="shared" si="1"/>
        <v>15.478891875499539</v>
      </c>
      <c r="K23">
        <f t="shared" si="2"/>
        <v>399.16180645161302</v>
      </c>
      <c r="L23">
        <f t="shared" si="3"/>
        <v>243.81416744097277</v>
      </c>
      <c r="M23">
        <f t="shared" si="4"/>
        <v>24.898355962020627</v>
      </c>
      <c r="N23">
        <f t="shared" si="5"/>
        <v>40.762490743617434</v>
      </c>
      <c r="O23">
        <f t="shared" si="6"/>
        <v>0.17441439159830338</v>
      </c>
      <c r="P23">
        <f t="shared" si="7"/>
        <v>2.9641832789192044</v>
      </c>
      <c r="Q23">
        <f t="shared" si="8"/>
        <v>0.16890702160153404</v>
      </c>
      <c r="R23">
        <f t="shared" si="9"/>
        <v>0.10604721745426635</v>
      </c>
      <c r="S23">
        <f t="shared" si="10"/>
        <v>231.29315759582423</v>
      </c>
      <c r="T23">
        <f t="shared" si="11"/>
        <v>28.546454965671327</v>
      </c>
      <c r="U23">
        <f t="shared" si="12"/>
        <v>28.525222580645199</v>
      </c>
      <c r="V23">
        <f t="shared" si="13"/>
        <v>3.9125962819428421</v>
      </c>
      <c r="W23">
        <f t="shared" si="14"/>
        <v>55.249370676242016</v>
      </c>
      <c r="X23">
        <f t="shared" si="15"/>
        <v>2.09590086239769</v>
      </c>
      <c r="Y23">
        <f t="shared" si="16"/>
        <v>3.7935289338941849</v>
      </c>
      <c r="Z23">
        <f t="shared" si="17"/>
        <v>1.8166954195451521</v>
      </c>
      <c r="AA23">
        <f t="shared" si="18"/>
        <v>-136.52895966754187</v>
      </c>
      <c r="AB23">
        <f t="shared" si="19"/>
        <v>-84.880193990736927</v>
      </c>
      <c r="AC23">
        <f t="shared" si="20"/>
        <v>-6.258002759585966</v>
      </c>
      <c r="AD23">
        <f t="shared" si="21"/>
        <v>3.6260011779594663</v>
      </c>
      <c r="AE23">
        <v>37</v>
      </c>
      <c r="AF23">
        <v>7</v>
      </c>
      <c r="AG23">
        <f t="shared" si="22"/>
        <v>1</v>
      </c>
      <c r="AH23">
        <f t="shared" si="23"/>
        <v>0</v>
      </c>
      <c r="AI23">
        <f t="shared" si="24"/>
        <v>53750.826025459923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317</v>
      </c>
      <c r="AQ23">
        <v>1112.7126923076901</v>
      </c>
      <c r="AR23">
        <v>1399.07</v>
      </c>
      <c r="AS23">
        <f t="shared" si="27"/>
        <v>0.20467689800532485</v>
      </c>
      <c r="AT23">
        <v>0.5</v>
      </c>
      <c r="AU23">
        <f t="shared" si="28"/>
        <v>1180.1973684892339</v>
      </c>
      <c r="AV23">
        <f t="shared" si="29"/>
        <v>15.478891875499539</v>
      </c>
      <c r="AW23">
        <f t="shared" si="30"/>
        <v>120.77956820821186</v>
      </c>
      <c r="AX23">
        <f t="shared" si="31"/>
        <v>0.44260115648252046</v>
      </c>
      <c r="AY23">
        <f t="shared" si="32"/>
        <v>1.3605045888104128E-2</v>
      </c>
      <c r="AZ23">
        <f t="shared" si="33"/>
        <v>1.3316059954112376</v>
      </c>
      <c r="BA23" t="s">
        <v>318</v>
      </c>
      <c r="BB23">
        <v>779.84</v>
      </c>
      <c r="BC23">
        <f t="shared" si="34"/>
        <v>619.2299999999999</v>
      </c>
      <c r="BD23">
        <f t="shared" si="35"/>
        <v>0.46244094713161493</v>
      </c>
      <c r="BE23">
        <f t="shared" si="36"/>
        <v>0.75053580636844142</v>
      </c>
      <c r="BF23">
        <f t="shared" si="37"/>
        <v>0.41890024542266235</v>
      </c>
      <c r="BG23">
        <f t="shared" si="38"/>
        <v>0.73156669638951921</v>
      </c>
      <c r="BH23">
        <f t="shared" si="39"/>
        <v>1400.0148387096799</v>
      </c>
      <c r="BI23">
        <f t="shared" si="40"/>
        <v>1180.1973684892339</v>
      </c>
      <c r="BJ23">
        <f t="shared" si="41"/>
        <v>0.84298918544103418</v>
      </c>
      <c r="BK23">
        <f t="shared" si="42"/>
        <v>0.1959783708820684</v>
      </c>
      <c r="BL23">
        <v>6</v>
      </c>
      <c r="BM23">
        <v>0.5</v>
      </c>
      <c r="BN23" t="s">
        <v>290</v>
      </c>
      <c r="BO23">
        <v>2</v>
      </c>
      <c r="BP23">
        <v>1607730294.5</v>
      </c>
      <c r="BQ23">
        <v>399.16180645161302</v>
      </c>
      <c r="BR23">
        <v>419.21848387096799</v>
      </c>
      <c r="BS23">
        <v>20.523858064516102</v>
      </c>
      <c r="BT23">
        <v>16.885196774193599</v>
      </c>
      <c r="BU23">
        <v>394.96409677419399</v>
      </c>
      <c r="BV23">
        <v>20.309487096774198</v>
      </c>
      <c r="BW23">
        <v>500.02264516128997</v>
      </c>
      <c r="BX23">
        <v>102.020225806452</v>
      </c>
      <c r="BY23">
        <v>9.9992322580645096E-2</v>
      </c>
      <c r="BZ23">
        <v>27.9940741935484</v>
      </c>
      <c r="CA23">
        <v>28.525222580645199</v>
      </c>
      <c r="CB23">
        <v>999.9</v>
      </c>
      <c r="CC23">
        <v>0</v>
      </c>
      <c r="CD23">
        <v>0</v>
      </c>
      <c r="CE23">
        <v>9996.8158064516101</v>
      </c>
      <c r="CF23">
        <v>0</v>
      </c>
      <c r="CG23">
        <v>174.97864516128999</v>
      </c>
      <c r="CH23">
        <v>1400.0148387096799</v>
      </c>
      <c r="CI23">
        <v>0.90000464516128997</v>
      </c>
      <c r="CJ23">
        <v>9.9995222580645193E-2</v>
      </c>
      <c r="CK23">
        <v>0</v>
      </c>
      <c r="CL23">
        <v>1112.4332258064501</v>
      </c>
      <c r="CM23">
        <v>4.9997499999999997</v>
      </c>
      <c r="CN23">
        <v>15248.967741935499</v>
      </c>
      <c r="CO23">
        <v>12178.2161290323</v>
      </c>
      <c r="CP23">
        <v>47.936999999999998</v>
      </c>
      <c r="CQ23">
        <v>49.527999999999999</v>
      </c>
      <c r="CR23">
        <v>48.945129032258002</v>
      </c>
      <c r="CS23">
        <v>48.884999999999998</v>
      </c>
      <c r="CT23">
        <v>49.061999999999998</v>
      </c>
      <c r="CU23">
        <v>1255.5180645161299</v>
      </c>
      <c r="CV23">
        <v>139.49677419354799</v>
      </c>
      <c r="CW23">
        <v>0</v>
      </c>
      <c r="CX23">
        <v>120.09999990463299</v>
      </c>
      <c r="CY23">
        <v>0</v>
      </c>
      <c r="CZ23">
        <v>1112.7126923076901</v>
      </c>
      <c r="DA23">
        <v>23.461538440182501</v>
      </c>
      <c r="DB23">
        <v>304.66666620025501</v>
      </c>
      <c r="DC23">
        <v>15252.5423076923</v>
      </c>
      <c r="DD23">
        <v>15</v>
      </c>
      <c r="DE23">
        <v>1607718527.5999999</v>
      </c>
      <c r="DF23" t="s">
        <v>291</v>
      </c>
      <c r="DG23">
        <v>1607718527.5999999</v>
      </c>
      <c r="DH23">
        <v>1607718513.0999999</v>
      </c>
      <c r="DI23">
        <v>1</v>
      </c>
      <c r="DJ23">
        <v>1.611</v>
      </c>
      <c r="DK23">
        <v>0.252</v>
      </c>
      <c r="DL23">
        <v>4.1980000000000004</v>
      </c>
      <c r="DM23">
        <v>0.214</v>
      </c>
      <c r="DN23">
        <v>1409</v>
      </c>
      <c r="DO23">
        <v>21</v>
      </c>
      <c r="DP23">
        <v>0.15</v>
      </c>
      <c r="DQ23">
        <v>0.14000000000000001</v>
      </c>
      <c r="DR23">
        <v>15.547527997931001</v>
      </c>
      <c r="DS23">
        <v>-7.4876536433405203</v>
      </c>
      <c r="DT23">
        <v>0.84540725334704403</v>
      </c>
      <c r="DU23">
        <v>0</v>
      </c>
      <c r="DV23">
        <v>-20.1065838709677</v>
      </c>
      <c r="DW23">
        <v>11.1300725806452</v>
      </c>
      <c r="DX23">
        <v>1.0612639801417501</v>
      </c>
      <c r="DY23">
        <v>0</v>
      </c>
      <c r="DZ23">
        <v>3.6423509677419399</v>
      </c>
      <c r="EA23">
        <v>-0.357067258064515</v>
      </c>
      <c r="EB23">
        <v>2.9592904920675199E-2</v>
      </c>
      <c r="EC23">
        <v>0</v>
      </c>
      <c r="ED23">
        <v>0</v>
      </c>
      <c r="EE23">
        <v>3</v>
      </c>
      <c r="EF23" t="s">
        <v>293</v>
      </c>
      <c r="EG23">
        <v>100</v>
      </c>
      <c r="EH23">
        <v>100</v>
      </c>
      <c r="EI23">
        <v>4.1980000000000004</v>
      </c>
      <c r="EJ23">
        <v>0.21440000000000001</v>
      </c>
      <c r="EK23">
        <v>4.1976190476189004</v>
      </c>
      <c r="EL23">
        <v>0</v>
      </c>
      <c r="EM23">
        <v>0</v>
      </c>
      <c r="EN23">
        <v>0</v>
      </c>
      <c r="EO23">
        <v>0.214364999999997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196.2</v>
      </c>
      <c r="EX23">
        <v>196.5</v>
      </c>
      <c r="EY23">
        <v>2</v>
      </c>
      <c r="EZ23">
        <v>466.41300000000001</v>
      </c>
      <c r="FA23">
        <v>475.774</v>
      </c>
      <c r="FB23">
        <v>24.523</v>
      </c>
      <c r="FC23">
        <v>32.468499999999999</v>
      </c>
      <c r="FD23">
        <v>30</v>
      </c>
      <c r="FE23">
        <v>32.420099999999998</v>
      </c>
      <c r="FF23">
        <v>32.385399999999997</v>
      </c>
      <c r="FG23">
        <v>21.738600000000002</v>
      </c>
      <c r="FH23">
        <v>23.868400000000001</v>
      </c>
      <c r="FI23">
        <v>27.704799999999999</v>
      </c>
      <c r="FJ23">
        <v>24.520800000000001</v>
      </c>
      <c r="FK23">
        <v>418.41699999999997</v>
      </c>
      <c r="FL23">
        <v>16.985900000000001</v>
      </c>
      <c r="FM23">
        <v>101.59099999999999</v>
      </c>
      <c r="FN23">
        <v>101.011</v>
      </c>
    </row>
    <row r="24" spans="1:170" x14ac:dyDescent="0.2">
      <c r="A24">
        <v>9</v>
      </c>
      <c r="B24">
        <v>1607730423</v>
      </c>
      <c r="C24">
        <v>932</v>
      </c>
      <c r="D24" t="s">
        <v>319</v>
      </c>
      <c r="E24" t="s">
        <v>320</v>
      </c>
      <c r="F24" t="s">
        <v>285</v>
      </c>
      <c r="G24" t="s">
        <v>286</v>
      </c>
      <c r="H24">
        <v>1607730415</v>
      </c>
      <c r="I24">
        <f t="shared" si="0"/>
        <v>2.667825829056726E-3</v>
      </c>
      <c r="J24">
        <f t="shared" si="1"/>
        <v>17.527497986954412</v>
      </c>
      <c r="K24">
        <f t="shared" si="2"/>
        <v>499.67525806451602</v>
      </c>
      <c r="L24">
        <f t="shared" si="3"/>
        <v>294.88520159897308</v>
      </c>
      <c r="M24">
        <f t="shared" si="4"/>
        <v>30.113432994276181</v>
      </c>
      <c r="N24">
        <f t="shared" si="5"/>
        <v>51.026424252670473</v>
      </c>
      <c r="O24">
        <f t="shared" si="6"/>
        <v>0.14867845177933431</v>
      </c>
      <c r="P24">
        <f t="shared" si="7"/>
        <v>2.9649835518651191</v>
      </c>
      <c r="Q24">
        <f t="shared" si="8"/>
        <v>0.14465734234816929</v>
      </c>
      <c r="R24">
        <f t="shared" si="9"/>
        <v>9.0763061284670155E-2</v>
      </c>
      <c r="S24">
        <f t="shared" si="10"/>
        <v>231.29550254488379</v>
      </c>
      <c r="T24">
        <f t="shared" si="11"/>
        <v>28.664102073546935</v>
      </c>
      <c r="U24">
        <f t="shared" si="12"/>
        <v>28.611974193548399</v>
      </c>
      <c r="V24">
        <f t="shared" si="13"/>
        <v>3.9323498406223703</v>
      </c>
      <c r="W24">
        <f t="shared" si="14"/>
        <v>55.456158632072153</v>
      </c>
      <c r="X24">
        <f t="shared" si="15"/>
        <v>2.1046979024166057</v>
      </c>
      <c r="Y24">
        <f t="shared" si="16"/>
        <v>3.7952464691620174</v>
      </c>
      <c r="Z24">
        <f t="shared" si="17"/>
        <v>1.8276519382057645</v>
      </c>
      <c r="AA24">
        <f t="shared" si="18"/>
        <v>-117.65111906140162</v>
      </c>
      <c r="AB24">
        <f t="shared" si="19"/>
        <v>-97.529054733366209</v>
      </c>
      <c r="AC24">
        <f t="shared" si="20"/>
        <v>-7.1920159044620728</v>
      </c>
      <c r="AD24">
        <f t="shared" si="21"/>
        <v>8.9233128456538964</v>
      </c>
      <c r="AE24">
        <v>37</v>
      </c>
      <c r="AF24">
        <v>7</v>
      </c>
      <c r="AG24">
        <f t="shared" si="22"/>
        <v>1</v>
      </c>
      <c r="AH24">
        <f t="shared" si="23"/>
        <v>0</v>
      </c>
      <c r="AI24">
        <f t="shared" si="24"/>
        <v>53772.796717161378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321</v>
      </c>
      <c r="AQ24">
        <v>1212.3173076923099</v>
      </c>
      <c r="AR24">
        <v>1560.41</v>
      </c>
      <c r="AS24">
        <f t="shared" si="27"/>
        <v>0.22307771182425784</v>
      </c>
      <c r="AT24">
        <v>0.5</v>
      </c>
      <c r="AU24">
        <f t="shared" si="28"/>
        <v>1180.2073846183016</v>
      </c>
      <c r="AV24">
        <f t="shared" si="29"/>
        <v>17.527497986954412</v>
      </c>
      <c r="AW24">
        <f t="shared" si="30"/>
        <v>131.63898141937125</v>
      </c>
      <c r="AX24">
        <f t="shared" si="31"/>
        <v>0.48284745675815971</v>
      </c>
      <c r="AY24">
        <f t="shared" si="32"/>
        <v>1.5340732232942408E-2</v>
      </c>
      <c r="AZ24">
        <f t="shared" si="33"/>
        <v>1.0905274895700487</v>
      </c>
      <c r="BA24" t="s">
        <v>322</v>
      </c>
      <c r="BB24">
        <v>806.97</v>
      </c>
      <c r="BC24">
        <f t="shared" si="34"/>
        <v>753.44</v>
      </c>
      <c r="BD24">
        <f t="shared" si="35"/>
        <v>0.46200452897070787</v>
      </c>
      <c r="BE24">
        <f t="shared" si="36"/>
        <v>0.69311354684718818</v>
      </c>
      <c r="BF24">
        <f t="shared" si="37"/>
        <v>0.4119766426653701</v>
      </c>
      <c r="BG24">
        <f t="shared" si="38"/>
        <v>0.66821171128719281</v>
      </c>
      <c r="BH24">
        <f t="shared" si="39"/>
        <v>1400.0264516129</v>
      </c>
      <c r="BI24">
        <f t="shared" si="40"/>
        <v>1180.2073846183016</v>
      </c>
      <c r="BJ24">
        <f t="shared" si="41"/>
        <v>0.84298934727886332</v>
      </c>
      <c r="BK24">
        <f t="shared" si="42"/>
        <v>0.19597869455772685</v>
      </c>
      <c r="BL24">
        <v>6</v>
      </c>
      <c r="BM24">
        <v>0.5</v>
      </c>
      <c r="BN24" t="s">
        <v>290</v>
      </c>
      <c r="BO24">
        <v>2</v>
      </c>
      <c r="BP24">
        <v>1607730415</v>
      </c>
      <c r="BQ24">
        <v>499.67525806451602</v>
      </c>
      <c r="BR24">
        <v>522.30709677419395</v>
      </c>
      <c r="BS24">
        <v>20.610212903225801</v>
      </c>
      <c r="BT24">
        <v>17.474916129032302</v>
      </c>
      <c r="BU24">
        <v>495.47754838709699</v>
      </c>
      <c r="BV24">
        <v>20.395848387096802</v>
      </c>
      <c r="BW24">
        <v>500.01799999999997</v>
      </c>
      <c r="BX24">
        <v>102.019161290323</v>
      </c>
      <c r="BY24">
        <v>0.100011970967742</v>
      </c>
      <c r="BZ24">
        <v>28.001838709677401</v>
      </c>
      <c r="CA24">
        <v>28.611974193548399</v>
      </c>
      <c r="CB24">
        <v>999.9</v>
      </c>
      <c r="CC24">
        <v>0</v>
      </c>
      <c r="CD24">
        <v>0</v>
      </c>
      <c r="CE24">
        <v>10001.4538709677</v>
      </c>
      <c r="CF24">
        <v>0</v>
      </c>
      <c r="CG24">
        <v>176.489612903226</v>
      </c>
      <c r="CH24">
        <v>1400.0264516129</v>
      </c>
      <c r="CI24">
        <v>0.900000225806452</v>
      </c>
      <c r="CJ24">
        <v>9.99996903225807E-2</v>
      </c>
      <c r="CK24">
        <v>0</v>
      </c>
      <c r="CL24">
        <v>1212.2035483871</v>
      </c>
      <c r="CM24">
        <v>4.9997499999999997</v>
      </c>
      <c r="CN24">
        <v>16581.1483870968</v>
      </c>
      <c r="CO24">
        <v>12178.274193548399</v>
      </c>
      <c r="CP24">
        <v>47.9796774193548</v>
      </c>
      <c r="CQ24">
        <v>49.566064516129003</v>
      </c>
      <c r="CR24">
        <v>48.987612903225802</v>
      </c>
      <c r="CS24">
        <v>48.965516129032302</v>
      </c>
      <c r="CT24">
        <v>49.108677419354798</v>
      </c>
      <c r="CU24">
        <v>1255.52096774194</v>
      </c>
      <c r="CV24">
        <v>139.50548387096799</v>
      </c>
      <c r="CW24">
        <v>0</v>
      </c>
      <c r="CX24">
        <v>120.09999990463299</v>
      </c>
      <c r="CY24">
        <v>0</v>
      </c>
      <c r="CZ24">
        <v>1212.3173076923099</v>
      </c>
      <c r="DA24">
        <v>10.1801709227349</v>
      </c>
      <c r="DB24">
        <v>122.1709399396</v>
      </c>
      <c r="DC24">
        <v>16582.142307692298</v>
      </c>
      <c r="DD24">
        <v>15</v>
      </c>
      <c r="DE24">
        <v>1607718527.5999999</v>
      </c>
      <c r="DF24" t="s">
        <v>291</v>
      </c>
      <c r="DG24">
        <v>1607718527.5999999</v>
      </c>
      <c r="DH24">
        <v>1607718513.0999999</v>
      </c>
      <c r="DI24">
        <v>1</v>
      </c>
      <c r="DJ24">
        <v>1.611</v>
      </c>
      <c r="DK24">
        <v>0.252</v>
      </c>
      <c r="DL24">
        <v>4.1980000000000004</v>
      </c>
      <c r="DM24">
        <v>0.214</v>
      </c>
      <c r="DN24">
        <v>1409</v>
      </c>
      <c r="DO24">
        <v>21</v>
      </c>
      <c r="DP24">
        <v>0.15</v>
      </c>
      <c r="DQ24">
        <v>0.14000000000000001</v>
      </c>
      <c r="DR24">
        <v>17.439146965007701</v>
      </c>
      <c r="DS24">
        <v>-14.455954904869801</v>
      </c>
      <c r="DT24">
        <v>2.5488955446349602</v>
      </c>
      <c r="DU24">
        <v>0</v>
      </c>
      <c r="DV24">
        <v>-22.6319612903226</v>
      </c>
      <c r="DW24">
        <v>13.8965516129033</v>
      </c>
      <c r="DX24">
        <v>3.0747328849812998</v>
      </c>
      <c r="DY24">
        <v>0</v>
      </c>
      <c r="DZ24">
        <v>3.1352935483871001</v>
      </c>
      <c r="EA24">
        <v>-1.0331869354838701</v>
      </c>
      <c r="EB24">
        <v>7.9041044402969399E-2</v>
      </c>
      <c r="EC24">
        <v>0</v>
      </c>
      <c r="ED24">
        <v>0</v>
      </c>
      <c r="EE24">
        <v>3</v>
      </c>
      <c r="EF24" t="s">
        <v>293</v>
      </c>
      <c r="EG24">
        <v>100</v>
      </c>
      <c r="EH24">
        <v>100</v>
      </c>
      <c r="EI24">
        <v>4.1980000000000004</v>
      </c>
      <c r="EJ24">
        <v>0.21440000000000001</v>
      </c>
      <c r="EK24">
        <v>4.1976190476189004</v>
      </c>
      <c r="EL24">
        <v>0</v>
      </c>
      <c r="EM24">
        <v>0</v>
      </c>
      <c r="EN24">
        <v>0</v>
      </c>
      <c r="EO24">
        <v>0.214364999999997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198.3</v>
      </c>
      <c r="EX24">
        <v>198.5</v>
      </c>
      <c r="EY24">
        <v>2</v>
      </c>
      <c r="EZ24">
        <v>466.935</v>
      </c>
      <c r="FA24">
        <v>477.084</v>
      </c>
      <c r="FB24">
        <v>24.437799999999999</v>
      </c>
      <c r="FC24">
        <v>32.465600000000002</v>
      </c>
      <c r="FD24">
        <v>30.000699999999998</v>
      </c>
      <c r="FE24">
        <v>32.420099999999998</v>
      </c>
      <c r="FF24">
        <v>32.388300000000001</v>
      </c>
      <c r="FG24">
        <v>25.866599999999998</v>
      </c>
      <c r="FH24">
        <v>19.373000000000001</v>
      </c>
      <c r="FI24">
        <v>26.589400000000001</v>
      </c>
      <c r="FJ24">
        <v>24.3766</v>
      </c>
      <c r="FK24">
        <v>523.84900000000005</v>
      </c>
      <c r="FL24">
        <v>17.755299999999998</v>
      </c>
      <c r="FM24">
        <v>101.59</v>
      </c>
      <c r="FN24">
        <v>101.011</v>
      </c>
    </row>
    <row r="25" spans="1:170" x14ac:dyDescent="0.2">
      <c r="A25">
        <v>10</v>
      </c>
      <c r="B25">
        <v>1607730543.5</v>
      </c>
      <c r="C25">
        <v>1052.5</v>
      </c>
      <c r="D25" t="s">
        <v>323</v>
      </c>
      <c r="E25" t="s">
        <v>324</v>
      </c>
      <c r="F25" t="s">
        <v>285</v>
      </c>
      <c r="G25" t="s">
        <v>286</v>
      </c>
      <c r="H25">
        <v>1607730535.5</v>
      </c>
      <c r="I25">
        <f t="shared" si="0"/>
        <v>2.0568794725159792E-3</v>
      </c>
      <c r="J25">
        <f t="shared" si="1"/>
        <v>20.645136001047078</v>
      </c>
      <c r="K25">
        <f t="shared" si="2"/>
        <v>600.63690322580703</v>
      </c>
      <c r="L25">
        <f t="shared" si="3"/>
        <v>291.63654053924643</v>
      </c>
      <c r="M25">
        <f t="shared" si="4"/>
        <v>29.779546209799427</v>
      </c>
      <c r="N25">
        <f t="shared" si="5"/>
        <v>61.332144394013888</v>
      </c>
      <c r="O25">
        <f t="shared" si="6"/>
        <v>0.11368539865280754</v>
      </c>
      <c r="P25">
        <f t="shared" si="7"/>
        <v>2.9649356900136068</v>
      </c>
      <c r="Q25">
        <f t="shared" si="8"/>
        <v>0.11131809290354404</v>
      </c>
      <c r="R25">
        <f t="shared" si="9"/>
        <v>6.9782395330374974E-2</v>
      </c>
      <c r="S25">
        <f t="shared" si="10"/>
        <v>231.29309812705131</v>
      </c>
      <c r="T25">
        <f t="shared" si="11"/>
        <v>28.819139470249993</v>
      </c>
      <c r="U25">
        <f t="shared" si="12"/>
        <v>28.773564516128999</v>
      </c>
      <c r="V25">
        <f t="shared" si="13"/>
        <v>3.9693763580673873</v>
      </c>
      <c r="W25">
        <f t="shared" si="14"/>
        <v>56.367488547185104</v>
      </c>
      <c r="X25">
        <f t="shared" si="15"/>
        <v>2.1390393292708203</v>
      </c>
      <c r="Y25">
        <f t="shared" si="16"/>
        <v>3.7948104206917694</v>
      </c>
      <c r="Z25">
        <f t="shared" si="17"/>
        <v>1.830337028796567</v>
      </c>
      <c r="AA25">
        <f t="shared" si="18"/>
        <v>-90.708384737954688</v>
      </c>
      <c r="AB25">
        <f t="shared" si="19"/>
        <v>-123.67203508519731</v>
      </c>
      <c r="AC25">
        <f t="shared" si="20"/>
        <v>-9.1272610569410269</v>
      </c>
      <c r="AD25">
        <f t="shared" si="21"/>
        <v>7.785417246958275</v>
      </c>
      <c r="AE25">
        <v>37</v>
      </c>
      <c r="AF25">
        <v>7</v>
      </c>
      <c r="AG25">
        <f t="shared" si="22"/>
        <v>1</v>
      </c>
      <c r="AH25">
        <f t="shared" si="23"/>
        <v>0</v>
      </c>
      <c r="AI25">
        <f t="shared" si="24"/>
        <v>53771.593197925351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325</v>
      </c>
      <c r="AQ25">
        <v>1267.6192307692299</v>
      </c>
      <c r="AR25">
        <v>1650.64</v>
      </c>
      <c r="AS25">
        <f t="shared" si="27"/>
        <v>0.23204379466798941</v>
      </c>
      <c r="AT25">
        <v>0.5</v>
      </c>
      <c r="AU25">
        <f t="shared" si="28"/>
        <v>1180.1949007473445</v>
      </c>
      <c r="AV25">
        <f t="shared" si="29"/>
        <v>20.645136001047078</v>
      </c>
      <c r="AW25">
        <f t="shared" si="30"/>
        <v>136.92845160861248</v>
      </c>
      <c r="AX25">
        <f t="shared" si="31"/>
        <v>0.502556584112829</v>
      </c>
      <c r="AY25">
        <f t="shared" si="32"/>
        <v>1.7982524299523885E-2</v>
      </c>
      <c r="AZ25">
        <f t="shared" si="33"/>
        <v>0.97625163572917151</v>
      </c>
      <c r="BA25" t="s">
        <v>326</v>
      </c>
      <c r="BB25">
        <v>821.1</v>
      </c>
      <c r="BC25">
        <f t="shared" si="34"/>
        <v>829.54000000000008</v>
      </c>
      <c r="BD25">
        <f t="shared" si="35"/>
        <v>0.46172670302911267</v>
      </c>
      <c r="BE25">
        <f t="shared" si="36"/>
        <v>0.66016108284377584</v>
      </c>
      <c r="BF25">
        <f t="shared" si="37"/>
        <v>0.40957644573714919</v>
      </c>
      <c r="BG25">
        <f t="shared" si="38"/>
        <v>0.63278019829733956</v>
      </c>
      <c r="BH25">
        <f t="shared" si="39"/>
        <v>1400.0116129032299</v>
      </c>
      <c r="BI25">
        <f t="shared" si="40"/>
        <v>1180.1949007473445</v>
      </c>
      <c r="BJ25">
        <f t="shared" si="41"/>
        <v>0.84298936513815959</v>
      </c>
      <c r="BK25">
        <f t="shared" si="42"/>
        <v>0.19597873027631935</v>
      </c>
      <c r="BL25">
        <v>6</v>
      </c>
      <c r="BM25">
        <v>0.5</v>
      </c>
      <c r="BN25" t="s">
        <v>290</v>
      </c>
      <c r="BO25">
        <v>2</v>
      </c>
      <c r="BP25">
        <v>1607730535.5</v>
      </c>
      <c r="BQ25">
        <v>600.63690322580703</v>
      </c>
      <c r="BR25">
        <v>626.89248387096802</v>
      </c>
      <c r="BS25">
        <v>20.948003225806499</v>
      </c>
      <c r="BT25">
        <v>18.531554838709699</v>
      </c>
      <c r="BU25">
        <v>596.43935483870996</v>
      </c>
      <c r="BV25">
        <v>20.733645161290301</v>
      </c>
      <c r="BW25">
        <v>500.02109677419298</v>
      </c>
      <c r="BX25">
        <v>102.011870967742</v>
      </c>
      <c r="BY25">
        <v>9.9977412903225801E-2</v>
      </c>
      <c r="BZ25">
        <v>27.9998677419355</v>
      </c>
      <c r="CA25">
        <v>28.773564516128999</v>
      </c>
      <c r="CB25">
        <v>999.9</v>
      </c>
      <c r="CC25">
        <v>0</v>
      </c>
      <c r="CD25">
        <v>0</v>
      </c>
      <c r="CE25">
        <v>10001.8974193548</v>
      </c>
      <c r="CF25">
        <v>0</v>
      </c>
      <c r="CG25">
        <v>179.75632258064499</v>
      </c>
      <c r="CH25">
        <v>1400.0116129032299</v>
      </c>
      <c r="CI25">
        <v>0.89999880645161301</v>
      </c>
      <c r="CJ25">
        <v>0.100001122580645</v>
      </c>
      <c r="CK25">
        <v>0</v>
      </c>
      <c r="CL25">
        <v>1267.7274193548401</v>
      </c>
      <c r="CM25">
        <v>4.9997499999999997</v>
      </c>
      <c r="CN25">
        <v>17321.2580645161</v>
      </c>
      <c r="CO25">
        <v>12178.1483870968</v>
      </c>
      <c r="CP25">
        <v>48.031999999999996</v>
      </c>
      <c r="CQ25">
        <v>49.610774193548401</v>
      </c>
      <c r="CR25">
        <v>49.031999999999996</v>
      </c>
      <c r="CS25">
        <v>48.995870967741901</v>
      </c>
      <c r="CT25">
        <v>49.1608709677419</v>
      </c>
      <c r="CU25">
        <v>1255.50677419355</v>
      </c>
      <c r="CV25">
        <v>139.50483870967699</v>
      </c>
      <c r="CW25">
        <v>0</v>
      </c>
      <c r="CX25">
        <v>120</v>
      </c>
      <c r="CY25">
        <v>0</v>
      </c>
      <c r="CZ25">
        <v>1267.6192307692299</v>
      </c>
      <c r="DA25">
        <v>-9.9849572778818203</v>
      </c>
      <c r="DB25">
        <v>-140.300855049283</v>
      </c>
      <c r="DC25">
        <v>17319.6615384615</v>
      </c>
      <c r="DD25">
        <v>15</v>
      </c>
      <c r="DE25">
        <v>1607718527.5999999</v>
      </c>
      <c r="DF25" t="s">
        <v>291</v>
      </c>
      <c r="DG25">
        <v>1607718527.5999999</v>
      </c>
      <c r="DH25">
        <v>1607718513.0999999</v>
      </c>
      <c r="DI25">
        <v>1</v>
      </c>
      <c r="DJ25">
        <v>1.611</v>
      </c>
      <c r="DK25">
        <v>0.252</v>
      </c>
      <c r="DL25">
        <v>4.1980000000000004</v>
      </c>
      <c r="DM25">
        <v>0.214</v>
      </c>
      <c r="DN25">
        <v>1409</v>
      </c>
      <c r="DO25">
        <v>21</v>
      </c>
      <c r="DP25">
        <v>0.15</v>
      </c>
      <c r="DQ25">
        <v>0.14000000000000001</v>
      </c>
      <c r="DR25">
        <v>20.061952290428302</v>
      </c>
      <c r="DS25">
        <v>32.5524844922572</v>
      </c>
      <c r="DT25">
        <v>3.3031867868377001</v>
      </c>
      <c r="DU25">
        <v>0</v>
      </c>
      <c r="DV25">
        <v>-25.936038709677401</v>
      </c>
      <c r="DW25">
        <v>-44.507051612903197</v>
      </c>
      <c r="DX25">
        <v>4.2969401074356002</v>
      </c>
      <c r="DY25">
        <v>0</v>
      </c>
      <c r="DZ25">
        <v>2.4185193548387098</v>
      </c>
      <c r="EA25">
        <v>-0.20384854838709901</v>
      </c>
      <c r="EB25">
        <v>1.7053334918479501E-2</v>
      </c>
      <c r="EC25">
        <v>0</v>
      </c>
      <c r="ED25">
        <v>0</v>
      </c>
      <c r="EE25">
        <v>3</v>
      </c>
      <c r="EF25" t="s">
        <v>293</v>
      </c>
      <c r="EG25">
        <v>100</v>
      </c>
      <c r="EH25">
        <v>100</v>
      </c>
      <c r="EI25">
        <v>4.1970000000000001</v>
      </c>
      <c r="EJ25">
        <v>0.21440000000000001</v>
      </c>
      <c r="EK25">
        <v>4.1976190476189004</v>
      </c>
      <c r="EL25">
        <v>0</v>
      </c>
      <c r="EM25">
        <v>0</v>
      </c>
      <c r="EN25">
        <v>0</v>
      </c>
      <c r="EO25">
        <v>0.214364999999997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200.3</v>
      </c>
      <c r="EX25">
        <v>200.5</v>
      </c>
      <c r="EY25">
        <v>2</v>
      </c>
      <c r="EZ25">
        <v>467.28899999999999</v>
      </c>
      <c r="FA25">
        <v>478.59300000000002</v>
      </c>
      <c r="FB25">
        <v>24.372699999999998</v>
      </c>
      <c r="FC25">
        <v>32.482900000000001</v>
      </c>
      <c r="FD25">
        <v>30.000900000000001</v>
      </c>
      <c r="FE25">
        <v>32.4343</v>
      </c>
      <c r="FF25">
        <v>32.4026</v>
      </c>
      <c r="FG25">
        <v>29.32</v>
      </c>
      <c r="FH25">
        <v>14.456200000000001</v>
      </c>
      <c r="FI25">
        <v>26.217300000000002</v>
      </c>
      <c r="FJ25">
        <v>24.317299999999999</v>
      </c>
      <c r="FK25">
        <v>617.74699999999996</v>
      </c>
      <c r="FL25">
        <v>18.6617</v>
      </c>
      <c r="FM25">
        <v>101.586</v>
      </c>
      <c r="FN25">
        <v>101.003</v>
      </c>
    </row>
    <row r="26" spans="1:170" x14ac:dyDescent="0.2">
      <c r="A26">
        <v>11</v>
      </c>
      <c r="B26">
        <v>1607730664</v>
      </c>
      <c r="C26">
        <v>1173</v>
      </c>
      <c r="D26" t="s">
        <v>327</v>
      </c>
      <c r="E26" t="s">
        <v>328</v>
      </c>
      <c r="F26" t="s">
        <v>285</v>
      </c>
      <c r="G26" t="s">
        <v>286</v>
      </c>
      <c r="H26">
        <v>1607730656</v>
      </c>
      <c r="I26">
        <f t="shared" si="0"/>
        <v>1.5216547709363075E-3</v>
      </c>
      <c r="J26">
        <f t="shared" si="1"/>
        <v>17.201987908119676</v>
      </c>
      <c r="K26">
        <f t="shared" si="2"/>
        <v>698.58712903225796</v>
      </c>
      <c r="L26">
        <f t="shared" si="3"/>
        <v>351.20243120713366</v>
      </c>
      <c r="M26">
        <f t="shared" si="4"/>
        <v>35.8617687380221</v>
      </c>
      <c r="N26">
        <f t="shared" si="5"/>
        <v>71.33370341032186</v>
      </c>
      <c r="O26">
        <f t="shared" si="6"/>
        <v>8.402511975925199E-2</v>
      </c>
      <c r="P26">
        <f t="shared" si="7"/>
        <v>2.9643775718828906</v>
      </c>
      <c r="Q26">
        <f t="shared" si="8"/>
        <v>8.2724068643868984E-2</v>
      </c>
      <c r="R26">
        <f t="shared" si="9"/>
        <v>5.1817759006731044E-2</v>
      </c>
      <c r="S26">
        <f t="shared" si="10"/>
        <v>231.29185949314532</v>
      </c>
      <c r="T26">
        <f t="shared" si="11"/>
        <v>28.953972564843419</v>
      </c>
      <c r="U26">
        <f t="shared" si="12"/>
        <v>28.911332258064501</v>
      </c>
      <c r="V26">
        <f t="shared" si="13"/>
        <v>4.0011839514579997</v>
      </c>
      <c r="W26">
        <f t="shared" si="14"/>
        <v>57.450180344433321</v>
      </c>
      <c r="X26">
        <f t="shared" si="15"/>
        <v>2.179759344662128</v>
      </c>
      <c r="Y26">
        <f t="shared" si="16"/>
        <v>3.7941731977057884</v>
      </c>
      <c r="Z26">
        <f t="shared" si="17"/>
        <v>1.8214246067958717</v>
      </c>
      <c r="AA26">
        <f t="shared" si="18"/>
        <v>-67.10497539829116</v>
      </c>
      <c r="AB26">
        <f t="shared" si="19"/>
        <v>-146.12655075334558</v>
      </c>
      <c r="AC26">
        <f t="shared" si="20"/>
        <v>-10.793732823698333</v>
      </c>
      <c r="AD26">
        <f t="shared" si="21"/>
        <v>7.2666005178102466</v>
      </c>
      <c r="AE26">
        <v>37</v>
      </c>
      <c r="AF26">
        <v>7</v>
      </c>
      <c r="AG26">
        <f t="shared" si="22"/>
        <v>1</v>
      </c>
      <c r="AH26">
        <f t="shared" si="23"/>
        <v>0</v>
      </c>
      <c r="AI26">
        <f t="shared" si="24"/>
        <v>53755.790987393899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329</v>
      </c>
      <c r="AQ26">
        <v>1278.62846153846</v>
      </c>
      <c r="AR26">
        <v>1667.83</v>
      </c>
      <c r="AS26">
        <f t="shared" si="27"/>
        <v>0.2333580391655864</v>
      </c>
      <c r="AT26">
        <v>0.5</v>
      </c>
      <c r="AU26">
        <f t="shared" si="28"/>
        <v>1180.1886394570201</v>
      </c>
      <c r="AV26">
        <f t="shared" si="29"/>
        <v>17.201987908119676</v>
      </c>
      <c r="AW26">
        <f t="shared" si="30"/>
        <v>137.7032533745957</v>
      </c>
      <c r="AX26">
        <f t="shared" si="31"/>
        <v>0.49831217809968636</v>
      </c>
      <c r="AY26">
        <f t="shared" si="32"/>
        <v>1.5065163986086141E-2</v>
      </c>
      <c r="AZ26">
        <f t="shared" si="33"/>
        <v>0.95588279380992069</v>
      </c>
      <c r="BA26" t="s">
        <v>330</v>
      </c>
      <c r="BB26">
        <v>836.73</v>
      </c>
      <c r="BC26">
        <f t="shared" si="34"/>
        <v>831.09999999999991</v>
      </c>
      <c r="BD26">
        <f t="shared" si="35"/>
        <v>0.46829688179706414</v>
      </c>
      <c r="BE26">
        <f t="shared" si="36"/>
        <v>0.65732780835755666</v>
      </c>
      <c r="BF26">
        <f t="shared" si="37"/>
        <v>0.40867357694584983</v>
      </c>
      <c r="BG26">
        <f t="shared" si="38"/>
        <v>0.62603002974701738</v>
      </c>
      <c r="BH26">
        <f t="shared" si="39"/>
        <v>1400.00419354839</v>
      </c>
      <c r="BI26">
        <f t="shared" si="40"/>
        <v>1180.1886394570201</v>
      </c>
      <c r="BJ26">
        <f t="shared" si="41"/>
        <v>0.842989360243104</v>
      </c>
      <c r="BK26">
        <f t="shared" si="42"/>
        <v>0.19597872048620787</v>
      </c>
      <c r="BL26">
        <v>6</v>
      </c>
      <c r="BM26">
        <v>0.5</v>
      </c>
      <c r="BN26" t="s">
        <v>290</v>
      </c>
      <c r="BO26">
        <v>2</v>
      </c>
      <c r="BP26">
        <v>1607730656</v>
      </c>
      <c r="BQ26">
        <v>698.58712903225796</v>
      </c>
      <c r="BR26">
        <v>720.50393548387103</v>
      </c>
      <c r="BS26">
        <v>21.346877419354801</v>
      </c>
      <c r="BT26">
        <v>19.559967741935498</v>
      </c>
      <c r="BU26">
        <v>694.38932258064494</v>
      </c>
      <c r="BV26">
        <v>21.132519354838699</v>
      </c>
      <c r="BW26">
        <v>500.02712903225802</v>
      </c>
      <c r="BX26">
        <v>102.01135483871001</v>
      </c>
      <c r="BY26">
        <v>0.100036061290323</v>
      </c>
      <c r="BZ26">
        <v>27.996987096774198</v>
      </c>
      <c r="CA26">
        <v>28.911332258064501</v>
      </c>
      <c r="CB26">
        <v>999.9</v>
      </c>
      <c r="CC26">
        <v>0</v>
      </c>
      <c r="CD26">
        <v>0</v>
      </c>
      <c r="CE26">
        <v>9998.7858064516095</v>
      </c>
      <c r="CF26">
        <v>0</v>
      </c>
      <c r="CG26">
        <v>182.621806451613</v>
      </c>
      <c r="CH26">
        <v>1400.00419354839</v>
      </c>
      <c r="CI26">
        <v>0.89999951612903195</v>
      </c>
      <c r="CJ26">
        <v>0.100000406451613</v>
      </c>
      <c r="CK26">
        <v>0</v>
      </c>
      <c r="CL26">
        <v>1278.9770967741899</v>
      </c>
      <c r="CM26">
        <v>4.9997499999999997</v>
      </c>
      <c r="CN26">
        <v>17469.4483870968</v>
      </c>
      <c r="CO26">
        <v>12178.083870967699</v>
      </c>
      <c r="CP26">
        <v>48.066129032257997</v>
      </c>
      <c r="CQ26">
        <v>49.634999999999998</v>
      </c>
      <c r="CR26">
        <v>49.066064516129003</v>
      </c>
      <c r="CS26">
        <v>49.062129032257999</v>
      </c>
      <c r="CT26">
        <v>49.171064516129</v>
      </c>
      <c r="CU26">
        <v>1255.5003225806399</v>
      </c>
      <c r="CV26">
        <v>139.50387096774199</v>
      </c>
      <c r="CW26">
        <v>0</v>
      </c>
      <c r="CX26">
        <v>120.09999990463299</v>
      </c>
      <c r="CY26">
        <v>0</v>
      </c>
      <c r="CZ26">
        <v>1278.62846153846</v>
      </c>
      <c r="DA26">
        <v>-34.095726443838799</v>
      </c>
      <c r="DB26">
        <v>-456.71111049614899</v>
      </c>
      <c r="DC26">
        <v>17464.538461538501</v>
      </c>
      <c r="DD26">
        <v>15</v>
      </c>
      <c r="DE26">
        <v>1607718527.5999999</v>
      </c>
      <c r="DF26" t="s">
        <v>291</v>
      </c>
      <c r="DG26">
        <v>1607718527.5999999</v>
      </c>
      <c r="DH26">
        <v>1607718513.0999999</v>
      </c>
      <c r="DI26">
        <v>1</v>
      </c>
      <c r="DJ26">
        <v>1.611</v>
      </c>
      <c r="DK26">
        <v>0.252</v>
      </c>
      <c r="DL26">
        <v>4.1980000000000004</v>
      </c>
      <c r="DM26">
        <v>0.214</v>
      </c>
      <c r="DN26">
        <v>1409</v>
      </c>
      <c r="DO26">
        <v>21</v>
      </c>
      <c r="DP26">
        <v>0.15</v>
      </c>
      <c r="DQ26">
        <v>0.14000000000000001</v>
      </c>
      <c r="DR26">
        <v>17.018306717476399</v>
      </c>
      <c r="DS26">
        <v>79.200265867934505</v>
      </c>
      <c r="DT26">
        <v>5.9522533861019804</v>
      </c>
      <c r="DU26">
        <v>0</v>
      </c>
      <c r="DV26">
        <v>-21.9169032258065</v>
      </c>
      <c r="DW26">
        <v>-90.903454838709607</v>
      </c>
      <c r="DX26">
        <v>7.1134843124092697</v>
      </c>
      <c r="DY26">
        <v>0</v>
      </c>
      <c r="DZ26">
        <v>1.7869064516129001</v>
      </c>
      <c r="EA26">
        <v>-0.19289080645161999</v>
      </c>
      <c r="EB26">
        <v>2.1931911872353702E-2</v>
      </c>
      <c r="EC26">
        <v>1</v>
      </c>
      <c r="ED26">
        <v>1</v>
      </c>
      <c r="EE26">
        <v>3</v>
      </c>
      <c r="EF26" t="s">
        <v>292</v>
      </c>
      <c r="EG26">
        <v>100</v>
      </c>
      <c r="EH26">
        <v>100</v>
      </c>
      <c r="EI26">
        <v>4.1970000000000001</v>
      </c>
      <c r="EJ26">
        <v>0.21440000000000001</v>
      </c>
      <c r="EK26">
        <v>4.1976190476189004</v>
      </c>
      <c r="EL26">
        <v>0</v>
      </c>
      <c r="EM26">
        <v>0</v>
      </c>
      <c r="EN26">
        <v>0</v>
      </c>
      <c r="EO26">
        <v>0.214364999999997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202.3</v>
      </c>
      <c r="EX26">
        <v>202.5</v>
      </c>
      <c r="EY26">
        <v>2</v>
      </c>
      <c r="EZ26">
        <v>467.58300000000003</v>
      </c>
      <c r="FA26">
        <v>479.947</v>
      </c>
      <c r="FB26">
        <v>24.381599999999999</v>
      </c>
      <c r="FC26">
        <v>32.500100000000003</v>
      </c>
      <c r="FD26">
        <v>30.0001</v>
      </c>
      <c r="FE26">
        <v>32.448700000000002</v>
      </c>
      <c r="FF26">
        <v>32.416800000000002</v>
      </c>
      <c r="FG26">
        <v>33.754399999999997</v>
      </c>
      <c r="FH26">
        <v>13.4518</v>
      </c>
      <c r="FI26">
        <v>30.060700000000001</v>
      </c>
      <c r="FJ26">
        <v>24.379899999999999</v>
      </c>
      <c r="FK26">
        <v>724.21</v>
      </c>
      <c r="FL26">
        <v>19.515799999999999</v>
      </c>
      <c r="FM26">
        <v>101.58499999999999</v>
      </c>
      <c r="FN26">
        <v>101</v>
      </c>
    </row>
    <row r="27" spans="1:170" x14ac:dyDescent="0.2">
      <c r="A27">
        <v>12</v>
      </c>
      <c r="B27">
        <v>1607730784.5</v>
      </c>
      <c r="C27">
        <v>1293.5</v>
      </c>
      <c r="D27" t="s">
        <v>331</v>
      </c>
      <c r="E27" t="s">
        <v>332</v>
      </c>
      <c r="F27" t="s">
        <v>285</v>
      </c>
      <c r="G27" t="s">
        <v>286</v>
      </c>
      <c r="H27">
        <v>1607730776.5</v>
      </c>
      <c r="I27">
        <f t="shared" si="0"/>
        <v>1.231196660906551E-3</v>
      </c>
      <c r="J27">
        <f t="shared" si="1"/>
        <v>18.64322517497866</v>
      </c>
      <c r="K27">
        <f t="shared" si="2"/>
        <v>799.98800000000006</v>
      </c>
      <c r="L27">
        <f t="shared" si="3"/>
        <v>340.26766972763488</v>
      </c>
      <c r="M27">
        <f t="shared" si="4"/>
        <v>34.746299218666778</v>
      </c>
      <c r="N27">
        <f t="shared" si="5"/>
        <v>81.690459871172692</v>
      </c>
      <c r="O27">
        <f t="shared" si="6"/>
        <v>6.8063171001769382E-2</v>
      </c>
      <c r="P27">
        <f t="shared" si="7"/>
        <v>2.9644772833845252</v>
      </c>
      <c r="Q27">
        <f t="shared" si="8"/>
        <v>6.720679240531599E-2</v>
      </c>
      <c r="R27">
        <f t="shared" si="9"/>
        <v>4.2080289662394681E-2</v>
      </c>
      <c r="S27">
        <f t="shared" si="10"/>
        <v>231.29545589810911</v>
      </c>
      <c r="T27">
        <f t="shared" si="11"/>
        <v>29.019885594625077</v>
      </c>
      <c r="U27">
        <f t="shared" si="12"/>
        <v>28.974661290322601</v>
      </c>
      <c r="V27">
        <f t="shared" si="13"/>
        <v>4.0158796680640174</v>
      </c>
      <c r="W27">
        <f t="shared" si="14"/>
        <v>58.069742295935086</v>
      </c>
      <c r="X27">
        <f t="shared" si="15"/>
        <v>2.2021439832770655</v>
      </c>
      <c r="Y27">
        <f t="shared" si="16"/>
        <v>3.7922399793932215</v>
      </c>
      <c r="Z27">
        <f t="shared" si="17"/>
        <v>1.8137356847869519</v>
      </c>
      <c r="AA27">
        <f t="shared" si="18"/>
        <v>-54.295772745978901</v>
      </c>
      <c r="AB27">
        <f t="shared" si="19"/>
        <v>-157.6499128277687</v>
      </c>
      <c r="AC27">
        <f t="shared" si="20"/>
        <v>-11.647689327554406</v>
      </c>
      <c r="AD27">
        <f t="shared" si="21"/>
        <v>7.7020809968070978</v>
      </c>
      <c r="AE27">
        <v>36</v>
      </c>
      <c r="AF27">
        <v>7</v>
      </c>
      <c r="AG27">
        <f t="shared" si="22"/>
        <v>1</v>
      </c>
      <c r="AH27">
        <f t="shared" si="23"/>
        <v>0</v>
      </c>
      <c r="AI27">
        <f t="shared" si="24"/>
        <v>53760.334774614705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333</v>
      </c>
      <c r="AQ27">
        <v>1278.5176923076899</v>
      </c>
      <c r="AR27">
        <v>1677.38</v>
      </c>
      <c r="AS27">
        <f t="shared" si="27"/>
        <v>0.23778887770946966</v>
      </c>
      <c r="AT27">
        <v>0.5</v>
      </c>
      <c r="AU27">
        <f t="shared" si="28"/>
        <v>1180.2095523601904</v>
      </c>
      <c r="AV27">
        <f t="shared" si="29"/>
        <v>18.64322517497866</v>
      </c>
      <c r="AW27">
        <f t="shared" si="30"/>
        <v>140.32035245886263</v>
      </c>
      <c r="AX27">
        <f t="shared" si="31"/>
        <v>0.49557643467789053</v>
      </c>
      <c r="AY27">
        <f t="shared" si="32"/>
        <v>1.6286067687180352E-2</v>
      </c>
      <c r="AZ27">
        <f t="shared" si="33"/>
        <v>0.94474716522195312</v>
      </c>
      <c r="BA27" t="s">
        <v>334</v>
      </c>
      <c r="BB27">
        <v>846.11</v>
      </c>
      <c r="BC27">
        <f t="shared" si="34"/>
        <v>831.2700000000001</v>
      </c>
      <c r="BD27">
        <f t="shared" si="35"/>
        <v>0.47982281050959391</v>
      </c>
      <c r="BE27">
        <f t="shared" si="36"/>
        <v>0.6559270189613281</v>
      </c>
      <c r="BF27">
        <f t="shared" si="37"/>
        <v>0.41465956109443547</v>
      </c>
      <c r="BG27">
        <f t="shared" si="38"/>
        <v>0.62227993610794941</v>
      </c>
      <c r="BH27">
        <f t="shared" si="39"/>
        <v>1400.0293548387101</v>
      </c>
      <c r="BI27">
        <f t="shared" si="40"/>
        <v>1180.2095523601904</v>
      </c>
      <c r="BJ27">
        <f t="shared" si="41"/>
        <v>0.84298914753552157</v>
      </c>
      <c r="BK27">
        <f t="shared" si="42"/>
        <v>0.19597829507104311</v>
      </c>
      <c r="BL27">
        <v>6</v>
      </c>
      <c r="BM27">
        <v>0.5</v>
      </c>
      <c r="BN27" t="s">
        <v>290</v>
      </c>
      <c r="BO27">
        <v>2</v>
      </c>
      <c r="BP27">
        <v>1607730776.5</v>
      </c>
      <c r="BQ27">
        <v>799.98800000000006</v>
      </c>
      <c r="BR27">
        <v>823.54090322580601</v>
      </c>
      <c r="BS27">
        <v>21.5654161290323</v>
      </c>
      <c r="BT27">
        <v>20.119896774193499</v>
      </c>
      <c r="BU27">
        <v>795.790387096774</v>
      </c>
      <c r="BV27">
        <v>21.351045161290301</v>
      </c>
      <c r="BW27">
        <v>500.01906451612899</v>
      </c>
      <c r="BX27">
        <v>102.014580645161</v>
      </c>
      <c r="BY27">
        <v>0.100025912903226</v>
      </c>
      <c r="BZ27">
        <v>27.988245161290301</v>
      </c>
      <c r="CA27">
        <v>28.974661290322601</v>
      </c>
      <c r="CB27">
        <v>999.9</v>
      </c>
      <c r="CC27">
        <v>0</v>
      </c>
      <c r="CD27">
        <v>0</v>
      </c>
      <c r="CE27">
        <v>9999.0345161290297</v>
      </c>
      <c r="CF27">
        <v>0</v>
      </c>
      <c r="CG27">
        <v>180.064258064516</v>
      </c>
      <c r="CH27">
        <v>1400.0293548387101</v>
      </c>
      <c r="CI27">
        <v>0.90000306451612899</v>
      </c>
      <c r="CJ27">
        <v>9.9996825806451597E-2</v>
      </c>
      <c r="CK27">
        <v>0</v>
      </c>
      <c r="CL27">
        <v>1278.66032258065</v>
      </c>
      <c r="CM27">
        <v>4.9997499999999997</v>
      </c>
      <c r="CN27">
        <v>17464.2419354839</v>
      </c>
      <c r="CO27">
        <v>12178.3064516129</v>
      </c>
      <c r="CP27">
        <v>48.082322580645098</v>
      </c>
      <c r="CQ27">
        <v>49.686999999999998</v>
      </c>
      <c r="CR27">
        <v>49.108741935483899</v>
      </c>
      <c r="CS27">
        <v>49.082258064516097</v>
      </c>
      <c r="CT27">
        <v>49.223580645161299</v>
      </c>
      <c r="CU27">
        <v>1255.5329032258101</v>
      </c>
      <c r="CV27">
        <v>139.496451612903</v>
      </c>
      <c r="CW27">
        <v>0</v>
      </c>
      <c r="CX27">
        <v>120</v>
      </c>
      <c r="CY27">
        <v>0</v>
      </c>
      <c r="CZ27">
        <v>1278.5176923076899</v>
      </c>
      <c r="DA27">
        <v>-14.6030769313614</v>
      </c>
      <c r="DB27">
        <v>-200.502564080973</v>
      </c>
      <c r="DC27">
        <v>17462.065384615398</v>
      </c>
      <c r="DD27">
        <v>15</v>
      </c>
      <c r="DE27">
        <v>1607718527.5999999</v>
      </c>
      <c r="DF27" t="s">
        <v>291</v>
      </c>
      <c r="DG27">
        <v>1607718527.5999999</v>
      </c>
      <c r="DH27">
        <v>1607718513.0999999</v>
      </c>
      <c r="DI27">
        <v>1</v>
      </c>
      <c r="DJ27">
        <v>1.611</v>
      </c>
      <c r="DK27">
        <v>0.252</v>
      </c>
      <c r="DL27">
        <v>4.1980000000000004</v>
      </c>
      <c r="DM27">
        <v>0.214</v>
      </c>
      <c r="DN27">
        <v>1409</v>
      </c>
      <c r="DO27">
        <v>21</v>
      </c>
      <c r="DP27">
        <v>0.15</v>
      </c>
      <c r="DQ27">
        <v>0.14000000000000001</v>
      </c>
      <c r="DR27">
        <v>18.563232594443701</v>
      </c>
      <c r="DS27">
        <v>7.4982765423201201</v>
      </c>
      <c r="DT27">
        <v>0.64922683248050195</v>
      </c>
      <c r="DU27">
        <v>0</v>
      </c>
      <c r="DV27">
        <v>-23.5028838709677</v>
      </c>
      <c r="DW27">
        <v>-9.8683306451612598</v>
      </c>
      <c r="DX27">
        <v>0.81914097888473503</v>
      </c>
      <c r="DY27">
        <v>0</v>
      </c>
      <c r="DZ27">
        <v>1.4446635483871</v>
      </c>
      <c r="EA27">
        <v>0.249519677419347</v>
      </c>
      <c r="EB27">
        <v>2.13445724079897E-2</v>
      </c>
      <c r="EC27">
        <v>0</v>
      </c>
      <c r="ED27">
        <v>0</v>
      </c>
      <c r="EE27">
        <v>3</v>
      </c>
      <c r="EF27" t="s">
        <v>293</v>
      </c>
      <c r="EG27">
        <v>100</v>
      </c>
      <c r="EH27">
        <v>100</v>
      </c>
      <c r="EI27">
        <v>4.1970000000000001</v>
      </c>
      <c r="EJ27">
        <v>0.21440000000000001</v>
      </c>
      <c r="EK27">
        <v>4.1976190476189004</v>
      </c>
      <c r="EL27">
        <v>0</v>
      </c>
      <c r="EM27">
        <v>0</v>
      </c>
      <c r="EN27">
        <v>0</v>
      </c>
      <c r="EO27">
        <v>0.214364999999997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204.3</v>
      </c>
      <c r="EX27">
        <v>204.5</v>
      </c>
      <c r="EY27">
        <v>2</v>
      </c>
      <c r="EZ27">
        <v>467.815</v>
      </c>
      <c r="FA27">
        <v>481.15600000000001</v>
      </c>
      <c r="FB27">
        <v>24.4314</v>
      </c>
      <c r="FC27">
        <v>32.488599999999998</v>
      </c>
      <c r="FD27">
        <v>29.9999</v>
      </c>
      <c r="FE27">
        <v>32.442999999999998</v>
      </c>
      <c r="FF27">
        <v>32.408299999999997</v>
      </c>
      <c r="FG27">
        <v>37.453099999999999</v>
      </c>
      <c r="FH27">
        <v>15.802099999999999</v>
      </c>
      <c r="FI27">
        <v>34.266300000000001</v>
      </c>
      <c r="FJ27">
        <v>24.432200000000002</v>
      </c>
      <c r="FK27">
        <v>824.12699999999995</v>
      </c>
      <c r="FL27">
        <v>20.042200000000001</v>
      </c>
      <c r="FM27">
        <v>101.59</v>
      </c>
      <c r="FN27">
        <v>101.00700000000001</v>
      </c>
    </row>
    <row r="28" spans="1:170" x14ac:dyDescent="0.2">
      <c r="A28">
        <v>13</v>
      </c>
      <c r="B28">
        <v>1607730905</v>
      </c>
      <c r="C28">
        <v>1414</v>
      </c>
      <c r="D28" t="s">
        <v>335</v>
      </c>
      <c r="E28" t="s">
        <v>336</v>
      </c>
      <c r="F28" t="s">
        <v>285</v>
      </c>
      <c r="G28" t="s">
        <v>286</v>
      </c>
      <c r="H28">
        <v>1607730897</v>
      </c>
      <c r="I28">
        <f t="shared" si="0"/>
        <v>9.8422226938086124E-4</v>
      </c>
      <c r="J28">
        <f t="shared" si="1"/>
        <v>18.578103859927577</v>
      </c>
      <c r="K28">
        <f t="shared" si="2"/>
        <v>899.47648387096797</v>
      </c>
      <c r="L28">
        <f t="shared" si="3"/>
        <v>330.04916029334004</v>
      </c>
      <c r="M28">
        <f t="shared" si="4"/>
        <v>33.705073192653288</v>
      </c>
      <c r="N28">
        <f t="shared" si="5"/>
        <v>91.855772930906483</v>
      </c>
      <c r="O28">
        <f t="shared" si="6"/>
        <v>5.4371533055010121E-2</v>
      </c>
      <c r="P28">
        <f t="shared" si="7"/>
        <v>2.9648505788065909</v>
      </c>
      <c r="Q28">
        <f t="shared" si="8"/>
        <v>5.3823612176630696E-2</v>
      </c>
      <c r="R28">
        <f t="shared" si="9"/>
        <v>3.3688525867152361E-2</v>
      </c>
      <c r="S28">
        <f t="shared" si="10"/>
        <v>231.29097488722581</v>
      </c>
      <c r="T28">
        <f t="shared" si="11"/>
        <v>29.077429649807705</v>
      </c>
      <c r="U28">
        <f t="shared" si="12"/>
        <v>28.9942064516129</v>
      </c>
      <c r="V28">
        <f t="shared" si="13"/>
        <v>4.0204246830605381</v>
      </c>
      <c r="W28">
        <f t="shared" si="14"/>
        <v>58.296335639213041</v>
      </c>
      <c r="X28">
        <f t="shared" si="15"/>
        <v>2.2099911596008202</v>
      </c>
      <c r="Y28">
        <f t="shared" si="16"/>
        <v>3.7909606759473049</v>
      </c>
      <c r="Z28">
        <f t="shared" si="17"/>
        <v>1.810433523459718</v>
      </c>
      <c r="AA28">
        <f t="shared" si="18"/>
        <v>-43.404202079695978</v>
      </c>
      <c r="AB28">
        <f t="shared" si="19"/>
        <v>-161.71889863327573</v>
      </c>
      <c r="AC28">
        <f t="shared" si="20"/>
        <v>-11.947634349823463</v>
      </c>
      <c r="AD28">
        <f t="shared" si="21"/>
        <v>14.220239824430649</v>
      </c>
      <c r="AE28">
        <v>36</v>
      </c>
      <c r="AF28">
        <v>7</v>
      </c>
      <c r="AG28">
        <f t="shared" si="22"/>
        <v>1</v>
      </c>
      <c r="AH28">
        <f t="shared" si="23"/>
        <v>0</v>
      </c>
      <c r="AI28">
        <f t="shared" si="24"/>
        <v>53772.421800599775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337</v>
      </c>
      <c r="AQ28">
        <v>1288.7876923076899</v>
      </c>
      <c r="AR28">
        <v>1698.9</v>
      </c>
      <c r="AS28">
        <f t="shared" si="27"/>
        <v>0.24139873311690518</v>
      </c>
      <c r="AT28">
        <v>0.5</v>
      </c>
      <c r="AU28">
        <f t="shared" si="28"/>
        <v>1180.1847588118389</v>
      </c>
      <c r="AV28">
        <f t="shared" si="29"/>
        <v>18.578103859927577</v>
      </c>
      <c r="AW28">
        <f t="shared" si="30"/>
        <v>142.44755281052912</v>
      </c>
      <c r="AX28">
        <f t="shared" si="31"/>
        <v>0.49815174524692452</v>
      </c>
      <c r="AY28">
        <f t="shared" si="32"/>
        <v>1.6231230912547218E-2</v>
      </c>
      <c r="AZ28">
        <f t="shared" si="33"/>
        <v>0.92011301430337267</v>
      </c>
      <c r="BA28" t="s">
        <v>338</v>
      </c>
      <c r="BB28">
        <v>852.59</v>
      </c>
      <c r="BC28">
        <f t="shared" si="34"/>
        <v>846.31000000000006</v>
      </c>
      <c r="BD28">
        <f t="shared" si="35"/>
        <v>0.48458875316646405</v>
      </c>
      <c r="BE28">
        <f t="shared" si="36"/>
        <v>0.64875969603526051</v>
      </c>
      <c r="BF28">
        <f t="shared" si="37"/>
        <v>0.41702530407916083</v>
      </c>
      <c r="BG28">
        <f t="shared" si="38"/>
        <v>0.61382946332127497</v>
      </c>
      <c r="BH28">
        <f t="shared" si="39"/>
        <v>1399.9996774193501</v>
      </c>
      <c r="BI28">
        <f t="shared" si="40"/>
        <v>1180.1847588118389</v>
      </c>
      <c r="BJ28">
        <f t="shared" si="41"/>
        <v>0.84298930767419833</v>
      </c>
      <c r="BK28">
        <f t="shared" si="42"/>
        <v>0.19597861534839678</v>
      </c>
      <c r="BL28">
        <v>6</v>
      </c>
      <c r="BM28">
        <v>0.5</v>
      </c>
      <c r="BN28" t="s">
        <v>290</v>
      </c>
      <c r="BO28">
        <v>2</v>
      </c>
      <c r="BP28">
        <v>1607730897</v>
      </c>
      <c r="BQ28">
        <v>899.47648387096797</v>
      </c>
      <c r="BR28">
        <v>922.83122580645204</v>
      </c>
      <c r="BS28">
        <v>21.6408290322581</v>
      </c>
      <c r="BT28">
        <v>20.4853870967742</v>
      </c>
      <c r="BU28">
        <v>895.27893548387101</v>
      </c>
      <c r="BV28">
        <v>21.426448387096801</v>
      </c>
      <c r="BW28">
        <v>500.02835483871002</v>
      </c>
      <c r="BX28">
        <v>102.02138709677401</v>
      </c>
      <c r="BY28">
        <v>9.9985254838709695E-2</v>
      </c>
      <c r="BZ28">
        <v>27.982458064516099</v>
      </c>
      <c r="CA28">
        <v>28.9942064516129</v>
      </c>
      <c r="CB28">
        <v>999.9</v>
      </c>
      <c r="CC28">
        <v>0</v>
      </c>
      <c r="CD28">
        <v>0</v>
      </c>
      <c r="CE28">
        <v>10000.4822580645</v>
      </c>
      <c r="CF28">
        <v>0</v>
      </c>
      <c r="CG28">
        <v>178.51074193548399</v>
      </c>
      <c r="CH28">
        <v>1399.9996774193501</v>
      </c>
      <c r="CI28">
        <v>0.900000225806452</v>
      </c>
      <c r="CJ28">
        <v>9.99996903225807E-2</v>
      </c>
      <c r="CK28">
        <v>0</v>
      </c>
      <c r="CL28">
        <v>1288.88258064516</v>
      </c>
      <c r="CM28">
        <v>4.9997499999999997</v>
      </c>
      <c r="CN28">
        <v>17600.193548387098</v>
      </c>
      <c r="CO28">
        <v>12178.0483870968</v>
      </c>
      <c r="CP28">
        <v>48.070129032258002</v>
      </c>
      <c r="CQ28">
        <v>49.686999999999998</v>
      </c>
      <c r="CR28">
        <v>49.120935483871001</v>
      </c>
      <c r="CS28">
        <v>49.070129032258002</v>
      </c>
      <c r="CT28">
        <v>49.217548387096798</v>
      </c>
      <c r="CU28">
        <v>1255.49870967742</v>
      </c>
      <c r="CV28">
        <v>139.500967741935</v>
      </c>
      <c r="CW28">
        <v>0</v>
      </c>
      <c r="CX28">
        <v>120</v>
      </c>
      <c r="CY28">
        <v>0</v>
      </c>
      <c r="CZ28">
        <v>1288.7876923076899</v>
      </c>
      <c r="DA28">
        <v>-9.8605128310836907</v>
      </c>
      <c r="DB28">
        <v>-121.846153899418</v>
      </c>
      <c r="DC28">
        <v>17598.853846153801</v>
      </c>
      <c r="DD28">
        <v>15</v>
      </c>
      <c r="DE28">
        <v>1607718527.5999999</v>
      </c>
      <c r="DF28" t="s">
        <v>291</v>
      </c>
      <c r="DG28">
        <v>1607718527.5999999</v>
      </c>
      <c r="DH28">
        <v>1607718513.0999999</v>
      </c>
      <c r="DI28">
        <v>1</v>
      </c>
      <c r="DJ28">
        <v>1.611</v>
      </c>
      <c r="DK28">
        <v>0.252</v>
      </c>
      <c r="DL28">
        <v>4.1980000000000004</v>
      </c>
      <c r="DM28">
        <v>0.214</v>
      </c>
      <c r="DN28">
        <v>1409</v>
      </c>
      <c r="DO28">
        <v>21</v>
      </c>
      <c r="DP28">
        <v>0.15</v>
      </c>
      <c r="DQ28">
        <v>0.14000000000000001</v>
      </c>
      <c r="DR28">
        <v>18.518519399352002</v>
      </c>
      <c r="DS28">
        <v>30.3466754499823</v>
      </c>
      <c r="DT28">
        <v>2.3251818982140402</v>
      </c>
      <c r="DU28">
        <v>0</v>
      </c>
      <c r="DV28">
        <v>-23.354722580645198</v>
      </c>
      <c r="DW28">
        <v>-34.193085483871002</v>
      </c>
      <c r="DX28">
        <v>2.7426079350900898</v>
      </c>
      <c r="DY28">
        <v>0</v>
      </c>
      <c r="DZ28">
        <v>1.1554354838709699</v>
      </c>
      <c r="EA28">
        <v>-0.44393274193548399</v>
      </c>
      <c r="EB28">
        <v>3.4925297222159597E-2</v>
      </c>
      <c r="EC28">
        <v>0</v>
      </c>
      <c r="ED28">
        <v>0</v>
      </c>
      <c r="EE28">
        <v>3</v>
      </c>
      <c r="EF28" t="s">
        <v>293</v>
      </c>
      <c r="EG28">
        <v>100</v>
      </c>
      <c r="EH28">
        <v>100</v>
      </c>
      <c r="EI28">
        <v>4.1980000000000004</v>
      </c>
      <c r="EJ28">
        <v>0.21440000000000001</v>
      </c>
      <c r="EK28">
        <v>4.1976190476189004</v>
      </c>
      <c r="EL28">
        <v>0</v>
      </c>
      <c r="EM28">
        <v>0</v>
      </c>
      <c r="EN28">
        <v>0</v>
      </c>
      <c r="EO28">
        <v>0.214364999999997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206.3</v>
      </c>
      <c r="EX28">
        <v>206.5</v>
      </c>
      <c r="EY28">
        <v>2</v>
      </c>
      <c r="EZ28">
        <v>468.32299999999998</v>
      </c>
      <c r="FA28">
        <v>482.17399999999998</v>
      </c>
      <c r="FB28">
        <v>24.342099999999999</v>
      </c>
      <c r="FC28">
        <v>32.459800000000001</v>
      </c>
      <c r="FD28">
        <v>29.9998</v>
      </c>
      <c r="FE28">
        <v>32.422899999999998</v>
      </c>
      <c r="FF28">
        <v>32.391199999999998</v>
      </c>
      <c r="FG28">
        <v>41.046500000000002</v>
      </c>
      <c r="FH28">
        <v>17.186800000000002</v>
      </c>
      <c r="FI28">
        <v>37.277799999999999</v>
      </c>
      <c r="FJ28">
        <v>24.357199999999999</v>
      </c>
      <c r="FK28">
        <v>923.82299999999998</v>
      </c>
      <c r="FL28">
        <v>20.440799999999999</v>
      </c>
      <c r="FM28">
        <v>101.59099999999999</v>
      </c>
      <c r="FN28">
        <v>101.00700000000001</v>
      </c>
    </row>
    <row r="29" spans="1:170" x14ac:dyDescent="0.2">
      <c r="A29">
        <v>14</v>
      </c>
      <c r="B29">
        <v>1607731025.5</v>
      </c>
      <c r="C29">
        <v>1534.5</v>
      </c>
      <c r="D29" t="s">
        <v>339</v>
      </c>
      <c r="E29" t="s">
        <v>340</v>
      </c>
      <c r="F29" t="s">
        <v>285</v>
      </c>
      <c r="G29" t="s">
        <v>286</v>
      </c>
      <c r="H29">
        <v>1607731017.5</v>
      </c>
      <c r="I29">
        <f t="shared" si="0"/>
        <v>8.7935776517684191E-4</v>
      </c>
      <c r="J29">
        <f t="shared" si="1"/>
        <v>22.697643626960915</v>
      </c>
      <c r="K29">
        <f t="shared" si="2"/>
        <v>1199.5735483870999</v>
      </c>
      <c r="L29">
        <f t="shared" si="3"/>
        <v>424.81165202681467</v>
      </c>
      <c r="M29">
        <f t="shared" si="4"/>
        <v>43.386801407154721</v>
      </c>
      <c r="N29">
        <f t="shared" si="5"/>
        <v>122.51466989860678</v>
      </c>
      <c r="O29">
        <f t="shared" si="6"/>
        <v>4.8726752381043369E-2</v>
      </c>
      <c r="P29">
        <f t="shared" si="7"/>
        <v>2.9648656472417767</v>
      </c>
      <c r="Q29">
        <f t="shared" si="8"/>
        <v>4.8286199614970896E-2</v>
      </c>
      <c r="R29">
        <f t="shared" si="9"/>
        <v>3.0218124570603466E-2</v>
      </c>
      <c r="S29">
        <f t="shared" si="10"/>
        <v>231.28782989169272</v>
      </c>
      <c r="T29">
        <f t="shared" si="11"/>
        <v>29.11791751492466</v>
      </c>
      <c r="U29">
        <f t="shared" si="12"/>
        <v>29.0084451612903</v>
      </c>
      <c r="V29">
        <f t="shared" si="13"/>
        <v>4.0237385637556331</v>
      </c>
      <c r="W29">
        <f t="shared" si="14"/>
        <v>58.530831204767651</v>
      </c>
      <c r="X29">
        <f t="shared" si="15"/>
        <v>2.2206370765457994</v>
      </c>
      <c r="Y29">
        <f t="shared" si="16"/>
        <v>3.7939612864491772</v>
      </c>
      <c r="Z29">
        <f t="shared" si="17"/>
        <v>1.8031014872098337</v>
      </c>
      <c r="AA29">
        <f t="shared" si="18"/>
        <v>-38.779677444298727</v>
      </c>
      <c r="AB29">
        <f t="shared" si="19"/>
        <v>-161.82645364422976</v>
      </c>
      <c r="AC29">
        <f t="shared" si="20"/>
        <v>-11.957173953535467</v>
      </c>
      <c r="AD29">
        <f t="shared" si="21"/>
        <v>18.724524849628779</v>
      </c>
      <c r="AE29">
        <v>36</v>
      </c>
      <c r="AF29">
        <v>7</v>
      </c>
      <c r="AG29">
        <f t="shared" si="22"/>
        <v>1</v>
      </c>
      <c r="AH29">
        <f t="shared" si="23"/>
        <v>0</v>
      </c>
      <c r="AI29">
        <f t="shared" si="24"/>
        <v>53770.662781843006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341</v>
      </c>
      <c r="AQ29">
        <v>1361.5042307692299</v>
      </c>
      <c r="AR29">
        <v>1819.09</v>
      </c>
      <c r="AS29">
        <f t="shared" si="27"/>
        <v>0.25154652558739254</v>
      </c>
      <c r="AT29">
        <v>0.5</v>
      </c>
      <c r="AU29">
        <f t="shared" si="28"/>
        <v>1180.1657910699694</v>
      </c>
      <c r="AV29">
        <f t="shared" si="29"/>
        <v>22.697643626960915</v>
      </c>
      <c r="AW29">
        <f t="shared" si="30"/>
        <v>148.43330218037372</v>
      </c>
      <c r="AX29">
        <f t="shared" si="31"/>
        <v>0.53477288094596753</v>
      </c>
      <c r="AY29">
        <f t="shared" si="32"/>
        <v>1.9722136739512723E-2</v>
      </c>
      <c r="AZ29">
        <f t="shared" si="33"/>
        <v>0.79324827248789231</v>
      </c>
      <c r="BA29" t="s">
        <v>342</v>
      </c>
      <c r="BB29">
        <v>846.29</v>
      </c>
      <c r="BC29">
        <f t="shared" si="34"/>
        <v>972.8</v>
      </c>
      <c r="BD29">
        <f t="shared" si="35"/>
        <v>0.47038010817307774</v>
      </c>
      <c r="BE29">
        <f t="shared" si="36"/>
        <v>0.59731599187015427</v>
      </c>
      <c r="BF29">
        <f t="shared" si="37"/>
        <v>0.41462517869626891</v>
      </c>
      <c r="BG29">
        <f t="shared" si="38"/>
        <v>0.56663325866372816</v>
      </c>
      <c r="BH29">
        <f t="shared" si="39"/>
        <v>1399.97677419355</v>
      </c>
      <c r="BI29">
        <f t="shared" si="40"/>
        <v>1180.1657910699694</v>
      </c>
      <c r="BJ29">
        <f t="shared" si="41"/>
        <v>0.84298955013007149</v>
      </c>
      <c r="BK29">
        <f t="shared" si="42"/>
        <v>0.19597910026014317</v>
      </c>
      <c r="BL29">
        <v>6</v>
      </c>
      <c r="BM29">
        <v>0.5</v>
      </c>
      <c r="BN29" t="s">
        <v>290</v>
      </c>
      <c r="BO29">
        <v>2</v>
      </c>
      <c r="BP29">
        <v>1607731017.5</v>
      </c>
      <c r="BQ29">
        <v>1199.5735483870999</v>
      </c>
      <c r="BR29">
        <v>1228.07516129032</v>
      </c>
      <c r="BS29">
        <v>21.742845161290301</v>
      </c>
      <c r="BT29">
        <v>20.710609677419399</v>
      </c>
      <c r="BU29">
        <v>1195.37483870968</v>
      </c>
      <c r="BV29">
        <v>21.528483870967701</v>
      </c>
      <c r="BW29">
        <v>500.02429032258101</v>
      </c>
      <c r="BX29">
        <v>102.031838709677</v>
      </c>
      <c r="BY29">
        <v>0.100014783870968</v>
      </c>
      <c r="BZ29">
        <v>27.9960290322581</v>
      </c>
      <c r="CA29">
        <v>29.0084451612903</v>
      </c>
      <c r="CB29">
        <v>999.9</v>
      </c>
      <c r="CC29">
        <v>0</v>
      </c>
      <c r="CD29">
        <v>0</v>
      </c>
      <c r="CE29">
        <v>9999.5432258064502</v>
      </c>
      <c r="CF29">
        <v>0</v>
      </c>
      <c r="CG29">
        <v>170.91351612903199</v>
      </c>
      <c r="CH29">
        <v>1399.97677419355</v>
      </c>
      <c r="CI29">
        <v>0.89999312903225803</v>
      </c>
      <c r="CJ29">
        <v>0.100006851612903</v>
      </c>
      <c r="CK29">
        <v>0</v>
      </c>
      <c r="CL29">
        <v>1361.6754838709701</v>
      </c>
      <c r="CM29">
        <v>4.9997499999999997</v>
      </c>
      <c r="CN29">
        <v>18571.932258064498</v>
      </c>
      <c r="CO29">
        <v>12177.8064516129</v>
      </c>
      <c r="CP29">
        <v>48.045999999999999</v>
      </c>
      <c r="CQ29">
        <v>49.634999999999998</v>
      </c>
      <c r="CR29">
        <v>49.066064516129003</v>
      </c>
      <c r="CS29">
        <v>49.012</v>
      </c>
      <c r="CT29">
        <v>49.195193548387103</v>
      </c>
      <c r="CU29">
        <v>1255.46677419355</v>
      </c>
      <c r="CV29">
        <v>139.51</v>
      </c>
      <c r="CW29">
        <v>0</v>
      </c>
      <c r="CX29">
        <v>120</v>
      </c>
      <c r="CY29">
        <v>0</v>
      </c>
      <c r="CZ29">
        <v>1361.5042307692299</v>
      </c>
      <c r="DA29">
        <v>-14.705982916513999</v>
      </c>
      <c r="DB29">
        <v>-208.06495738752699</v>
      </c>
      <c r="DC29">
        <v>18569.780769230802</v>
      </c>
      <c r="DD29">
        <v>15</v>
      </c>
      <c r="DE29">
        <v>1607718527.5999999</v>
      </c>
      <c r="DF29" t="s">
        <v>291</v>
      </c>
      <c r="DG29">
        <v>1607718527.5999999</v>
      </c>
      <c r="DH29">
        <v>1607718513.0999999</v>
      </c>
      <c r="DI29">
        <v>1</v>
      </c>
      <c r="DJ29">
        <v>1.611</v>
      </c>
      <c r="DK29">
        <v>0.252</v>
      </c>
      <c r="DL29">
        <v>4.1980000000000004</v>
      </c>
      <c r="DM29">
        <v>0.214</v>
      </c>
      <c r="DN29">
        <v>1409</v>
      </c>
      <c r="DO29">
        <v>21</v>
      </c>
      <c r="DP29">
        <v>0.15</v>
      </c>
      <c r="DQ29">
        <v>0.14000000000000001</v>
      </c>
      <c r="DR29">
        <v>22.704088978073798</v>
      </c>
      <c r="DS29">
        <v>0.964316570700683</v>
      </c>
      <c r="DT29">
        <v>0.15767810789800199</v>
      </c>
      <c r="DU29">
        <v>0</v>
      </c>
      <c r="DV29">
        <v>-28.501506451612901</v>
      </c>
      <c r="DW29">
        <v>-1.51362580645152</v>
      </c>
      <c r="DX29">
        <v>0.17274217770532099</v>
      </c>
      <c r="DY29">
        <v>0</v>
      </c>
      <c r="DZ29">
        <v>1.0318341935483899</v>
      </c>
      <c r="EA29">
        <v>-1.4481774193553299E-2</v>
      </c>
      <c r="EB29">
        <v>6.2498308489076998E-3</v>
      </c>
      <c r="EC29">
        <v>1</v>
      </c>
      <c r="ED29">
        <v>1</v>
      </c>
      <c r="EE29">
        <v>3</v>
      </c>
      <c r="EF29" t="s">
        <v>292</v>
      </c>
      <c r="EG29">
        <v>100</v>
      </c>
      <c r="EH29">
        <v>100</v>
      </c>
      <c r="EI29">
        <v>4.1900000000000004</v>
      </c>
      <c r="EJ29">
        <v>0.21429999999999999</v>
      </c>
      <c r="EK29">
        <v>4.1976190476189004</v>
      </c>
      <c r="EL29">
        <v>0</v>
      </c>
      <c r="EM29">
        <v>0</v>
      </c>
      <c r="EN29">
        <v>0</v>
      </c>
      <c r="EO29">
        <v>0.214364999999997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208.3</v>
      </c>
      <c r="EX29">
        <v>208.5</v>
      </c>
      <c r="EY29">
        <v>2</v>
      </c>
      <c r="EZ29">
        <v>468.36599999999999</v>
      </c>
      <c r="FA29">
        <v>483.57</v>
      </c>
      <c r="FB29">
        <v>24.46</v>
      </c>
      <c r="FC29">
        <v>32.399900000000002</v>
      </c>
      <c r="FD29">
        <v>29.9999</v>
      </c>
      <c r="FE29">
        <v>32.374400000000001</v>
      </c>
      <c r="FF29">
        <v>32.343299999999999</v>
      </c>
      <c r="FG29">
        <v>51.72</v>
      </c>
      <c r="FH29">
        <v>18.058700000000002</v>
      </c>
      <c r="FI29">
        <v>39.175899999999999</v>
      </c>
      <c r="FJ29">
        <v>24.461500000000001</v>
      </c>
      <c r="FK29">
        <v>1228.19</v>
      </c>
      <c r="FL29">
        <v>20.678899999999999</v>
      </c>
      <c r="FM29">
        <v>101.601</v>
      </c>
      <c r="FN29">
        <v>101.01900000000001</v>
      </c>
    </row>
    <row r="30" spans="1:170" x14ac:dyDescent="0.2">
      <c r="A30">
        <v>15</v>
      </c>
      <c r="B30">
        <v>1607731146.0999999</v>
      </c>
      <c r="C30">
        <v>1655.0999999046301</v>
      </c>
      <c r="D30" t="s">
        <v>343</v>
      </c>
      <c r="E30" t="s">
        <v>344</v>
      </c>
      <c r="F30" t="s">
        <v>285</v>
      </c>
      <c r="G30" t="s">
        <v>286</v>
      </c>
      <c r="H30">
        <v>1607731138.0999999</v>
      </c>
      <c r="I30">
        <f t="shared" si="0"/>
        <v>6.95608734261743E-4</v>
      </c>
      <c r="J30">
        <f t="shared" si="1"/>
        <v>23.203644798846792</v>
      </c>
      <c r="K30">
        <f t="shared" si="2"/>
        <v>1399.6235483871001</v>
      </c>
      <c r="L30">
        <f t="shared" si="3"/>
        <v>405.26988653480015</v>
      </c>
      <c r="M30">
        <f t="shared" si="4"/>
        <v>41.394589182003003</v>
      </c>
      <c r="N30">
        <f t="shared" si="5"/>
        <v>142.95866463289846</v>
      </c>
      <c r="O30">
        <f t="shared" si="6"/>
        <v>3.8583967744079115E-2</v>
      </c>
      <c r="P30">
        <f t="shared" si="7"/>
        <v>2.9655313849271745</v>
      </c>
      <c r="Q30">
        <f t="shared" si="8"/>
        <v>3.8307233513224827E-2</v>
      </c>
      <c r="R30">
        <f t="shared" si="9"/>
        <v>2.3966718816446974E-2</v>
      </c>
      <c r="S30">
        <f t="shared" si="10"/>
        <v>231.29292938345205</v>
      </c>
      <c r="T30">
        <f t="shared" si="11"/>
        <v>29.14881073037678</v>
      </c>
      <c r="U30">
        <f t="shared" si="12"/>
        <v>29.0313129032258</v>
      </c>
      <c r="V30">
        <f t="shared" si="13"/>
        <v>4.0290657276370014</v>
      </c>
      <c r="W30">
        <f t="shared" si="14"/>
        <v>58.863585433464479</v>
      </c>
      <c r="X30">
        <f t="shared" si="15"/>
        <v>2.2311625796584527</v>
      </c>
      <c r="Y30">
        <f t="shared" si="16"/>
        <v>3.7903953067561811</v>
      </c>
      <c r="Z30">
        <f t="shared" si="17"/>
        <v>1.7979031479785488</v>
      </c>
      <c r="AA30">
        <f t="shared" si="18"/>
        <v>-30.676345180942867</v>
      </c>
      <c r="AB30">
        <f t="shared" si="19"/>
        <v>-168.09750618306234</v>
      </c>
      <c r="AC30">
        <f t="shared" si="20"/>
        <v>-12.418165702059248</v>
      </c>
      <c r="AD30">
        <f t="shared" si="21"/>
        <v>20.100912317387611</v>
      </c>
      <c r="AE30">
        <v>36</v>
      </c>
      <c r="AF30">
        <v>7</v>
      </c>
      <c r="AG30">
        <f t="shared" si="22"/>
        <v>1</v>
      </c>
      <c r="AH30">
        <f t="shared" si="23"/>
        <v>0</v>
      </c>
      <c r="AI30">
        <f t="shared" si="24"/>
        <v>53793.192386064271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345</v>
      </c>
      <c r="AQ30">
        <v>1363.04</v>
      </c>
      <c r="AR30">
        <v>1822.28</v>
      </c>
      <c r="AS30">
        <f t="shared" si="27"/>
        <v>0.25201396053295877</v>
      </c>
      <c r="AT30">
        <v>0.5</v>
      </c>
      <c r="AU30">
        <f t="shared" si="28"/>
        <v>1180.1923749409209</v>
      </c>
      <c r="AV30">
        <f t="shared" si="29"/>
        <v>23.203644798846792</v>
      </c>
      <c r="AW30">
        <f t="shared" si="30"/>
        <v>148.71247729983006</v>
      </c>
      <c r="AX30">
        <f t="shared" si="31"/>
        <v>0.53578484096845713</v>
      </c>
      <c r="AY30">
        <f t="shared" si="32"/>
        <v>2.0150437152124022E-2</v>
      </c>
      <c r="AZ30">
        <f t="shared" si="33"/>
        <v>0.79010909410189434</v>
      </c>
      <c r="BA30" t="s">
        <v>346</v>
      </c>
      <c r="BB30">
        <v>845.93</v>
      </c>
      <c r="BC30">
        <f t="shared" si="34"/>
        <v>976.35</v>
      </c>
      <c r="BD30">
        <f t="shared" si="35"/>
        <v>0.47036411123060379</v>
      </c>
      <c r="BE30">
        <f t="shared" si="36"/>
        <v>0.59590671108995708</v>
      </c>
      <c r="BF30">
        <f t="shared" si="37"/>
        <v>0.41492475904267589</v>
      </c>
      <c r="BG30">
        <f t="shared" si="38"/>
        <v>0.56538060958429082</v>
      </c>
      <c r="BH30">
        <f t="shared" si="39"/>
        <v>1400.0083870967701</v>
      </c>
      <c r="BI30">
        <f t="shared" si="40"/>
        <v>1180.1923749409209</v>
      </c>
      <c r="BJ30">
        <f t="shared" si="41"/>
        <v>0.84298950336169998</v>
      </c>
      <c r="BK30">
        <f t="shared" si="42"/>
        <v>0.19597900672339991</v>
      </c>
      <c r="BL30">
        <v>6</v>
      </c>
      <c r="BM30">
        <v>0.5</v>
      </c>
      <c r="BN30" t="s">
        <v>290</v>
      </c>
      <c r="BO30">
        <v>2</v>
      </c>
      <c r="BP30">
        <v>1607731138.0999999</v>
      </c>
      <c r="BQ30">
        <v>1399.6235483871001</v>
      </c>
      <c r="BR30">
        <v>1428.6345161290301</v>
      </c>
      <c r="BS30">
        <v>21.843990322580598</v>
      </c>
      <c r="BT30">
        <v>21.027541935483899</v>
      </c>
      <c r="BU30">
        <v>1395.42580645161</v>
      </c>
      <c r="BV30">
        <v>21.629629032258102</v>
      </c>
      <c r="BW30">
        <v>500.02954838709701</v>
      </c>
      <c r="BX30">
        <v>102.04080645161299</v>
      </c>
      <c r="BY30">
        <v>9.9990477419354795E-2</v>
      </c>
      <c r="BZ30">
        <v>27.979900000000001</v>
      </c>
      <c r="CA30">
        <v>29.0313129032258</v>
      </c>
      <c r="CB30">
        <v>999.9</v>
      </c>
      <c r="CC30">
        <v>0</v>
      </c>
      <c r="CD30">
        <v>0</v>
      </c>
      <c r="CE30">
        <v>10002.4361290323</v>
      </c>
      <c r="CF30">
        <v>0</v>
      </c>
      <c r="CG30">
        <v>163.12248387096801</v>
      </c>
      <c r="CH30">
        <v>1400.0083870967701</v>
      </c>
      <c r="CI30">
        <v>0.89999312903225803</v>
      </c>
      <c r="CJ30">
        <v>0.100006851612903</v>
      </c>
      <c r="CK30">
        <v>0</v>
      </c>
      <c r="CL30">
        <v>1363.3558064516101</v>
      </c>
      <c r="CM30">
        <v>4.9997499999999997</v>
      </c>
      <c r="CN30">
        <v>18581.770967741901</v>
      </c>
      <c r="CO30">
        <v>12178.0967741935</v>
      </c>
      <c r="CP30">
        <v>47.987741935483903</v>
      </c>
      <c r="CQ30">
        <v>49.590451612903202</v>
      </c>
      <c r="CR30">
        <v>49.027935483870998</v>
      </c>
      <c r="CS30">
        <v>48.963419354838699</v>
      </c>
      <c r="CT30">
        <v>49.112806451612897</v>
      </c>
      <c r="CU30">
        <v>1255.4974193548401</v>
      </c>
      <c r="CV30">
        <v>139.51096774193601</v>
      </c>
      <c r="CW30">
        <v>0</v>
      </c>
      <c r="CX30">
        <v>120.09999990463299</v>
      </c>
      <c r="CY30">
        <v>0</v>
      </c>
      <c r="CZ30">
        <v>1363.04</v>
      </c>
      <c r="DA30">
        <v>-26.328888860165598</v>
      </c>
      <c r="DB30">
        <v>-360.12649521696397</v>
      </c>
      <c r="DC30">
        <v>18577.9115384615</v>
      </c>
      <c r="DD30">
        <v>15</v>
      </c>
      <c r="DE30">
        <v>1607718527.5999999</v>
      </c>
      <c r="DF30" t="s">
        <v>291</v>
      </c>
      <c r="DG30">
        <v>1607718527.5999999</v>
      </c>
      <c r="DH30">
        <v>1607718513.0999999</v>
      </c>
      <c r="DI30">
        <v>1</v>
      </c>
      <c r="DJ30">
        <v>1.611</v>
      </c>
      <c r="DK30">
        <v>0.252</v>
      </c>
      <c r="DL30">
        <v>4.1980000000000004</v>
      </c>
      <c r="DM30">
        <v>0.214</v>
      </c>
      <c r="DN30">
        <v>1409</v>
      </c>
      <c r="DO30">
        <v>21</v>
      </c>
      <c r="DP30">
        <v>0.15</v>
      </c>
      <c r="DQ30">
        <v>0.14000000000000001</v>
      </c>
      <c r="DR30">
        <v>23.219737286745399</v>
      </c>
      <c r="DS30">
        <v>-2.9864133599574001</v>
      </c>
      <c r="DT30">
        <v>0.42015321926375798</v>
      </c>
      <c r="DU30">
        <v>0</v>
      </c>
      <c r="DV30">
        <v>-29.010970967741901</v>
      </c>
      <c r="DW30">
        <v>3.6037306451613702</v>
      </c>
      <c r="DX30">
        <v>0.49457769877428798</v>
      </c>
      <c r="DY30">
        <v>0</v>
      </c>
      <c r="DZ30">
        <v>0.81644822580645204</v>
      </c>
      <c r="EA30">
        <v>4.5152080645158597E-2</v>
      </c>
      <c r="EB30">
        <v>2.9748983077994801E-2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4.2</v>
      </c>
      <c r="EJ30">
        <v>0.21429999999999999</v>
      </c>
      <c r="EK30">
        <v>4.1976190476189004</v>
      </c>
      <c r="EL30">
        <v>0</v>
      </c>
      <c r="EM30">
        <v>0</v>
      </c>
      <c r="EN30">
        <v>0</v>
      </c>
      <c r="EO30">
        <v>0.214364999999997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210.3</v>
      </c>
      <c r="EX30">
        <v>210.6</v>
      </c>
      <c r="EY30">
        <v>2</v>
      </c>
      <c r="EZ30">
        <v>468.31</v>
      </c>
      <c r="FA30">
        <v>485.01600000000002</v>
      </c>
      <c r="FB30">
        <v>24.565300000000001</v>
      </c>
      <c r="FC30">
        <v>32.308599999999998</v>
      </c>
      <c r="FD30">
        <v>29.999600000000001</v>
      </c>
      <c r="FE30">
        <v>32.2988</v>
      </c>
      <c r="FF30">
        <v>32.270400000000002</v>
      </c>
      <c r="FG30">
        <v>58.490900000000003</v>
      </c>
      <c r="FH30">
        <v>18.663799999999998</v>
      </c>
      <c r="FI30">
        <v>41.060499999999998</v>
      </c>
      <c r="FJ30">
        <v>24.572800000000001</v>
      </c>
      <c r="FK30">
        <v>1428.88</v>
      </c>
      <c r="FL30">
        <v>20.918299999999999</v>
      </c>
      <c r="FM30">
        <v>101.61199999999999</v>
      </c>
      <c r="FN30">
        <v>101.03700000000001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19</v>
      </c>
    </row>
    <row r="12" spans="1:2" x14ac:dyDescent="0.2">
      <c r="A12" t="s">
        <v>21</v>
      </c>
      <c r="B12" t="s">
        <v>17</v>
      </c>
    </row>
    <row r="13" spans="1:2" x14ac:dyDescent="0.2">
      <c r="A13" t="s">
        <v>22</v>
      </c>
      <c r="B13" t="s">
        <v>11</v>
      </c>
    </row>
    <row r="14" spans="1:2" x14ac:dyDescent="0.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2020-12-11T16:13:12Z</dcterms:created>
  <dcterms:modified xsi:type="dcterms:W3CDTF">2023-08-14T12:30:21Z</dcterms:modified>
</cp:coreProperties>
</file>