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20247693-C76E-7746-AA9C-D1C6C1A92D1C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K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/>
  <c r="P29" i="1"/>
  <c r="BK28" i="1"/>
  <c r="BJ28" i="1"/>
  <c r="BH28" i="1"/>
  <c r="BI28" i="1" s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I28" i="1" s="1"/>
  <c r="Y28" i="1"/>
  <c r="X28" i="1"/>
  <c r="W28" i="1" s="1"/>
  <c r="P28" i="1"/>
  <c r="N28" i="1"/>
  <c r="BK27" i="1"/>
  <c r="BJ27" i="1"/>
  <c r="BH27" i="1"/>
  <c r="BI27" i="1" s="1"/>
  <c r="S27" i="1" s="1"/>
  <c r="BG27" i="1"/>
  <c r="BF27" i="1"/>
  <c r="BE27" i="1"/>
  <c r="BD27" i="1"/>
  <c r="BC27" i="1"/>
  <c r="AZ27" i="1"/>
  <c r="AX27" i="1"/>
  <c r="AU27" i="1"/>
  <c r="AS27" i="1"/>
  <c r="AW27" i="1" s="1"/>
  <c r="AM27" i="1"/>
  <c r="AN27" i="1" s="1"/>
  <c r="AI27" i="1"/>
  <c r="AG27" i="1" s="1"/>
  <c r="Y27" i="1"/>
  <c r="X27" i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AH26" i="1"/>
  <c r="Y26" i="1"/>
  <c r="X26" i="1"/>
  <c r="W26" i="1" s="1"/>
  <c r="P26" i="1"/>
  <c r="BK25" i="1"/>
  <c r="S25" i="1" s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P25" i="1"/>
  <c r="N25" i="1"/>
  <c r="K25" i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I24" i="1" s="1"/>
  <c r="AA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I23" i="1" s="1"/>
  <c r="AA23" i="1" s="1"/>
  <c r="Y23" i="1"/>
  <c r="W23" i="1" s="1"/>
  <c r="X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 s="1"/>
  <c r="J22" i="1" s="1"/>
  <c r="AV22" i="1" s="1"/>
  <c r="Y22" i="1"/>
  <c r="X22" i="1"/>
  <c r="W22" i="1"/>
  <c r="P22" i="1"/>
  <c r="BK21" i="1"/>
  <c r="S21" i="1" s="1"/>
  <c r="BJ21" i="1"/>
  <c r="BH21" i="1"/>
  <c r="BI21" i="1" s="1"/>
  <c r="AU21" i="1" s="1"/>
  <c r="AW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/>
  <c r="P21" i="1"/>
  <c r="BK20" i="1"/>
  <c r="BJ20" i="1"/>
  <c r="BH20" i="1"/>
  <c r="BI20" i="1" s="1"/>
  <c r="S20" i="1" s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J20" i="1" s="1"/>
  <c r="AV20" i="1" s="1"/>
  <c r="AH20" i="1"/>
  <c r="Y20" i="1"/>
  <c r="X20" i="1"/>
  <c r="P20" i="1"/>
  <c r="N20" i="1"/>
  <c r="K20" i="1"/>
  <c r="BK19" i="1"/>
  <c r="BJ19" i="1"/>
  <c r="BH19" i="1"/>
  <c r="BI19" i="1" s="1"/>
  <c r="BG19" i="1"/>
  <c r="BF19" i="1"/>
  <c r="BE19" i="1"/>
  <c r="BD19" i="1"/>
  <c r="BC19" i="1"/>
  <c r="AX19" i="1" s="1"/>
  <c r="AZ19" i="1"/>
  <c r="AV19" i="1"/>
  <c r="AS19" i="1"/>
  <c r="AM19" i="1"/>
  <c r="AN19" i="1" s="1"/>
  <c r="AI19" i="1"/>
  <c r="AG19" i="1" s="1"/>
  <c r="J19" i="1" s="1"/>
  <c r="AH19" i="1"/>
  <c r="Y19" i="1"/>
  <c r="X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I18" i="1" s="1"/>
  <c r="AA18" i="1" s="1"/>
  <c r="Y18" i="1"/>
  <c r="X18" i="1"/>
  <c r="P18" i="1"/>
  <c r="N18" i="1"/>
  <c r="BK17" i="1"/>
  <c r="BJ17" i="1"/>
  <c r="BI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J21" i="1" l="1"/>
  <c r="AV21" i="1" s="1"/>
  <c r="AY21" i="1" s="1"/>
  <c r="K21" i="1"/>
  <c r="AU18" i="1"/>
  <c r="S18" i="1"/>
  <c r="AW18" i="1"/>
  <c r="AW25" i="1"/>
  <c r="W19" i="1"/>
  <c r="BI26" i="1"/>
  <c r="AU26" i="1" s="1"/>
  <c r="AW26" i="1" s="1"/>
  <c r="W27" i="1"/>
  <c r="AH28" i="1"/>
  <c r="J30" i="1"/>
  <c r="AV30" i="1" s="1"/>
  <c r="BI30" i="1"/>
  <c r="W18" i="1"/>
  <c r="W25" i="1"/>
  <c r="K19" i="1"/>
  <c r="J28" i="1"/>
  <c r="AV28" i="1" s="1"/>
  <c r="N19" i="1"/>
  <c r="K28" i="1"/>
  <c r="AU19" i="1"/>
  <c r="AY19" i="1" s="1"/>
  <c r="S19" i="1"/>
  <c r="T21" i="1"/>
  <c r="U21" i="1" s="1"/>
  <c r="AB21" i="1" s="1"/>
  <c r="T25" i="1"/>
  <c r="U25" i="1" s="1"/>
  <c r="AU20" i="1"/>
  <c r="S22" i="1"/>
  <c r="AU22" i="1"/>
  <c r="AW22" i="1" s="1"/>
  <c r="K27" i="1"/>
  <c r="J27" i="1"/>
  <c r="AV27" i="1" s="1"/>
  <c r="AY27" i="1" s="1"/>
  <c r="I27" i="1"/>
  <c r="N27" i="1"/>
  <c r="N21" i="1"/>
  <c r="I21" i="1"/>
  <c r="AH21" i="1"/>
  <c r="AU24" i="1"/>
  <c r="AW24" i="1" s="1"/>
  <c r="S24" i="1"/>
  <c r="AU17" i="1"/>
  <c r="AW17" i="1" s="1"/>
  <c r="S17" i="1"/>
  <c r="N26" i="1"/>
  <c r="J26" i="1"/>
  <c r="AV26" i="1" s="1"/>
  <c r="I26" i="1"/>
  <c r="K17" i="1"/>
  <c r="AH17" i="1"/>
  <c r="J17" i="1"/>
  <c r="AV17" i="1" s="1"/>
  <c r="AY17" i="1" s="1"/>
  <c r="T18" i="1"/>
  <c r="U18" i="1" s="1"/>
  <c r="AU23" i="1"/>
  <c r="AW23" i="1" s="1"/>
  <c r="S23" i="1"/>
  <c r="AU28" i="1"/>
  <c r="AW28" i="1" s="1"/>
  <c r="S28" i="1"/>
  <c r="N29" i="1"/>
  <c r="K29" i="1"/>
  <c r="J29" i="1"/>
  <c r="AV29" i="1" s="1"/>
  <c r="I29" i="1"/>
  <c r="AH29" i="1"/>
  <c r="I17" i="1"/>
  <c r="K22" i="1"/>
  <c r="I22" i="1"/>
  <c r="AH22" i="1"/>
  <c r="N22" i="1"/>
  <c r="K26" i="1"/>
  <c r="T27" i="1"/>
  <c r="U27" i="1" s="1"/>
  <c r="J18" i="1"/>
  <c r="AV18" i="1" s="1"/>
  <c r="AY18" i="1" s="1"/>
  <c r="AH18" i="1"/>
  <c r="AH23" i="1"/>
  <c r="N23" i="1"/>
  <c r="K23" i="1"/>
  <c r="J23" i="1"/>
  <c r="AV23" i="1" s="1"/>
  <c r="K24" i="1"/>
  <c r="J24" i="1"/>
  <c r="AV24" i="1" s="1"/>
  <c r="AY24" i="1" s="1"/>
  <c r="AH24" i="1"/>
  <c r="J25" i="1"/>
  <c r="AV25" i="1" s="1"/>
  <c r="AY25" i="1" s="1"/>
  <c r="I25" i="1"/>
  <c r="AH25" i="1"/>
  <c r="S30" i="1"/>
  <c r="AU30" i="1"/>
  <c r="AW30" i="1" s="1"/>
  <c r="K18" i="1"/>
  <c r="N24" i="1"/>
  <c r="N17" i="1"/>
  <c r="I19" i="1"/>
  <c r="I20" i="1"/>
  <c r="W20" i="1"/>
  <c r="AH27" i="1"/>
  <c r="AY28" i="1"/>
  <c r="AA28" i="1"/>
  <c r="AU29" i="1"/>
  <c r="AW29" i="1" s="1"/>
  <c r="S29" i="1"/>
  <c r="N30" i="1"/>
  <c r="AH30" i="1"/>
  <c r="I30" i="1"/>
  <c r="AY30" i="1" l="1"/>
  <c r="AY26" i="1"/>
  <c r="S26" i="1"/>
  <c r="T26" i="1" s="1"/>
  <c r="U26" i="1" s="1"/>
  <c r="AB26" i="1" s="1"/>
  <c r="V27" i="1"/>
  <c r="Z27" i="1" s="1"/>
  <c r="AC27" i="1"/>
  <c r="AA17" i="1"/>
  <c r="T24" i="1"/>
  <c r="U24" i="1" s="1"/>
  <c r="AA27" i="1"/>
  <c r="Q27" i="1"/>
  <c r="O27" i="1" s="1"/>
  <c r="R27" i="1" s="1"/>
  <c r="L27" i="1" s="1"/>
  <c r="M27" i="1" s="1"/>
  <c r="AB27" i="1"/>
  <c r="T23" i="1"/>
  <c r="U23" i="1" s="1"/>
  <c r="AY22" i="1"/>
  <c r="AC25" i="1"/>
  <c r="AB25" i="1"/>
  <c r="V25" i="1"/>
  <c r="Z25" i="1" s="1"/>
  <c r="T30" i="1"/>
  <c r="U30" i="1" s="1"/>
  <c r="AA20" i="1"/>
  <c r="AY23" i="1"/>
  <c r="AY29" i="1"/>
  <c r="Q21" i="1"/>
  <c r="O21" i="1" s="1"/>
  <c r="R21" i="1" s="1"/>
  <c r="L21" i="1" s="1"/>
  <c r="M21" i="1" s="1"/>
  <c r="AA21" i="1"/>
  <c r="T20" i="1"/>
  <c r="U20" i="1" s="1"/>
  <c r="Q20" i="1" s="1"/>
  <c r="O20" i="1" s="1"/>
  <c r="R20" i="1" s="1"/>
  <c r="L20" i="1" s="1"/>
  <c r="M20" i="1" s="1"/>
  <c r="AA30" i="1"/>
  <c r="Q30" i="1"/>
  <c r="O30" i="1" s="1"/>
  <c r="R30" i="1" s="1"/>
  <c r="L30" i="1" s="1"/>
  <c r="M30" i="1" s="1"/>
  <c r="AA19" i="1"/>
  <c r="T22" i="1"/>
  <c r="U22" i="1" s="1"/>
  <c r="T19" i="1"/>
  <c r="U19" i="1" s="1"/>
  <c r="Q19" i="1" s="1"/>
  <c r="O19" i="1" s="1"/>
  <c r="R19" i="1" s="1"/>
  <c r="L19" i="1" s="1"/>
  <c r="M19" i="1" s="1"/>
  <c r="T17" i="1"/>
  <c r="U17" i="1" s="1"/>
  <c r="Q17" i="1" s="1"/>
  <c r="O17" i="1" s="1"/>
  <c r="R17" i="1" s="1"/>
  <c r="L17" i="1" s="1"/>
  <c r="M17" i="1" s="1"/>
  <c r="AW19" i="1"/>
  <c r="AC26" i="1"/>
  <c r="AD26" i="1" s="1"/>
  <c r="AA29" i="1"/>
  <c r="V21" i="1"/>
  <c r="Z21" i="1" s="1"/>
  <c r="AC21" i="1"/>
  <c r="AC18" i="1"/>
  <c r="V18" i="1"/>
  <c r="Z18" i="1" s="1"/>
  <c r="AB18" i="1"/>
  <c r="Q18" i="1"/>
  <c r="O18" i="1" s="1"/>
  <c r="R18" i="1" s="1"/>
  <c r="L18" i="1" s="1"/>
  <c r="M18" i="1" s="1"/>
  <c r="Q25" i="1"/>
  <c r="O25" i="1" s="1"/>
  <c r="R25" i="1" s="1"/>
  <c r="L25" i="1" s="1"/>
  <c r="M25" i="1" s="1"/>
  <c r="AA25" i="1"/>
  <c r="AA22" i="1"/>
  <c r="T28" i="1"/>
  <c r="U28" i="1" s="1"/>
  <c r="T29" i="1"/>
  <c r="U29" i="1" s="1"/>
  <c r="Q26" i="1"/>
  <c r="O26" i="1" s="1"/>
  <c r="R26" i="1" s="1"/>
  <c r="L26" i="1" s="1"/>
  <c r="M26" i="1" s="1"/>
  <c r="AA26" i="1"/>
  <c r="AW20" i="1"/>
  <c r="AY20" i="1"/>
  <c r="AD21" i="1" l="1"/>
  <c r="V26" i="1"/>
  <c r="Z26" i="1" s="1"/>
  <c r="V22" i="1"/>
  <c r="Z22" i="1" s="1"/>
  <c r="AC22" i="1"/>
  <c r="AB22" i="1"/>
  <c r="V29" i="1"/>
  <c r="Z29" i="1" s="1"/>
  <c r="AC29" i="1"/>
  <c r="AB29" i="1"/>
  <c r="V28" i="1"/>
  <c r="Z28" i="1" s="1"/>
  <c r="AC28" i="1"/>
  <c r="AB28" i="1"/>
  <c r="Q28" i="1"/>
  <c r="O28" i="1" s="1"/>
  <c r="R28" i="1" s="1"/>
  <c r="L28" i="1" s="1"/>
  <c r="M28" i="1" s="1"/>
  <c r="AD18" i="1"/>
  <c r="AD25" i="1"/>
  <c r="AC24" i="1"/>
  <c r="AB24" i="1"/>
  <c r="V24" i="1"/>
  <c r="Z24" i="1" s="1"/>
  <c r="Q24" i="1"/>
  <c r="O24" i="1" s="1"/>
  <c r="R24" i="1" s="1"/>
  <c r="L24" i="1" s="1"/>
  <c r="M24" i="1" s="1"/>
  <c r="Q22" i="1"/>
  <c r="O22" i="1" s="1"/>
  <c r="R22" i="1" s="1"/>
  <c r="L22" i="1" s="1"/>
  <c r="M22" i="1" s="1"/>
  <c r="AC17" i="1"/>
  <c r="V17" i="1"/>
  <c r="Z17" i="1" s="1"/>
  <c r="AB17" i="1"/>
  <c r="V30" i="1"/>
  <c r="Z30" i="1" s="1"/>
  <c r="AC30" i="1"/>
  <c r="AB30" i="1"/>
  <c r="V23" i="1"/>
  <c r="Z23" i="1" s="1"/>
  <c r="AC23" i="1"/>
  <c r="AB23" i="1"/>
  <c r="Q23" i="1"/>
  <c r="O23" i="1" s="1"/>
  <c r="R23" i="1" s="1"/>
  <c r="L23" i="1" s="1"/>
  <c r="M23" i="1" s="1"/>
  <c r="Q29" i="1"/>
  <c r="O29" i="1" s="1"/>
  <c r="R29" i="1" s="1"/>
  <c r="L29" i="1" s="1"/>
  <c r="M29" i="1" s="1"/>
  <c r="V20" i="1"/>
  <c r="Z20" i="1" s="1"/>
  <c r="AC20" i="1"/>
  <c r="AB20" i="1"/>
  <c r="AD27" i="1"/>
  <c r="AC19" i="1"/>
  <c r="V19" i="1"/>
  <c r="Z19" i="1" s="1"/>
  <c r="AB19" i="1"/>
  <c r="AD17" i="1" l="1"/>
  <c r="AD28" i="1"/>
  <c r="AD22" i="1"/>
  <c r="AD19" i="1"/>
  <c r="AD23" i="1"/>
  <c r="AD20" i="1"/>
  <c r="AD30" i="1"/>
  <c r="AD24" i="1"/>
  <c r="AD29" i="1"/>
</calcChain>
</file>

<file path=xl/sharedStrings.xml><?xml version="1.0" encoding="utf-8"?>
<sst xmlns="http://schemas.openxmlformats.org/spreadsheetml/2006/main" count="683" uniqueCount="347">
  <si>
    <t>File opened</t>
  </si>
  <si>
    <t>2020-12-15 12:27:44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</si>
  <si>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</si>
  <si>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</si>
  <si>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</si>
  <si>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</si>
  <si>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</si>
  <si>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</si>
  <si>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</si>
  <si>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</si>
  <si>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</si>
  <si>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</si>
  <si>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</si>
  <si>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</si>
  <si>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</si>
  <si>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</si>
  <si>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</si>
  <si>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</si>
  <si>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</si>
  <si>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</si>
  <si>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</si>
  <si>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</si>
  <si>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</si>
  <si>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12:27:44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</si>
  <si>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</si>
  <si>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</si>
  <si>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</si>
  <si>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</si>
  <si>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</si>
  <si>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</si>
  <si>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</si>
  <si>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</si>
  <si>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</si>
  <si>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</si>
  <si>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</si>
  <si>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</si>
  <si>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</si>
  <si>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</si>
  <si>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</si>
  <si>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</si>
  <si>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</si>
  <si>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</si>
  <si>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</si>
  <si>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</si>
  <si>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</si>
  <si>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</si>
  <si>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</si>
  <si>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</si>
  <si>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</si>
  <si>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</si>
  <si>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</si>
  <si>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</si>
  <si>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</si>
  <si>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</si>
  <si>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</si>
  <si>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</si>
  <si>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</si>
  <si>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</si>
  <si>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</si>
  <si>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</si>
  <si>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</si>
  <si>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</si>
  <si>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</si>
  <si>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</si>
  <si>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</si>
  <si>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</si>
  <si>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</si>
  <si>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</si>
  <si>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</si>
  <si>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</si>
  <si>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</si>
  <si>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</si>
  <si>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</si>
  <si>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</si>
  <si>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</si>
  <si>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</si>
  <si>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</si>
  <si>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</si>
  <si>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</si>
  <si>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</si>
  <si>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</si>
  <si>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</si>
  <si>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</si>
  <si>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</si>
  <si>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</si>
  <si>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</si>
  <si>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</si>
  <si>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</si>
  <si>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</si>
  <si>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</si>
  <si>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</si>
  <si>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</si>
  <si>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</si>
  <si>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</si>
  <si>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</si>
  <si>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</si>
  <si>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</si>
  <si>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</si>
  <si>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</si>
  <si>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</si>
  <si>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</si>
  <si>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</si>
  <si>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</si>
  <si>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</si>
  <si>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</si>
  <si>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</si>
  <si>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</si>
  <si>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</si>
  <si>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</si>
  <si>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</si>
  <si>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</si>
  <si>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</si>
  <si>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</si>
  <si>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</si>
  <si>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</si>
  <si>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</si>
  <si>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</si>
  <si>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</si>
  <si>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</si>
  <si>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</si>
  <si>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</si>
  <si>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</si>
  <si>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</si>
  <si>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</si>
  <si>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</si>
  <si>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</si>
  <si>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</si>
  <si>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</si>
  <si>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</si>
  <si>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</si>
  <si>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</si>
  <si>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</si>
  <si>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</si>
  <si>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</si>
  <si>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</si>
  <si>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</si>
  <si>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</si>
  <si>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</si>
  <si>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</si>
  <si>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</si>
  <si>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</si>
  <si>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</si>
  <si>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</si>
  <si>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</si>
  <si>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</si>
  <si>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</si>
  <si>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</si>
  <si>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</si>
  <si>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</si>
  <si>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</si>
  <si>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</si>
  <si>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</si>
  <si>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</si>
  <si>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</si>
  <si>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</si>
  <si>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</si>
  <si>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</si>
  <si>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</si>
  <si>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</si>
  <si>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</si>
  <si>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</si>
  <si>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</si>
  <si>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</si>
  <si>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</si>
  <si>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</si>
  <si>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</si>
  <si>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</si>
  <si>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</si>
  <si>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</si>
  <si>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</si>
  <si>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</si>
  <si>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</si>
  <si>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</si>
  <si>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</si>
  <si>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</si>
  <si>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</si>
  <si>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</si>
  <si>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</si>
  <si>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</si>
  <si>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</si>
  <si>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</si>
  <si>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</si>
  <si>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</si>
  <si>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</si>
  <si>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</si>
  <si>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</si>
  <si>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</si>
  <si>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</si>
  <si>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</si>
  <si>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</si>
  <si>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</si>
  <si>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</si>
  <si>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</si>
  <si>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</si>
  <si>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</si>
  <si>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</si>
  <si>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</si>
  <si>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</si>
  <si>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</si>
  <si>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</si>
  <si>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</si>
  <si>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</si>
  <si>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</si>
  <si>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</si>
  <si>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</si>
  <si>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</si>
  <si>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</si>
  <si>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</si>
  <si>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</si>
  <si>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</si>
  <si>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</si>
  <si>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</si>
  <si>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</si>
  <si>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</si>
  <si>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</si>
  <si>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</si>
  <si>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</si>
  <si>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</si>
  <si>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</si>
  <si>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</si>
  <si>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</si>
  <si>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</si>
  <si>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</si>
  <si>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</si>
  <si>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</si>
  <si>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</si>
  <si>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</si>
  <si>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</si>
  <si>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</si>
  <si>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</si>
  <si>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</si>
  <si>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</si>
  <si>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</si>
  <si>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</si>
  <si>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</si>
  <si>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</si>
  <si>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</si>
  <si>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</si>
  <si>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</si>
  <si>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</si>
  <si>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</si>
  <si>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</si>
  <si>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</si>
  <si>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</si>
  <si>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</si>
  <si>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</si>
  <si>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</si>
  <si>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</si>
  <si>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</si>
  <si>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</si>
  <si>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</si>
  <si>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</si>
  <si>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</si>
  <si>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</si>
  <si>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</si>
  <si>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</si>
  <si>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</si>
  <si>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</si>
  <si>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</si>
  <si>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</si>
  <si>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</si>
  <si>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</si>
  <si>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</si>
  <si>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</si>
  <si>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</si>
  <si>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</si>
  <si>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</si>
  <si>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</si>
  <si>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</si>
  <si>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</si>
  <si>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</si>
  <si>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</si>
  <si>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</si>
  <si>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</si>
  <si>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</si>
  <si>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</si>
  <si>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</si>
  <si>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</si>
  <si>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</si>
  <si>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</si>
  <si>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</si>
  <si>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</si>
  <si>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</si>
  <si>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12:29:58</t>
  </si>
  <si>
    <t>12:29:58</t>
  </si>
  <si>
    <t>1149</t>
  </si>
  <si>
    <t>_1</t>
  </si>
  <si>
    <t>RECT-4143-20200907-06_33_50</t>
  </si>
  <si>
    <t>RECT-7599-20201215-12_30_02</t>
  </si>
  <si>
    <t>DARK-7600-20201215-12_30_04</t>
  </si>
  <si>
    <t>0: Broadleaf</t>
  </si>
  <si>
    <t>--:--:--</t>
  </si>
  <si>
    <t>0/3</t>
  </si>
  <si>
    <t>20201215 12:31:59</t>
  </si>
  <si>
    <t>12:31:59</t>
  </si>
  <si>
    <t>RECT-7601-20201215-12_32_02</t>
  </si>
  <si>
    <t>DARK-7602-20201215-12_32_04</t>
  </si>
  <si>
    <t>1/3</t>
  </si>
  <si>
    <t>20201215 12:33:59</t>
  </si>
  <si>
    <t>12:33:59</t>
  </si>
  <si>
    <t>RECT-7603-20201215-12_34_03</t>
  </si>
  <si>
    <t>DARK-7604-20201215-12_34_05</t>
  </si>
  <si>
    <t>20201215 12:36:00</t>
  </si>
  <si>
    <t>12:36:00</t>
  </si>
  <si>
    <t>RECT-7605-20201215-12_36_03</t>
  </si>
  <si>
    <t>DARK-7606-20201215-12_36_05</t>
  </si>
  <si>
    <t>3/3</t>
  </si>
  <si>
    <t>20201215 12:39:16</t>
  </si>
  <si>
    <t>12:39:16</t>
  </si>
  <si>
    <t>RECT-7609-20201215-12_39_20</t>
  </si>
  <si>
    <t>DARK-7610-20201215-12_39_22</t>
  </si>
  <si>
    <t>20201215 12:41:17</t>
  </si>
  <si>
    <t>12:41:17</t>
  </si>
  <si>
    <t>RECT-7611-20201215-12_41_20</t>
  </si>
  <si>
    <t>DARK-7612-20201215-12_41_22</t>
  </si>
  <si>
    <t>20201215 12:43:15</t>
  </si>
  <si>
    <t>12:43:15</t>
  </si>
  <si>
    <t>RECT-7613-20201215-12_43_18</t>
  </si>
  <si>
    <t>DARK-7614-20201215-12_43_20</t>
  </si>
  <si>
    <t>20201215 12:45:15</t>
  </si>
  <si>
    <t>12:45:15</t>
  </si>
  <si>
    <t>RECT-7615-20201215-12_45_19</t>
  </si>
  <si>
    <t>DARK-7616-20201215-12_45_21</t>
  </si>
  <si>
    <t>20201215 12:46:40</t>
  </si>
  <si>
    <t>12:46:40</t>
  </si>
  <si>
    <t>RECT-7617-20201215-12_46_43</t>
  </si>
  <si>
    <t>DARK-7618-20201215-12_46_45</t>
  </si>
  <si>
    <t>20201215 12:48:20</t>
  </si>
  <si>
    <t>12:48:20</t>
  </si>
  <si>
    <t>RECT-7619-20201215-12_48_23</t>
  </si>
  <si>
    <t>DARK-7620-20201215-12_48_25</t>
  </si>
  <si>
    <t>20201215 12:50:21</t>
  </si>
  <si>
    <t>12:50:21</t>
  </si>
  <si>
    <t>RECT-7621-20201215-12_50_24</t>
  </si>
  <si>
    <t>DARK-7622-20201215-12_50_26</t>
  </si>
  <si>
    <t>20201215 12:52:21</t>
  </si>
  <si>
    <t>12:52:21</t>
  </si>
  <si>
    <t>RECT-7623-20201215-12_52_25</t>
  </si>
  <si>
    <t>DARK-7624-20201215-12_52_27</t>
  </si>
  <si>
    <t>20201215 12:54:22</t>
  </si>
  <si>
    <t>12:54:22</t>
  </si>
  <si>
    <t>RECT-7625-20201215-12_54_25</t>
  </si>
  <si>
    <t>DARK-7626-20201215-12_54_27</t>
  </si>
  <si>
    <t>20201215 12:56:22</t>
  </si>
  <si>
    <t>12:56:22</t>
  </si>
  <si>
    <t>RECT-7627-20201215-12_56_26</t>
  </si>
  <si>
    <t>DARK-7628-20201215-12_56_28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</si>
</sst>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workbookViewId="0">
      <selection activeCell="A21" sqref="A21:XFD21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1608064198.5999999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1608064190.5999999</v>
      </c>
      <c r="I17">
        <f t="shared" ref="I17:I30" si="0">BW17*AG17*(BS17-BT17)/(100*BL17*(1000-AG17*BS17))</f>
        <v>3.7636847977729073E-4</v>
      </c>
      <c r="J17">
        <f t="shared" ref="J17:J30" si="1">BW17*AG17*(BR17-BQ17*(1000-AG17*BT17)/(1000-AG17*BS17))/(100*BL17)</f>
        <v>0.36468071092055909</v>
      </c>
      <c r="K17">
        <f t="shared" ref="K17:K30" si="2">BQ17 - IF(AG17&gt;1, J17*BL17*100/(AI17*CE17), 0)</f>
        <v>401.87090322580701</v>
      </c>
      <c r="L17">
        <f t="shared" ref="L17:L30" si="3">((R17-I17/2)*K17-J17)/(R17+I17/2)</f>
        <v>346.75839516495853</v>
      </c>
      <c r="M17">
        <f t="shared" ref="M17:M30" si="4">L17*(BX17+BY17)/1000</f>
        <v>35.637080619163029</v>
      </c>
      <c r="N17">
        <f t="shared" ref="N17:N30" si="5">(BQ17 - IF(AG17&gt;1, J17*BL17*100/(AI17*CE17), 0))*(BX17+BY17)/1000</f>
        <v>41.301107562056224</v>
      </c>
      <c r="O17">
        <f t="shared" ref="O17:O30" si="6">2/((1/Q17-1/P17)+SIGN(Q17)*SQRT((1/Q17-1/P17)*(1/Q17-1/P17) + 4*BM17/((BM17+1)*(BM17+1))*(2*1/Q17*1/P17-1/P17*1/P17)))</f>
        <v>1.4711707699853024E-2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2.9763575585538646</v>
      </c>
      <c r="Q17">
        <f t="shared" ref="Q17:Q30" si="8">I17*(1000-(1000*0.61365*EXP(17.502*U17/(240.97+U17))/(BX17+BY17)+BS17)/2)/(1000*0.61365*EXP(17.502*U17/(240.97+U17))/(BX17+BY17)-BS17)</f>
        <v>1.4671428330007341E-2</v>
      </c>
      <c r="R17">
        <f t="shared" ref="R17:R30" si="9">1/((BM17+1)/(O17/1.6)+1/(P17/1.37)) + BM17/((BM17+1)/(O17/1.6) + BM17/(P17/1.37))</f>
        <v>9.1732523919691028E-3</v>
      </c>
      <c r="S17">
        <f t="shared" ref="S17:S30" si="10">(BI17*BK17)</f>
        <v>231.29368105728318</v>
      </c>
      <c r="T17">
        <f t="shared" ref="T17:T30" si="11">(BZ17+(S17+2*0.95*0.0000000567*(((BZ17+$B$7)+273)^4-(BZ17+273)^4)-44100*I17)/(1.84*29.3*P17+8*0.95*0.0000000567*(BZ17+273)^3))</f>
        <v>28.955692781172431</v>
      </c>
      <c r="U17">
        <f t="shared" ref="U17:U30" si="12">($C$7*CA17+$D$7*CB17+$E$7*T17)</f>
        <v>28.470912903225798</v>
      </c>
      <c r="V17">
        <f t="shared" ref="V17:V30" si="13">0.61365*EXP(17.502*U17/(240.97+U17))</f>
        <v>3.9002739324418645</v>
      </c>
      <c r="W17">
        <f t="shared" ref="W17:W30" si="14">(X17/Y17*100)</f>
        <v>35.673688823713931</v>
      </c>
      <c r="X17">
        <f t="shared" ref="X17:X30" si="15">BS17*(BX17+BY17)/1000</f>
        <v>1.3309441521881586</v>
      </c>
      <c r="Y17">
        <f t="shared" ref="Y17:Y30" si="16">0.61365*EXP(17.502*BZ17/(240.97+BZ17))</f>
        <v>3.7308845708813254</v>
      </c>
      <c r="Z17">
        <f t="shared" ref="Z17:Z30" si="17">(V17-BS17*(BX17+BY17)/1000)</f>
        <v>2.5693297802537058</v>
      </c>
      <c r="AA17">
        <f t="shared" ref="AA17:AA30" si="18">(-I17*44100)</f>
        <v>-16.597849958178521</v>
      </c>
      <c r="AB17">
        <f t="shared" ref="AB17:AB30" si="19">2*29.3*P17*0.92*(BZ17-U17)</f>
        <v>-122.29642382131019</v>
      </c>
      <c r="AC17">
        <f t="shared" ref="AC17:AC30" si="20">2*0.95*0.0000000567*(((BZ17+$B$7)+273)^4-(U17+273)^4)</f>
        <v>-8.9645571696577555</v>
      </c>
      <c r="AD17">
        <f t="shared" ref="AD17:AD30" si="21">S17+AC17+AA17+AB17</f>
        <v>83.434850108136715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54172.704726118034</v>
      </c>
      <c r="AJ17" t="s">
        <v>287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288</v>
      </c>
      <c r="AQ17">
        <v>944.326961538462</v>
      </c>
      <c r="AR17">
        <v>1003.57</v>
      </c>
      <c r="AS17">
        <f t="shared" ref="AS17:AS30" si="27">1-AQ17/AR17</f>
        <v>5.9032293174903661E-2</v>
      </c>
      <c r="AT17">
        <v>0.5</v>
      </c>
      <c r="AU17">
        <f t="shared" ref="AU17:AU30" si="28">BI17</f>
        <v>1180.1961849510838</v>
      </c>
      <c r="AV17">
        <f t="shared" ref="AV17:AV30" si="29">J17</f>
        <v>0.36468071092055909</v>
      </c>
      <c r="AW17">
        <f t="shared" ref="AW17:AW30" si="30">AS17*AT17*AU17</f>
        <v>34.834843596967602</v>
      </c>
      <c r="AX17">
        <f t="shared" ref="AX17:AX30" si="31">BC17/AR17</f>
        <v>0.32422252558366627</v>
      </c>
      <c r="AY17">
        <f t="shared" ref="AY17:AY30" si="32">(AV17-AO17)/AU17</f>
        <v>7.9853519504119008E-4</v>
      </c>
      <c r="AZ17">
        <f t="shared" ref="AZ17:AZ30" si="33">(AL17-AR17)/AR17</f>
        <v>2.2504758013890407</v>
      </c>
      <c r="BA17" t="s">
        <v>289</v>
      </c>
      <c r="BB17">
        <v>678.19</v>
      </c>
      <c r="BC17">
        <f t="shared" ref="BC17:BC30" si="34">AR17-BB17</f>
        <v>325.38</v>
      </c>
      <c r="BD17">
        <f t="shared" ref="BD17:BD30" si="35">(AR17-AQ17)/(AR17-BB17)</f>
        <v>0.18207338638372994</v>
      </c>
      <c r="BE17">
        <f t="shared" ref="BE17:BE30" si="36">(AL17-AR17)/(AL17-BB17)</f>
        <v>0.87407358672389301</v>
      </c>
      <c r="BF17">
        <f t="shared" ref="BF17:BF30" si="37">(AR17-AQ17)/(AR17-AK17)</f>
        <v>0.20563853562283402</v>
      </c>
      <c r="BG17">
        <f t="shared" ref="BG17:BG30" si="38">(AL17-AR17)/(AL17-AK17)</f>
        <v>0.88687162144201737</v>
      </c>
      <c r="BH17">
        <f t="shared" ref="BH17:BH30" si="39">$B$11*CF17+$C$11*CG17+$F$11*CH17*(1-CK17)</f>
        <v>1400.0129032258101</v>
      </c>
      <c r="BI17">
        <f t="shared" ref="BI17:BI30" si="40">BH17*BJ17</f>
        <v>1180.1961849510838</v>
      </c>
      <c r="BJ17">
        <f t="shared" ref="BJ17:BJ30" si="41">($B$11*$D$9+$C$11*$D$9+$F$11*((CU17+CM17)/MAX(CU17+CM17+CV17, 0.1)*$I$9+CV17/MAX(CU17+CM17+CV17, 0.1)*$J$9))/($B$11+$C$11+$F$11)</f>
        <v>0.84298950547652785</v>
      </c>
      <c r="BK17">
        <f t="shared" ref="BK17:BK30" si="42">($B$11*$K$9+$C$11*$K$9+$F$11*((CU17+CM17)/MAX(CU17+CM17+CV17, 0.1)*$P$9+CV17/MAX(CU17+CM17+CV17, 0.1)*$Q$9))/($B$11+$C$11+$F$11)</f>
        <v>0.19597901095305587</v>
      </c>
      <c r="BL17">
        <v>6</v>
      </c>
      <c r="BM17">
        <v>0.5</v>
      </c>
      <c r="BN17" t="s">
        <v>290</v>
      </c>
      <c r="BO17">
        <v>2</v>
      </c>
      <c r="BP17">
        <v>1608064190.5999999</v>
      </c>
      <c r="BQ17">
        <v>401.87090322580701</v>
      </c>
      <c r="BR17">
        <v>402.49</v>
      </c>
      <c r="BS17">
        <v>12.9504451612903</v>
      </c>
      <c r="BT17">
        <v>12.504667741935499</v>
      </c>
      <c r="BU17">
        <v>398.07090322580598</v>
      </c>
      <c r="BV17">
        <v>12.8254451612903</v>
      </c>
      <c r="BW17">
        <v>500.01770967741902</v>
      </c>
      <c r="BX17">
        <v>102.672096774194</v>
      </c>
      <c r="BY17">
        <v>9.99806032258065E-2</v>
      </c>
      <c r="BZ17">
        <v>27.7087580645161</v>
      </c>
      <c r="CA17">
        <v>28.470912903225798</v>
      </c>
      <c r="CB17">
        <v>999.9</v>
      </c>
      <c r="CC17">
        <v>0</v>
      </c>
      <c r="CD17">
        <v>0</v>
      </c>
      <c r="CE17">
        <v>10002.0335483871</v>
      </c>
      <c r="CF17">
        <v>0</v>
      </c>
      <c r="CG17">
        <v>330.69687096774197</v>
      </c>
      <c r="CH17">
        <v>1400.0129032258101</v>
      </c>
      <c r="CI17">
        <v>0.89999393548387097</v>
      </c>
      <c r="CJ17">
        <v>0.100006267741935</v>
      </c>
      <c r="CK17">
        <v>0</v>
      </c>
      <c r="CL17">
        <v>944.99119354838695</v>
      </c>
      <c r="CM17">
        <v>4.9997499999999997</v>
      </c>
      <c r="CN17">
        <v>13159.8870967742</v>
      </c>
      <c r="CO17">
        <v>12178.1387096774</v>
      </c>
      <c r="CP17">
        <v>48.9694838709677</v>
      </c>
      <c r="CQ17">
        <v>50.5</v>
      </c>
      <c r="CR17">
        <v>50.01</v>
      </c>
      <c r="CS17">
        <v>50.014000000000003</v>
      </c>
      <c r="CT17">
        <v>50.012</v>
      </c>
      <c r="CU17">
        <v>1255.50225806452</v>
      </c>
      <c r="CV17">
        <v>139.51161290322599</v>
      </c>
      <c r="CW17">
        <v>0</v>
      </c>
      <c r="CX17">
        <v>357.10000014305098</v>
      </c>
      <c r="CY17">
        <v>0</v>
      </c>
      <c r="CZ17">
        <v>944.326961538462</v>
      </c>
      <c r="DA17">
        <v>-107.267452993429</v>
      </c>
      <c r="DB17">
        <v>-1499.74017085939</v>
      </c>
      <c r="DC17">
        <v>13150.9692307692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0.352187627129875</v>
      </c>
      <c r="DS17">
        <v>6.5864050514660804</v>
      </c>
      <c r="DT17">
        <v>0.56628676062782002</v>
      </c>
      <c r="DU17">
        <v>0</v>
      </c>
      <c r="DV17">
        <v>-0.65518817866666601</v>
      </c>
      <c r="DW17">
        <v>-6.6888367256062304</v>
      </c>
      <c r="DX17">
        <v>0.65660169676150104</v>
      </c>
      <c r="DY17">
        <v>0</v>
      </c>
      <c r="DZ17">
        <v>0.44882386666666702</v>
      </c>
      <c r="EA17">
        <v>0.55290201557285801</v>
      </c>
      <c r="EB17">
        <v>4.0877885493857E-2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1192.2</v>
      </c>
      <c r="EX17">
        <v>1192.2</v>
      </c>
      <c r="EY17">
        <v>2</v>
      </c>
      <c r="EZ17">
        <v>499.34199999999998</v>
      </c>
      <c r="FA17">
        <v>468.053</v>
      </c>
      <c r="FB17">
        <v>24.130800000000001</v>
      </c>
      <c r="FC17">
        <v>32.771000000000001</v>
      </c>
      <c r="FD17">
        <v>30.0016</v>
      </c>
      <c r="FE17">
        <v>32.590600000000002</v>
      </c>
      <c r="FF17">
        <v>32.536999999999999</v>
      </c>
      <c r="FG17">
        <v>21.475200000000001</v>
      </c>
      <c r="FH17">
        <v>0</v>
      </c>
      <c r="FI17">
        <v>100</v>
      </c>
      <c r="FJ17">
        <v>24.2119</v>
      </c>
      <c r="FK17">
        <v>400.60500000000002</v>
      </c>
      <c r="FL17">
        <v>13.0352</v>
      </c>
      <c r="FM17">
        <v>101.54</v>
      </c>
      <c r="FN17">
        <v>100.926</v>
      </c>
    </row>
    <row r="18" spans="1:170" x14ac:dyDescent="0.2">
      <c r="A18">
        <v>2</v>
      </c>
      <c r="B18">
        <v>1608064319.0999999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1608064311.3499999</v>
      </c>
      <c r="I18">
        <f t="shared" si="0"/>
        <v>3.2306135961298872E-4</v>
      </c>
      <c r="J18">
        <f t="shared" si="1"/>
        <v>-8.6903986282987677</v>
      </c>
      <c r="K18">
        <f t="shared" si="2"/>
        <v>56.411526666666703</v>
      </c>
      <c r="L18">
        <f t="shared" si="3"/>
        <v>1175.0420557603729</v>
      </c>
      <c r="M18">
        <f t="shared" si="4"/>
        <v>120.76431314190968</v>
      </c>
      <c r="N18">
        <f t="shared" si="5"/>
        <v>5.7976642093700548</v>
      </c>
      <c r="O18">
        <f t="shared" si="6"/>
        <v>1.2169162184865256E-2</v>
      </c>
      <c r="P18">
        <f t="shared" si="7"/>
        <v>2.9756625883923915</v>
      </c>
      <c r="Q18">
        <f t="shared" si="8"/>
        <v>1.214158175966145E-2</v>
      </c>
      <c r="R18">
        <f t="shared" si="9"/>
        <v>7.5909613345335972E-3</v>
      </c>
      <c r="S18">
        <f t="shared" si="10"/>
        <v>231.29468782252215</v>
      </c>
      <c r="T18">
        <f t="shared" si="11"/>
        <v>29.273481163194639</v>
      </c>
      <c r="U18">
        <f t="shared" si="12"/>
        <v>28.851983333333301</v>
      </c>
      <c r="V18">
        <f t="shared" si="13"/>
        <v>3.9874544213024863</v>
      </c>
      <c r="W18">
        <f t="shared" si="14"/>
        <v>34.850246304938146</v>
      </c>
      <c r="X18">
        <f t="shared" si="15"/>
        <v>1.3235038064717359</v>
      </c>
      <c r="Y18">
        <f t="shared" si="16"/>
        <v>3.7976885296337222</v>
      </c>
      <c r="Z18">
        <f t="shared" si="17"/>
        <v>2.6639506148307506</v>
      </c>
      <c r="AA18">
        <f t="shared" si="18"/>
        <v>-14.247005958932803</v>
      </c>
      <c r="AB18">
        <f t="shared" si="19"/>
        <v>-134.61331674084096</v>
      </c>
      <c r="AC18">
        <f t="shared" si="20"/>
        <v>-9.9034452731647331</v>
      </c>
      <c r="AD18">
        <f t="shared" si="21"/>
        <v>72.530919849583654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54097.629048767798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822.88107692307699</v>
      </c>
      <c r="AR18">
        <v>870.07</v>
      </c>
      <c r="AS18">
        <f t="shared" si="27"/>
        <v>5.4235777669524365E-2</v>
      </c>
      <c r="AT18">
        <v>0.5</v>
      </c>
      <c r="AU18">
        <f t="shared" si="28"/>
        <v>1180.2008207473839</v>
      </c>
      <c r="AV18">
        <f t="shared" si="29"/>
        <v>-8.6903986282987677</v>
      </c>
      <c r="AW18">
        <f t="shared" si="30"/>
        <v>32.004554659722643</v>
      </c>
      <c r="AX18">
        <f t="shared" si="31"/>
        <v>0.27147241026584074</v>
      </c>
      <c r="AY18">
        <f t="shared" si="32"/>
        <v>-6.873958233095499E-3</v>
      </c>
      <c r="AZ18">
        <f t="shared" si="33"/>
        <v>2.7492155803556031</v>
      </c>
      <c r="BA18" t="s">
        <v>296</v>
      </c>
      <c r="BB18">
        <v>633.87</v>
      </c>
      <c r="BC18">
        <f t="shared" si="34"/>
        <v>236.20000000000005</v>
      </c>
      <c r="BD18">
        <f t="shared" si="35"/>
        <v>0.19978375561779446</v>
      </c>
      <c r="BE18">
        <f t="shared" si="36"/>
        <v>0.91012894707804926</v>
      </c>
      <c r="BF18">
        <f t="shared" si="37"/>
        <v>0.30524603052181615</v>
      </c>
      <c r="BG18">
        <f t="shared" si="38"/>
        <v>0.9392943963965269</v>
      </c>
      <c r="BH18">
        <f t="shared" si="39"/>
        <v>1400.01833333333</v>
      </c>
      <c r="BI18">
        <f t="shared" si="40"/>
        <v>1180.2008207473839</v>
      </c>
      <c r="BJ18">
        <f t="shared" si="41"/>
        <v>0.84298954709930229</v>
      </c>
      <c r="BK18">
        <f t="shared" si="42"/>
        <v>0.19597909419860471</v>
      </c>
      <c r="BL18">
        <v>6</v>
      </c>
      <c r="BM18">
        <v>0.5</v>
      </c>
      <c r="BN18" t="s">
        <v>290</v>
      </c>
      <c r="BO18">
        <v>2</v>
      </c>
      <c r="BP18">
        <v>1608064311.3499999</v>
      </c>
      <c r="BQ18">
        <v>56.411526666666703</v>
      </c>
      <c r="BR18">
        <v>46.005133333333298</v>
      </c>
      <c r="BS18">
        <v>12.877750000000001</v>
      </c>
      <c r="BT18">
        <v>12.4950766666667</v>
      </c>
      <c r="BU18">
        <v>52.611526666666698</v>
      </c>
      <c r="BV18">
        <v>12.752750000000001</v>
      </c>
      <c r="BW18">
        <v>500.01036666666698</v>
      </c>
      <c r="BX18">
        <v>102.674466666667</v>
      </c>
      <c r="BY18">
        <v>9.9993659999999998E-2</v>
      </c>
      <c r="BZ18">
        <v>28.0128733333333</v>
      </c>
      <c r="CA18">
        <v>28.851983333333301</v>
      </c>
      <c r="CB18">
        <v>999.9</v>
      </c>
      <c r="CC18">
        <v>0</v>
      </c>
      <c r="CD18">
        <v>0</v>
      </c>
      <c r="CE18">
        <v>9997.8726666666698</v>
      </c>
      <c r="CF18">
        <v>0</v>
      </c>
      <c r="CG18">
        <v>353.85853333333301</v>
      </c>
      <c r="CH18">
        <v>1400.01833333333</v>
      </c>
      <c r="CI18">
        <v>0.899990966666667</v>
      </c>
      <c r="CJ18">
        <v>0.100009206666667</v>
      </c>
      <c r="CK18">
        <v>0</v>
      </c>
      <c r="CL18">
        <v>822.95143333333294</v>
      </c>
      <c r="CM18">
        <v>4.9997499999999997</v>
      </c>
      <c r="CN18">
        <v>11461.166666666701</v>
      </c>
      <c r="CO18">
        <v>12178.186666666699</v>
      </c>
      <c r="CP18">
        <v>48.8686333333333</v>
      </c>
      <c r="CQ18">
        <v>50.307866666666598</v>
      </c>
      <c r="CR18">
        <v>49.875</v>
      </c>
      <c r="CS18">
        <v>49.8791333333333</v>
      </c>
      <c r="CT18">
        <v>49.899799999999999</v>
      </c>
      <c r="CU18">
        <v>1255.5043333333299</v>
      </c>
      <c r="CV18">
        <v>139.51400000000001</v>
      </c>
      <c r="CW18">
        <v>0</v>
      </c>
      <c r="CX18">
        <v>119.69999980926499</v>
      </c>
      <c r="CY18">
        <v>0</v>
      </c>
      <c r="CZ18">
        <v>822.88107692307699</v>
      </c>
      <c r="DA18">
        <v>-19.360068373281301</v>
      </c>
      <c r="DB18">
        <v>-272.18461537975497</v>
      </c>
      <c r="DC18">
        <v>11460.1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-8.8239820492224208</v>
      </c>
      <c r="DS18">
        <v>11.0189608585393</v>
      </c>
      <c r="DT18">
        <v>1.04268003581734</v>
      </c>
      <c r="DU18">
        <v>0</v>
      </c>
      <c r="DV18">
        <v>10.5020753333333</v>
      </c>
      <c r="DW18">
        <v>-15.4954662513904</v>
      </c>
      <c r="DX18">
        <v>1.3215575602818901</v>
      </c>
      <c r="DY18">
        <v>0</v>
      </c>
      <c r="DZ18">
        <v>0.38253273333333299</v>
      </c>
      <c r="EA18">
        <v>1.7591065628476101E-2</v>
      </c>
      <c r="EB18">
        <v>1.48378351820233E-3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1194.2</v>
      </c>
      <c r="EX18">
        <v>1194.2</v>
      </c>
      <c r="EY18">
        <v>2</v>
      </c>
      <c r="EZ18">
        <v>499.553</v>
      </c>
      <c r="FA18">
        <v>467.846</v>
      </c>
      <c r="FB18">
        <v>23.627099999999999</v>
      </c>
      <c r="FC18">
        <v>32.839399999999998</v>
      </c>
      <c r="FD18">
        <v>29.9999</v>
      </c>
      <c r="FE18">
        <v>32.679699999999997</v>
      </c>
      <c r="FF18">
        <v>32.624600000000001</v>
      </c>
      <c r="FG18">
        <v>5.8828399999999998</v>
      </c>
      <c r="FH18">
        <v>0</v>
      </c>
      <c r="FI18">
        <v>100</v>
      </c>
      <c r="FJ18">
        <v>23.6371</v>
      </c>
      <c r="FK18">
        <v>45.816899999999997</v>
      </c>
      <c r="FL18">
        <v>13.008599999999999</v>
      </c>
      <c r="FM18">
        <v>101.521</v>
      </c>
      <c r="FN18">
        <v>100.90900000000001</v>
      </c>
    </row>
    <row r="19" spans="1:170" x14ac:dyDescent="0.2">
      <c r="A19">
        <v>3</v>
      </c>
      <c r="B19">
        <v>1608064439.5999999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1608064431.5999999</v>
      </c>
      <c r="I19">
        <f t="shared" si="0"/>
        <v>4.8523639400615724E-4</v>
      </c>
      <c r="J19">
        <f t="shared" si="1"/>
        <v>-2.1803961461674914</v>
      </c>
      <c r="K19">
        <f t="shared" si="2"/>
        <v>79.197054838709704</v>
      </c>
      <c r="L19">
        <f t="shared" si="3"/>
        <v>262.6500381383089</v>
      </c>
      <c r="M19">
        <f t="shared" si="4"/>
        <v>26.994108878328273</v>
      </c>
      <c r="N19">
        <f t="shared" si="5"/>
        <v>8.1395530581773308</v>
      </c>
      <c r="O19">
        <f t="shared" si="6"/>
        <v>1.8346783463357809E-2</v>
      </c>
      <c r="P19">
        <f t="shared" si="7"/>
        <v>2.97591175863408</v>
      </c>
      <c r="Q19">
        <f t="shared" si="8"/>
        <v>1.8284176290751148E-2</v>
      </c>
      <c r="R19">
        <f t="shared" si="9"/>
        <v>1.1433217291393299E-2</v>
      </c>
      <c r="S19">
        <f t="shared" si="10"/>
        <v>231.29525913642709</v>
      </c>
      <c r="T19">
        <f t="shared" si="11"/>
        <v>29.219178705240605</v>
      </c>
      <c r="U19">
        <f t="shared" si="12"/>
        <v>28.9060548387097</v>
      </c>
      <c r="V19">
        <f t="shared" si="13"/>
        <v>3.9999614279274915</v>
      </c>
      <c r="W19">
        <f t="shared" si="14"/>
        <v>35.398559075261574</v>
      </c>
      <c r="X19">
        <f t="shared" si="15"/>
        <v>1.3433334701675033</v>
      </c>
      <c r="Y19">
        <f t="shared" si="16"/>
        <v>3.794881784061932</v>
      </c>
      <c r="Z19">
        <f t="shared" si="17"/>
        <v>2.6566279577599881</v>
      </c>
      <c r="AA19">
        <f t="shared" si="18"/>
        <v>-21.398924975671534</v>
      </c>
      <c r="AB19">
        <f t="shared" si="19"/>
        <v>-145.33450671286533</v>
      </c>
      <c r="AC19">
        <f t="shared" si="20"/>
        <v>-10.693509022796196</v>
      </c>
      <c r="AD19">
        <f t="shared" si="21"/>
        <v>53.868318425094003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54107.254015803825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796.76569230769201</v>
      </c>
      <c r="AR19">
        <v>841.1</v>
      </c>
      <c r="AS19">
        <f t="shared" si="27"/>
        <v>5.2709912843072138E-2</v>
      </c>
      <c r="AT19">
        <v>0.5</v>
      </c>
      <c r="AU19">
        <f t="shared" si="28"/>
        <v>1180.2048191378608</v>
      </c>
      <c r="AV19">
        <f t="shared" si="29"/>
        <v>-2.1803961461674914</v>
      </c>
      <c r="AW19">
        <f t="shared" si="30"/>
        <v>31.104246576865179</v>
      </c>
      <c r="AX19">
        <f t="shared" si="31"/>
        <v>0.27536559267625726</v>
      </c>
      <c r="AY19">
        <f t="shared" si="32"/>
        <v>-1.357941130525126E-3</v>
      </c>
      <c r="AZ19">
        <f t="shared" si="33"/>
        <v>2.8783497800499345</v>
      </c>
      <c r="BA19" t="s">
        <v>301</v>
      </c>
      <c r="BB19">
        <v>609.49</v>
      </c>
      <c r="BC19">
        <f t="shared" si="34"/>
        <v>231.61</v>
      </c>
      <c r="BD19">
        <f t="shared" si="35"/>
        <v>0.19141793399381726</v>
      </c>
      <c r="BE19">
        <f t="shared" si="36"/>
        <v>0.91268533772652383</v>
      </c>
      <c r="BF19">
        <f t="shared" si="37"/>
        <v>0.35291531443267621</v>
      </c>
      <c r="BG19">
        <f t="shared" si="38"/>
        <v>0.95067033490163666</v>
      </c>
      <c r="BH19">
        <f t="shared" si="39"/>
        <v>1400.02322580645</v>
      </c>
      <c r="BI19">
        <f t="shared" si="40"/>
        <v>1180.2048191378608</v>
      </c>
      <c r="BJ19">
        <f t="shared" si="41"/>
        <v>0.84298945716277807</v>
      </c>
      <c r="BK19">
        <f t="shared" si="42"/>
        <v>0.19597891432555598</v>
      </c>
      <c r="BL19">
        <v>6</v>
      </c>
      <c r="BM19">
        <v>0.5</v>
      </c>
      <c r="BN19" t="s">
        <v>290</v>
      </c>
      <c r="BO19">
        <v>2</v>
      </c>
      <c r="BP19">
        <v>1608064431.5999999</v>
      </c>
      <c r="BQ19">
        <v>79.197054838709704</v>
      </c>
      <c r="BR19">
        <v>76.626732258064493</v>
      </c>
      <c r="BS19">
        <v>13.070503225806499</v>
      </c>
      <c r="BT19">
        <v>12.4958387096774</v>
      </c>
      <c r="BU19">
        <v>75.397051612903198</v>
      </c>
      <c r="BV19">
        <v>12.945503225806499</v>
      </c>
      <c r="BW19">
        <v>500.007322580645</v>
      </c>
      <c r="BX19">
        <v>102.676</v>
      </c>
      <c r="BY19">
        <v>9.9956438709677395E-2</v>
      </c>
      <c r="BZ19">
        <v>28.0001903225806</v>
      </c>
      <c r="CA19">
        <v>28.9060548387097</v>
      </c>
      <c r="CB19">
        <v>999.9</v>
      </c>
      <c r="CC19">
        <v>0</v>
      </c>
      <c r="CD19">
        <v>0</v>
      </c>
      <c r="CE19">
        <v>9999.1322580645192</v>
      </c>
      <c r="CF19">
        <v>0</v>
      </c>
      <c r="CG19">
        <v>376.80380645161301</v>
      </c>
      <c r="CH19">
        <v>1400.02322580645</v>
      </c>
      <c r="CI19">
        <v>0.89999548387096795</v>
      </c>
      <c r="CJ19">
        <v>0.10000476774193499</v>
      </c>
      <c r="CK19">
        <v>0</v>
      </c>
      <c r="CL19">
        <v>796.78154838709702</v>
      </c>
      <c r="CM19">
        <v>4.9997499999999997</v>
      </c>
      <c r="CN19">
        <v>11089.722580645201</v>
      </c>
      <c r="CO19">
        <v>12178.235483871</v>
      </c>
      <c r="CP19">
        <v>48.743838709677398</v>
      </c>
      <c r="CQ19">
        <v>50.133000000000003</v>
      </c>
      <c r="CR19">
        <v>49.731645161290302</v>
      </c>
      <c r="CS19">
        <v>49.733677419354798</v>
      </c>
      <c r="CT19">
        <v>49.802064516129001</v>
      </c>
      <c r="CU19">
        <v>1255.51322580645</v>
      </c>
      <c r="CV19">
        <v>139.51032258064501</v>
      </c>
      <c r="CW19">
        <v>0</v>
      </c>
      <c r="CX19">
        <v>119.60000014305101</v>
      </c>
      <c r="CY19">
        <v>0</v>
      </c>
      <c r="CZ19">
        <v>796.76569230769201</v>
      </c>
      <c r="DA19">
        <v>-7.6626324901172103</v>
      </c>
      <c r="DB19">
        <v>-113.91452978891699</v>
      </c>
      <c r="DC19">
        <v>11088.992307692301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-2.2958128336862802</v>
      </c>
      <c r="DS19">
        <v>56.615594063494399</v>
      </c>
      <c r="DT19">
        <v>4.1458126760071101</v>
      </c>
      <c r="DU19">
        <v>0</v>
      </c>
      <c r="DV19">
        <v>2.36000123333333</v>
      </c>
      <c r="DW19">
        <v>-66.150660013348102</v>
      </c>
      <c r="DX19">
        <v>4.8960043312175499</v>
      </c>
      <c r="DY19">
        <v>0</v>
      </c>
      <c r="DZ19">
        <v>0.57504253333333299</v>
      </c>
      <c r="EA19">
        <v>8.8618518353725306E-2</v>
      </c>
      <c r="EB19">
        <v>6.42311352192655E-3</v>
      </c>
      <c r="EC19">
        <v>1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1196.2</v>
      </c>
      <c r="EX19">
        <v>1196.2</v>
      </c>
      <c r="EY19">
        <v>2</v>
      </c>
      <c r="EZ19">
        <v>499.89499999999998</v>
      </c>
      <c r="FA19">
        <v>468.834</v>
      </c>
      <c r="FB19">
        <v>24.322299999999998</v>
      </c>
      <c r="FC19">
        <v>32.811900000000001</v>
      </c>
      <c r="FD19">
        <v>30.001899999999999</v>
      </c>
      <c r="FE19">
        <v>32.703600000000002</v>
      </c>
      <c r="FF19">
        <v>32.657699999999998</v>
      </c>
      <c r="FG19">
        <v>6.7545500000000001</v>
      </c>
      <c r="FH19">
        <v>0</v>
      </c>
      <c r="FI19">
        <v>100</v>
      </c>
      <c r="FJ19">
        <v>24.143799999999999</v>
      </c>
      <c r="FK19">
        <v>75.306700000000006</v>
      </c>
      <c r="FL19">
        <v>12.8596</v>
      </c>
      <c r="FM19">
        <v>101.524</v>
      </c>
      <c r="FN19">
        <v>100.90900000000001</v>
      </c>
    </row>
    <row r="20" spans="1:170" x14ac:dyDescent="0.2">
      <c r="A20">
        <v>4</v>
      </c>
      <c r="B20">
        <v>1608064560.0999999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1608064552.0999999</v>
      </c>
      <c r="I20">
        <f t="shared" si="0"/>
        <v>6.6875349327709898E-4</v>
      </c>
      <c r="J20">
        <f t="shared" si="1"/>
        <v>-0.29051652414131324</v>
      </c>
      <c r="K20">
        <f t="shared" si="2"/>
        <v>99.604112903225797</v>
      </c>
      <c r="L20">
        <f t="shared" si="3"/>
        <v>113.3859922354558</v>
      </c>
      <c r="M20">
        <f t="shared" si="4"/>
        <v>11.652873621144044</v>
      </c>
      <c r="N20">
        <f t="shared" si="5"/>
        <v>10.236486156043094</v>
      </c>
      <c r="O20">
        <f t="shared" si="6"/>
        <v>2.5563246951412696E-2</v>
      </c>
      <c r="P20">
        <f t="shared" si="7"/>
        <v>2.9755999167723983</v>
      </c>
      <c r="Q20">
        <f t="shared" si="8"/>
        <v>2.5441865395543373E-2</v>
      </c>
      <c r="R20">
        <f t="shared" si="9"/>
        <v>1.5912023348368297E-2</v>
      </c>
      <c r="S20">
        <f t="shared" si="10"/>
        <v>231.29218893591954</v>
      </c>
      <c r="T20">
        <f t="shared" si="11"/>
        <v>29.15331495173406</v>
      </c>
      <c r="U20">
        <f t="shared" si="12"/>
        <v>28.882100000000001</v>
      </c>
      <c r="V20">
        <f t="shared" si="13"/>
        <v>3.9944163410521409</v>
      </c>
      <c r="W20">
        <f t="shared" si="14"/>
        <v>35.967675555025501</v>
      </c>
      <c r="X20">
        <f t="shared" si="15"/>
        <v>1.3634217069222421</v>
      </c>
      <c r="Y20">
        <f t="shared" si="16"/>
        <v>3.7906861810861199</v>
      </c>
      <c r="Z20">
        <f t="shared" si="17"/>
        <v>2.6309946341298991</v>
      </c>
      <c r="AA20">
        <f t="shared" si="18"/>
        <v>-29.492029053520064</v>
      </c>
      <c r="AB20">
        <f t="shared" si="19"/>
        <v>-144.52027950205692</v>
      </c>
      <c r="AC20">
        <f t="shared" si="20"/>
        <v>-10.632441940548318</v>
      </c>
      <c r="AD20">
        <f t="shared" si="21"/>
        <v>46.647438439794229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54101.420448324759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783.18384615384605</v>
      </c>
      <c r="AR20">
        <v>828.31</v>
      </c>
      <c r="AS20">
        <f t="shared" si="27"/>
        <v>5.447978878216353E-2</v>
      </c>
      <c r="AT20">
        <v>0.5</v>
      </c>
      <c r="AU20">
        <f t="shared" si="28"/>
        <v>1180.1868655961439</v>
      </c>
      <c r="AV20">
        <f t="shared" si="29"/>
        <v>-0.29051652414131324</v>
      </c>
      <c r="AW20">
        <f t="shared" si="30"/>
        <v>32.148165580580766</v>
      </c>
      <c r="AX20">
        <f t="shared" si="31"/>
        <v>0.28320314857963796</v>
      </c>
      <c r="AY20">
        <f t="shared" si="32"/>
        <v>2.4337752270257789E-4</v>
      </c>
      <c r="AZ20">
        <f t="shared" si="33"/>
        <v>2.9382356847074167</v>
      </c>
      <c r="BA20" t="s">
        <v>305</v>
      </c>
      <c r="BB20">
        <v>593.73</v>
      </c>
      <c r="BC20">
        <f t="shared" si="34"/>
        <v>234.57999999999993</v>
      </c>
      <c r="BD20">
        <f t="shared" si="35"/>
        <v>0.19236999678640085</v>
      </c>
      <c r="BE20">
        <f t="shared" si="36"/>
        <v>0.91208799445350131</v>
      </c>
      <c r="BF20">
        <f t="shared" si="37"/>
        <v>0.3999372797120323</v>
      </c>
      <c r="BG20">
        <f t="shared" si="38"/>
        <v>0.9556927116182522</v>
      </c>
      <c r="BH20">
        <f t="shared" si="39"/>
        <v>1400.0016129032299</v>
      </c>
      <c r="BI20">
        <f t="shared" si="40"/>
        <v>1180.1868655961439</v>
      </c>
      <c r="BJ20">
        <f t="shared" si="41"/>
        <v>0.84298964709672808</v>
      </c>
      <c r="BK20">
        <f t="shared" si="42"/>
        <v>0.19597929419345611</v>
      </c>
      <c r="BL20">
        <v>6</v>
      </c>
      <c r="BM20">
        <v>0.5</v>
      </c>
      <c r="BN20" t="s">
        <v>290</v>
      </c>
      <c r="BO20">
        <v>2</v>
      </c>
      <c r="BP20">
        <v>1608064552.0999999</v>
      </c>
      <c r="BQ20">
        <v>99.604112903225797</v>
      </c>
      <c r="BR20">
        <v>99.3354322580645</v>
      </c>
      <c r="BS20">
        <v>13.2665064516129</v>
      </c>
      <c r="BT20">
        <v>12.4746677419355</v>
      </c>
      <c r="BU20">
        <v>95.804077419354797</v>
      </c>
      <c r="BV20">
        <v>13.1415064516129</v>
      </c>
      <c r="BW20">
        <v>500.01203225806398</v>
      </c>
      <c r="BX20">
        <v>102.671709677419</v>
      </c>
      <c r="BY20">
        <v>0.100011867741935</v>
      </c>
      <c r="BZ20">
        <v>27.981216129032301</v>
      </c>
      <c r="CA20">
        <v>28.882100000000001</v>
      </c>
      <c r="CB20">
        <v>999.9</v>
      </c>
      <c r="CC20">
        <v>0</v>
      </c>
      <c r="CD20">
        <v>0</v>
      </c>
      <c r="CE20">
        <v>9997.7867741935497</v>
      </c>
      <c r="CF20">
        <v>0</v>
      </c>
      <c r="CG20">
        <v>389.96809677419401</v>
      </c>
      <c r="CH20">
        <v>1400.0016129032299</v>
      </c>
      <c r="CI20">
        <v>0.89998954838709699</v>
      </c>
      <c r="CJ20">
        <v>0.10001060000000001</v>
      </c>
      <c r="CK20">
        <v>0</v>
      </c>
      <c r="CL20">
        <v>783.20741935483898</v>
      </c>
      <c r="CM20">
        <v>4.9997499999999997</v>
      </c>
      <c r="CN20">
        <v>10894.483870967701</v>
      </c>
      <c r="CO20">
        <v>12178.016129032299</v>
      </c>
      <c r="CP20">
        <v>48.608709677419299</v>
      </c>
      <c r="CQ20">
        <v>50.045999999999999</v>
      </c>
      <c r="CR20">
        <v>49.590451612903202</v>
      </c>
      <c r="CS20">
        <v>49.6046774193548</v>
      </c>
      <c r="CT20">
        <v>49.679161290322597</v>
      </c>
      <c r="CU20">
        <v>1255.48548387097</v>
      </c>
      <c r="CV20">
        <v>139.51709677419399</v>
      </c>
      <c r="CW20">
        <v>0</v>
      </c>
      <c r="CX20">
        <v>119.60000014305101</v>
      </c>
      <c r="CY20">
        <v>0</v>
      </c>
      <c r="CZ20">
        <v>783.18384615384605</v>
      </c>
      <c r="DA20">
        <v>-6.6329572506054202</v>
      </c>
      <c r="DB20">
        <v>-74.875213670482907</v>
      </c>
      <c r="DC20">
        <v>10894.0653846154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-0.39418457963945402</v>
      </c>
      <c r="DS20">
        <v>16.0219454365327</v>
      </c>
      <c r="DT20">
        <v>1.46089290896253</v>
      </c>
      <c r="DU20">
        <v>0</v>
      </c>
      <c r="DV20">
        <v>0.22368911999999999</v>
      </c>
      <c r="DW20">
        <v>-15.9200075105673</v>
      </c>
      <c r="DX20">
        <v>1.61977803034532</v>
      </c>
      <c r="DY20">
        <v>0</v>
      </c>
      <c r="DZ20">
        <v>0.79131560000000001</v>
      </c>
      <c r="EA20">
        <v>0.124500894327029</v>
      </c>
      <c r="EB20">
        <v>9.0042411991979304E-3</v>
      </c>
      <c r="EC20">
        <v>1</v>
      </c>
      <c r="ED20">
        <v>1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1198.2</v>
      </c>
      <c r="EX20">
        <v>1198.2</v>
      </c>
      <c r="EY20">
        <v>2</v>
      </c>
      <c r="EZ20">
        <v>500.48599999999999</v>
      </c>
      <c r="FA20">
        <v>470.03100000000001</v>
      </c>
      <c r="FB20">
        <v>24.3217</v>
      </c>
      <c r="FC20">
        <v>32.742400000000004</v>
      </c>
      <c r="FD20">
        <v>29.9999</v>
      </c>
      <c r="FE20">
        <v>32.678899999999999</v>
      </c>
      <c r="FF20">
        <v>32.643300000000004</v>
      </c>
      <c r="FG20">
        <v>7.7724200000000003</v>
      </c>
      <c r="FH20">
        <v>0</v>
      </c>
      <c r="FI20">
        <v>100</v>
      </c>
      <c r="FJ20">
        <v>24.322800000000001</v>
      </c>
      <c r="FK20">
        <v>96.238</v>
      </c>
      <c r="FL20">
        <v>13.0801</v>
      </c>
      <c r="FM20">
        <v>101.533</v>
      </c>
      <c r="FN20">
        <v>100.919</v>
      </c>
    </row>
    <row r="21" spans="1:170" x14ac:dyDescent="0.2">
      <c r="A21">
        <v>6</v>
      </c>
      <c r="B21">
        <v>1608064756.5999999</v>
      </c>
      <c r="C21">
        <v>558</v>
      </c>
      <c r="D21" t="s">
        <v>307</v>
      </c>
      <c r="E21" t="s">
        <v>308</v>
      </c>
      <c r="F21" t="s">
        <v>285</v>
      </c>
      <c r="G21" t="s">
        <v>286</v>
      </c>
      <c r="H21">
        <v>1608064748.5999999</v>
      </c>
      <c r="I21">
        <f t="shared" si="0"/>
        <v>8.4867513802470952E-4</v>
      </c>
      <c r="J21">
        <f t="shared" si="1"/>
        <v>-0.42056378061112565</v>
      </c>
      <c r="K21">
        <f t="shared" si="2"/>
        <v>200.206419354839</v>
      </c>
      <c r="L21">
        <f t="shared" si="3"/>
        <v>212.27782665405709</v>
      </c>
      <c r="M21">
        <f t="shared" si="4"/>
        <v>21.815593486084509</v>
      </c>
      <c r="N21">
        <f t="shared" si="5"/>
        <v>20.57502626059722</v>
      </c>
      <c r="O21">
        <f t="shared" si="6"/>
        <v>3.2713956835591008E-2</v>
      </c>
      <c r="P21">
        <f t="shared" si="7"/>
        <v>2.9757884323473638</v>
      </c>
      <c r="Q21">
        <f t="shared" si="8"/>
        <v>3.2515467440461528E-2</v>
      </c>
      <c r="R21">
        <f t="shared" si="9"/>
        <v>2.0339900089339294E-2</v>
      </c>
      <c r="S21">
        <f t="shared" si="10"/>
        <v>231.29285350462447</v>
      </c>
      <c r="T21">
        <f t="shared" si="11"/>
        <v>29.12575577980871</v>
      </c>
      <c r="U21">
        <f t="shared" si="12"/>
        <v>28.8991516129032</v>
      </c>
      <c r="V21">
        <f t="shared" si="13"/>
        <v>3.9983627751651691</v>
      </c>
      <c r="W21">
        <f t="shared" si="14"/>
        <v>36.531414194182297</v>
      </c>
      <c r="X21">
        <f t="shared" si="15"/>
        <v>1.3862940021965393</v>
      </c>
      <c r="Y21">
        <f t="shared" si="16"/>
        <v>3.7947997162872209</v>
      </c>
      <c r="Z21">
        <f t="shared" si="17"/>
        <v>2.6120687729686298</v>
      </c>
      <c r="AA21">
        <f t="shared" si="18"/>
        <v>-37.426573586889688</v>
      </c>
      <c r="AB21">
        <f t="shared" si="19"/>
        <v>-144.28050905812557</v>
      </c>
      <c r="AC21">
        <f t="shared" si="20"/>
        <v>-10.616012707712613</v>
      </c>
      <c r="AD21">
        <f t="shared" si="21"/>
        <v>38.969758151896599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54103.55205771287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767.74596153846198</v>
      </c>
      <c r="AR21">
        <v>822.17</v>
      </c>
      <c r="AS21">
        <f t="shared" si="27"/>
        <v>6.6195602444187873E-2</v>
      </c>
      <c r="AT21">
        <v>0.5</v>
      </c>
      <c r="AU21">
        <f t="shared" si="28"/>
        <v>1180.1935526931109</v>
      </c>
      <c r="AV21">
        <f t="shared" si="29"/>
        <v>-0.42056378061112565</v>
      </c>
      <c r="AW21">
        <f t="shared" si="30"/>
        <v>39.061811610633427</v>
      </c>
      <c r="AX21">
        <f t="shared" si="31"/>
        <v>0.29806487709354507</v>
      </c>
      <c r="AY21">
        <f t="shared" si="32"/>
        <v>1.3318467877274556E-4</v>
      </c>
      <c r="AZ21">
        <f t="shared" si="33"/>
        <v>2.9676465937701448</v>
      </c>
      <c r="BA21" t="s">
        <v>310</v>
      </c>
      <c r="BB21">
        <v>577.11</v>
      </c>
      <c r="BC21">
        <f t="shared" si="34"/>
        <v>245.05999999999995</v>
      </c>
      <c r="BD21">
        <f t="shared" si="35"/>
        <v>0.22208454444437276</v>
      </c>
      <c r="BE21">
        <f t="shared" si="36"/>
        <v>0.90872896158988747</v>
      </c>
      <c r="BF21">
        <f t="shared" si="37"/>
        <v>0.51009906201108368</v>
      </c>
      <c r="BG21">
        <f t="shared" si="38"/>
        <v>0.95810376658619745</v>
      </c>
      <c r="BH21">
        <f t="shared" si="39"/>
        <v>1400.01</v>
      </c>
      <c r="BI21">
        <f t="shared" si="40"/>
        <v>1180.1935526931109</v>
      </c>
      <c r="BJ21">
        <f t="shared" si="41"/>
        <v>0.84298937342812619</v>
      </c>
      <c r="BK21">
        <f t="shared" si="42"/>
        <v>0.19597874685625249</v>
      </c>
      <c r="BL21">
        <v>6</v>
      </c>
      <c r="BM21">
        <v>0.5</v>
      </c>
      <c r="BN21" t="s">
        <v>290</v>
      </c>
      <c r="BO21">
        <v>2</v>
      </c>
      <c r="BP21">
        <v>1608064748.5999999</v>
      </c>
      <c r="BQ21">
        <v>200.206419354839</v>
      </c>
      <c r="BR21">
        <v>199.90564516129001</v>
      </c>
      <c r="BS21">
        <v>13.489409677419401</v>
      </c>
      <c r="BT21">
        <v>12.4847709677419</v>
      </c>
      <c r="BU21">
        <v>196.40641935483899</v>
      </c>
      <c r="BV21">
        <v>13.364409677419401</v>
      </c>
      <c r="BW21">
        <v>500.01677419354797</v>
      </c>
      <c r="BX21">
        <v>102.669064516129</v>
      </c>
      <c r="BY21">
        <v>9.9999167741935499E-2</v>
      </c>
      <c r="BZ21">
        <v>27.999819354838699</v>
      </c>
      <c r="CA21">
        <v>28.8991516129032</v>
      </c>
      <c r="CB21">
        <v>999.9</v>
      </c>
      <c r="CC21">
        <v>0</v>
      </c>
      <c r="CD21">
        <v>0</v>
      </c>
      <c r="CE21">
        <v>9999.1103225806492</v>
      </c>
      <c r="CF21">
        <v>0</v>
      </c>
      <c r="CG21">
        <v>394.45306451612902</v>
      </c>
      <c r="CH21">
        <v>1400.01</v>
      </c>
      <c r="CI21">
        <v>0.89999632258064499</v>
      </c>
      <c r="CJ21">
        <v>0.100003961290323</v>
      </c>
      <c r="CK21">
        <v>0</v>
      </c>
      <c r="CL21">
        <v>767.73177419354795</v>
      </c>
      <c r="CM21">
        <v>4.9997499999999997</v>
      </c>
      <c r="CN21">
        <v>10679.2387096774</v>
      </c>
      <c r="CO21">
        <v>12178.1161290323</v>
      </c>
      <c r="CP21">
        <v>48.532064516128997</v>
      </c>
      <c r="CQ21">
        <v>49.945129032258002</v>
      </c>
      <c r="CR21">
        <v>49.5</v>
      </c>
      <c r="CS21">
        <v>49.552</v>
      </c>
      <c r="CT21">
        <v>49.628870967741904</v>
      </c>
      <c r="CU21">
        <v>1255.5058064516099</v>
      </c>
      <c r="CV21">
        <v>139.505161290323</v>
      </c>
      <c r="CW21">
        <v>0</v>
      </c>
      <c r="CX21">
        <v>119.60000014305101</v>
      </c>
      <c r="CY21">
        <v>0</v>
      </c>
      <c r="CZ21">
        <v>767.74596153846198</v>
      </c>
      <c r="DA21">
        <v>-0.792717961923742</v>
      </c>
      <c r="DB21">
        <v>-15.035897402468599</v>
      </c>
      <c r="DC21">
        <v>10679.0769230769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-0.42655261221337099</v>
      </c>
      <c r="DS21">
        <v>4.7060179227686199</v>
      </c>
      <c r="DT21">
        <v>1.2316806902865101</v>
      </c>
      <c r="DU21">
        <v>0</v>
      </c>
      <c r="DV21">
        <v>0.22348615333333299</v>
      </c>
      <c r="DW21">
        <v>-3.9058339114571701</v>
      </c>
      <c r="DX21">
        <v>1.4140944682821699</v>
      </c>
      <c r="DY21">
        <v>0</v>
      </c>
      <c r="DZ21">
        <v>1.0046823333333299</v>
      </c>
      <c r="EA21">
        <v>1.56459176863183E-2</v>
      </c>
      <c r="EB21">
        <v>1.2592820264826401E-3</v>
      </c>
      <c r="EC21">
        <v>1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1201.5</v>
      </c>
      <c r="EX21">
        <v>1201.5</v>
      </c>
      <c r="EY21">
        <v>2</v>
      </c>
      <c r="EZ21">
        <v>501.05799999999999</v>
      </c>
      <c r="FA21">
        <v>471.315</v>
      </c>
      <c r="FB21">
        <v>24.2623</v>
      </c>
      <c r="FC21">
        <v>32.645499999999998</v>
      </c>
      <c r="FD21">
        <v>29.9999</v>
      </c>
      <c r="FE21">
        <v>32.618200000000002</v>
      </c>
      <c r="FF21">
        <v>32.590499999999999</v>
      </c>
      <c r="FG21">
        <v>12.49</v>
      </c>
      <c r="FH21">
        <v>0</v>
      </c>
      <c r="FI21">
        <v>100</v>
      </c>
      <c r="FJ21">
        <v>24.1876</v>
      </c>
      <c r="FK21">
        <v>200.53800000000001</v>
      </c>
      <c r="FL21">
        <v>13.363099999999999</v>
      </c>
      <c r="FM21">
        <v>101.551</v>
      </c>
      <c r="FN21">
        <v>100.93899999999999</v>
      </c>
    </row>
    <row r="22" spans="1:170" x14ac:dyDescent="0.2">
      <c r="A22">
        <v>7</v>
      </c>
      <c r="B22">
        <v>1608064877.0999999</v>
      </c>
      <c r="C22">
        <v>678.5</v>
      </c>
      <c r="D22" t="s">
        <v>311</v>
      </c>
      <c r="E22" t="s">
        <v>312</v>
      </c>
      <c r="F22" t="s">
        <v>285</v>
      </c>
      <c r="G22" t="s">
        <v>286</v>
      </c>
      <c r="H22">
        <v>1608064869.0999999</v>
      </c>
      <c r="I22">
        <f t="shared" si="0"/>
        <v>8.0916649105493971E-4</v>
      </c>
      <c r="J22">
        <f t="shared" si="1"/>
        <v>0.95913652901969271</v>
      </c>
      <c r="K22">
        <f t="shared" si="2"/>
        <v>249.80451612903201</v>
      </c>
      <c r="L22">
        <f t="shared" si="3"/>
        <v>191.02218413973736</v>
      </c>
      <c r="M22">
        <f t="shared" si="4"/>
        <v>19.63005308344713</v>
      </c>
      <c r="N22">
        <f t="shared" si="5"/>
        <v>25.670714289972551</v>
      </c>
      <c r="O22">
        <f t="shared" si="6"/>
        <v>3.111531873239835E-2</v>
      </c>
      <c r="P22">
        <f t="shared" si="7"/>
        <v>2.9751586209821235</v>
      </c>
      <c r="Q22">
        <f t="shared" si="8"/>
        <v>3.0935659301284755E-2</v>
      </c>
      <c r="R22">
        <f t="shared" si="9"/>
        <v>1.9350842126112905E-2</v>
      </c>
      <c r="S22">
        <f t="shared" si="10"/>
        <v>231.2875750472549</v>
      </c>
      <c r="T22">
        <f t="shared" si="11"/>
        <v>29.121511822283161</v>
      </c>
      <c r="U22">
        <f t="shared" si="12"/>
        <v>28.900335483871</v>
      </c>
      <c r="V22">
        <f t="shared" si="13"/>
        <v>3.9986368970550283</v>
      </c>
      <c r="W22">
        <f t="shared" si="14"/>
        <v>36.424803728647213</v>
      </c>
      <c r="X22">
        <f t="shared" si="15"/>
        <v>1.3810749082862288</v>
      </c>
      <c r="Y22">
        <f t="shared" si="16"/>
        <v>3.7915781745175128</v>
      </c>
      <c r="Z22">
        <f t="shared" si="17"/>
        <v>2.6175619887687995</v>
      </c>
      <c r="AA22">
        <f t="shared" si="18"/>
        <v>-35.68424225552284</v>
      </c>
      <c r="AB22">
        <f t="shared" si="19"/>
        <v>-146.7764803213521</v>
      </c>
      <c r="AC22">
        <f t="shared" si="20"/>
        <v>-10.801231391229692</v>
      </c>
      <c r="AD22">
        <f t="shared" si="21"/>
        <v>38.025621079150284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54087.562018901801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765.75188461538505</v>
      </c>
      <c r="AR22">
        <v>826.34</v>
      </c>
      <c r="AS22">
        <f t="shared" si="27"/>
        <v>7.3321048702247205E-2</v>
      </c>
      <c r="AT22">
        <v>0.5</v>
      </c>
      <c r="AU22">
        <f t="shared" si="28"/>
        <v>1180.1666301124674</v>
      </c>
      <c r="AV22">
        <f t="shared" si="29"/>
        <v>0.95913652901969271</v>
      </c>
      <c r="AW22">
        <f t="shared" si="30"/>
        <v>43.265527481621589</v>
      </c>
      <c r="AX22">
        <f t="shared" si="31"/>
        <v>0.29870271316891356</v>
      </c>
      <c r="AY22">
        <f t="shared" si="32"/>
        <v>1.3022601805725129E-3</v>
      </c>
      <c r="AZ22">
        <f t="shared" si="33"/>
        <v>2.9476244645061351</v>
      </c>
      <c r="BA22" t="s">
        <v>314</v>
      </c>
      <c r="BB22">
        <v>579.51</v>
      </c>
      <c r="BC22">
        <f t="shared" si="34"/>
        <v>246.83000000000004</v>
      </c>
      <c r="BD22">
        <f t="shared" si="35"/>
        <v>0.24546495719570138</v>
      </c>
      <c r="BE22">
        <f t="shared" si="36"/>
        <v>0.90798748960884523</v>
      </c>
      <c r="BF22">
        <f t="shared" si="37"/>
        <v>0.54651302368825971</v>
      </c>
      <c r="BG22">
        <f t="shared" si="38"/>
        <v>0.95646629114379811</v>
      </c>
      <c r="BH22">
        <f t="shared" si="39"/>
        <v>1399.97806451613</v>
      </c>
      <c r="BI22">
        <f t="shared" si="40"/>
        <v>1180.1666301124674</v>
      </c>
      <c r="BJ22">
        <f t="shared" si="41"/>
        <v>0.84298937249446448</v>
      </c>
      <c r="BK22">
        <f t="shared" si="42"/>
        <v>0.19597874498892898</v>
      </c>
      <c r="BL22">
        <v>6</v>
      </c>
      <c r="BM22">
        <v>0.5</v>
      </c>
      <c r="BN22" t="s">
        <v>290</v>
      </c>
      <c r="BO22">
        <v>2</v>
      </c>
      <c r="BP22">
        <v>1608064869.0999999</v>
      </c>
      <c r="BQ22">
        <v>249.80451612903201</v>
      </c>
      <c r="BR22">
        <v>251.19800000000001</v>
      </c>
      <c r="BS22">
        <v>13.4393903225806</v>
      </c>
      <c r="BT22">
        <v>12.4814677419355</v>
      </c>
      <c r="BU22">
        <v>246.004516129032</v>
      </c>
      <c r="BV22">
        <v>13.3143903225806</v>
      </c>
      <c r="BW22">
        <v>500.01438709677399</v>
      </c>
      <c r="BX22">
        <v>102.663193548387</v>
      </c>
      <c r="BY22">
        <v>0.10001781290322601</v>
      </c>
      <c r="BZ22">
        <v>27.985251612903198</v>
      </c>
      <c r="CA22">
        <v>28.900335483871</v>
      </c>
      <c r="CB22">
        <v>999.9</v>
      </c>
      <c r="CC22">
        <v>0</v>
      </c>
      <c r="CD22">
        <v>0</v>
      </c>
      <c r="CE22">
        <v>9996.1209677419392</v>
      </c>
      <c r="CF22">
        <v>0</v>
      </c>
      <c r="CG22">
        <v>400.602225806452</v>
      </c>
      <c r="CH22">
        <v>1399.97806451613</v>
      </c>
      <c r="CI22">
        <v>0.89999812903225795</v>
      </c>
      <c r="CJ22">
        <v>0.100002116129032</v>
      </c>
      <c r="CK22">
        <v>0</v>
      </c>
      <c r="CL22">
        <v>765.69538709677397</v>
      </c>
      <c r="CM22">
        <v>4.9997499999999997</v>
      </c>
      <c r="CN22">
        <v>10650.1709677419</v>
      </c>
      <c r="CO22">
        <v>12177.8516129032</v>
      </c>
      <c r="CP22">
        <v>48.447161290322597</v>
      </c>
      <c r="CQ22">
        <v>49.890999999999998</v>
      </c>
      <c r="CR22">
        <v>49.436999999999998</v>
      </c>
      <c r="CS22">
        <v>49.499806451612898</v>
      </c>
      <c r="CT22">
        <v>49.548000000000002</v>
      </c>
      <c r="CU22">
        <v>1255.4770967741899</v>
      </c>
      <c r="CV22">
        <v>139.50193548387099</v>
      </c>
      <c r="CW22">
        <v>0</v>
      </c>
      <c r="CX22">
        <v>119.60000014305101</v>
      </c>
      <c r="CY22">
        <v>0</v>
      </c>
      <c r="CZ22">
        <v>765.75188461538505</v>
      </c>
      <c r="DA22">
        <v>0.10471794685052301</v>
      </c>
      <c r="DB22">
        <v>4.5470084820095504</v>
      </c>
      <c r="DC22">
        <v>10650.1307692308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0.94867756652400104</v>
      </c>
      <c r="DS22">
        <v>4.43250616356426</v>
      </c>
      <c r="DT22">
        <v>0.78206774125542899</v>
      </c>
      <c r="DU22">
        <v>0</v>
      </c>
      <c r="DV22">
        <v>-1.3597946966666701</v>
      </c>
      <c r="DW22">
        <v>-8.3102342949944408</v>
      </c>
      <c r="DX22">
        <v>0.94877505378610205</v>
      </c>
      <c r="DY22">
        <v>0</v>
      </c>
      <c r="DZ22">
        <v>0.95806663333333297</v>
      </c>
      <c r="EA22">
        <v>-3.3005979977753203E-2</v>
      </c>
      <c r="EB22">
        <v>2.42804914122887E-3</v>
      </c>
      <c r="EC22">
        <v>1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1203.5</v>
      </c>
      <c r="EX22">
        <v>1203.5</v>
      </c>
      <c r="EY22">
        <v>2</v>
      </c>
      <c r="EZ22">
        <v>501.20299999999997</v>
      </c>
      <c r="FA22">
        <v>471.68900000000002</v>
      </c>
      <c r="FB22">
        <v>24.323699999999999</v>
      </c>
      <c r="FC22">
        <v>32.611800000000002</v>
      </c>
      <c r="FD22">
        <v>29.9999</v>
      </c>
      <c r="FE22">
        <v>32.586500000000001</v>
      </c>
      <c r="FF22">
        <v>32.56</v>
      </c>
      <c r="FG22">
        <v>14.8925</v>
      </c>
      <c r="FH22">
        <v>0</v>
      </c>
      <c r="FI22">
        <v>100</v>
      </c>
      <c r="FJ22">
        <v>24.3294</v>
      </c>
      <c r="FK22">
        <v>251.303</v>
      </c>
      <c r="FL22">
        <v>13.4787</v>
      </c>
      <c r="FM22">
        <v>101.553</v>
      </c>
      <c r="FN22">
        <v>100.94799999999999</v>
      </c>
    </row>
    <row r="23" spans="1:170" x14ac:dyDescent="0.2">
      <c r="A23">
        <v>8</v>
      </c>
      <c r="B23">
        <v>1608064995.0999999</v>
      </c>
      <c r="C23">
        <v>796.5</v>
      </c>
      <c r="D23" t="s">
        <v>315</v>
      </c>
      <c r="E23" t="s">
        <v>316</v>
      </c>
      <c r="F23" t="s">
        <v>285</v>
      </c>
      <c r="G23" t="s">
        <v>286</v>
      </c>
      <c r="H23">
        <v>1608064987.3499999</v>
      </c>
      <c r="I23">
        <f t="shared" si="0"/>
        <v>7.0345572608149112E-4</v>
      </c>
      <c r="J23">
        <f t="shared" si="1"/>
        <v>2.8054563507974599</v>
      </c>
      <c r="K23">
        <f t="shared" si="2"/>
        <v>399.947133333333</v>
      </c>
      <c r="L23">
        <f t="shared" si="3"/>
        <v>219.49168507414467</v>
      </c>
      <c r="M23">
        <f t="shared" si="4"/>
        <v>22.553590113574661</v>
      </c>
      <c r="N23">
        <f t="shared" si="5"/>
        <v>41.096061152622397</v>
      </c>
      <c r="O23">
        <f t="shared" si="6"/>
        <v>2.6921557979039969E-2</v>
      </c>
      <c r="P23">
        <f t="shared" si="7"/>
        <v>2.9753717881868109</v>
      </c>
      <c r="Q23">
        <f t="shared" si="8"/>
        <v>2.6786960816775153E-2</v>
      </c>
      <c r="R23">
        <f t="shared" si="9"/>
        <v>1.675388729930722E-2</v>
      </c>
      <c r="S23">
        <f t="shared" si="10"/>
        <v>231.28962146448293</v>
      </c>
      <c r="T23">
        <f t="shared" si="11"/>
        <v>29.146343500842178</v>
      </c>
      <c r="U23">
        <f t="shared" si="12"/>
        <v>28.892969999999998</v>
      </c>
      <c r="V23">
        <f t="shared" si="13"/>
        <v>3.9969317067802588</v>
      </c>
      <c r="W23">
        <f t="shared" si="14"/>
        <v>36.109888486168856</v>
      </c>
      <c r="X23">
        <f t="shared" si="15"/>
        <v>1.3689602479124592</v>
      </c>
      <c r="Y23">
        <f t="shared" si="16"/>
        <v>3.7910951966434649</v>
      </c>
      <c r="Z23">
        <f t="shared" si="17"/>
        <v>2.6279714588677994</v>
      </c>
      <c r="AA23">
        <f t="shared" si="18"/>
        <v>-31.02239752019376</v>
      </c>
      <c r="AB23">
        <f t="shared" si="19"/>
        <v>-145.95599576845774</v>
      </c>
      <c r="AC23">
        <f t="shared" si="20"/>
        <v>-10.73957201709425</v>
      </c>
      <c r="AD23">
        <f t="shared" si="21"/>
        <v>43.571656158737198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54094.005017879885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764.97761538461498</v>
      </c>
      <c r="AR23">
        <v>834.69</v>
      </c>
      <c r="AS23">
        <f t="shared" si="27"/>
        <v>8.3518892781014542E-2</v>
      </c>
      <c r="AT23">
        <v>0.5</v>
      </c>
      <c r="AU23">
        <f t="shared" si="28"/>
        <v>1180.1762277579153</v>
      </c>
      <c r="AV23">
        <f t="shared" si="29"/>
        <v>2.8054563507974599</v>
      </c>
      <c r="AW23">
        <f t="shared" si="30"/>
        <v>49.283505914407762</v>
      </c>
      <c r="AX23">
        <f t="shared" si="31"/>
        <v>0.30723981358348612</v>
      </c>
      <c r="AY23">
        <f t="shared" si="32"/>
        <v>2.8666937623722968E-3</v>
      </c>
      <c r="AZ23">
        <f t="shared" si="33"/>
        <v>2.9081335585666532</v>
      </c>
      <c r="BA23" t="s">
        <v>318</v>
      </c>
      <c r="BB23">
        <v>578.24</v>
      </c>
      <c r="BC23">
        <f t="shared" si="34"/>
        <v>256.45000000000005</v>
      </c>
      <c r="BD23">
        <f t="shared" si="35"/>
        <v>0.27183616539436561</v>
      </c>
      <c r="BE23">
        <f t="shared" si="36"/>
        <v>0.90444661380708224</v>
      </c>
      <c r="BF23">
        <f t="shared" si="37"/>
        <v>0.5847712886428339</v>
      </c>
      <c r="BG23">
        <f t="shared" si="38"/>
        <v>0.95318741345937752</v>
      </c>
      <c r="BH23">
        <f t="shared" si="39"/>
        <v>1399.98933333333</v>
      </c>
      <c r="BI23">
        <f t="shared" si="40"/>
        <v>1180.1762277579153</v>
      </c>
      <c r="BJ23">
        <f t="shared" si="41"/>
        <v>0.84298944260378983</v>
      </c>
      <c r="BK23">
        <f t="shared" si="42"/>
        <v>0.19597888520757972</v>
      </c>
      <c r="BL23">
        <v>6</v>
      </c>
      <c r="BM23">
        <v>0.5</v>
      </c>
      <c r="BN23" t="s">
        <v>290</v>
      </c>
      <c r="BO23">
        <v>2</v>
      </c>
      <c r="BP23">
        <v>1608064987.3499999</v>
      </c>
      <c r="BQ23">
        <v>399.947133333333</v>
      </c>
      <c r="BR23">
        <v>403.65109999999999</v>
      </c>
      <c r="BS23">
        <v>13.32273</v>
      </c>
      <c r="BT23">
        <v>12.4898733333333</v>
      </c>
      <c r="BU23">
        <v>396.14713333333299</v>
      </c>
      <c r="BV23">
        <v>13.19773</v>
      </c>
      <c r="BW23">
        <v>500.02633333333301</v>
      </c>
      <c r="BX23">
        <v>102.65366666666699</v>
      </c>
      <c r="BY23">
        <v>0.10006683333333299</v>
      </c>
      <c r="BZ23">
        <v>27.983066666666701</v>
      </c>
      <c r="CA23">
        <v>28.892969999999998</v>
      </c>
      <c r="CB23">
        <v>999.9</v>
      </c>
      <c r="CC23">
        <v>0</v>
      </c>
      <c r="CD23">
        <v>0</v>
      </c>
      <c r="CE23">
        <v>9998.2540000000008</v>
      </c>
      <c r="CF23">
        <v>0</v>
      </c>
      <c r="CG23">
        <v>404.33710000000002</v>
      </c>
      <c r="CH23">
        <v>1399.98933333333</v>
      </c>
      <c r="CI23">
        <v>0.89999563333333299</v>
      </c>
      <c r="CJ23">
        <v>0.100004576666667</v>
      </c>
      <c r="CK23">
        <v>0</v>
      </c>
      <c r="CL23">
        <v>764.98450000000003</v>
      </c>
      <c r="CM23">
        <v>4.9997499999999997</v>
      </c>
      <c r="CN23">
        <v>10640.4233333333</v>
      </c>
      <c r="CO23">
        <v>12177.926666666701</v>
      </c>
      <c r="CP23">
        <v>48.375</v>
      </c>
      <c r="CQ23">
        <v>49.807866666666598</v>
      </c>
      <c r="CR23">
        <v>49.358133333333299</v>
      </c>
      <c r="CS23">
        <v>49.395666666666699</v>
      </c>
      <c r="CT23">
        <v>49.4600333333333</v>
      </c>
      <c r="CU23">
        <v>1255.4839999999999</v>
      </c>
      <c r="CV23">
        <v>139.506333333333</v>
      </c>
      <c r="CW23">
        <v>0</v>
      </c>
      <c r="CX23">
        <v>117.200000047684</v>
      </c>
      <c r="CY23">
        <v>0</v>
      </c>
      <c r="CZ23">
        <v>764.97761538461498</v>
      </c>
      <c r="DA23">
        <v>0.44396581056463302</v>
      </c>
      <c r="DB23">
        <v>-4.1025661528974702E-2</v>
      </c>
      <c r="DC23">
        <v>10640.561538461499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2.7920044666795398</v>
      </c>
      <c r="DS23">
        <v>-0.34228013321593898</v>
      </c>
      <c r="DT23">
        <v>0.16323142927701001</v>
      </c>
      <c r="DU23">
        <v>1</v>
      </c>
      <c r="DV23">
        <v>-3.6923633333333301</v>
      </c>
      <c r="DW23">
        <v>-0.17287261401558601</v>
      </c>
      <c r="DX23">
        <v>0.20405386371141199</v>
      </c>
      <c r="DY23">
        <v>1</v>
      </c>
      <c r="DZ23">
        <v>0.83343653333333301</v>
      </c>
      <c r="EA23">
        <v>-6.5588342602893104E-2</v>
      </c>
      <c r="EB23">
        <v>4.7522795984897802E-3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1205.5</v>
      </c>
      <c r="EX23">
        <v>1205.4000000000001</v>
      </c>
      <c r="EY23">
        <v>2</v>
      </c>
      <c r="EZ23">
        <v>501.09800000000001</v>
      </c>
      <c r="FA23">
        <v>472.33199999999999</v>
      </c>
      <c r="FB23">
        <v>24.319299999999998</v>
      </c>
      <c r="FC23">
        <v>32.568600000000004</v>
      </c>
      <c r="FD23">
        <v>29.9999</v>
      </c>
      <c r="FE23">
        <v>32.546199999999999</v>
      </c>
      <c r="FF23">
        <v>32.521299999999997</v>
      </c>
      <c r="FG23">
        <v>21.5031</v>
      </c>
      <c r="FH23">
        <v>0</v>
      </c>
      <c r="FI23">
        <v>100</v>
      </c>
      <c r="FJ23">
        <v>24.3215</v>
      </c>
      <c r="FK23">
        <v>404.22500000000002</v>
      </c>
      <c r="FL23">
        <v>13.418900000000001</v>
      </c>
      <c r="FM23">
        <v>101.56399999999999</v>
      </c>
      <c r="FN23">
        <v>100.95399999999999</v>
      </c>
    </row>
    <row r="24" spans="1:170" x14ac:dyDescent="0.2">
      <c r="A24">
        <v>9</v>
      </c>
      <c r="B24">
        <v>1608065115.5999999</v>
      </c>
      <c r="C24">
        <v>917</v>
      </c>
      <c r="D24" t="s">
        <v>319</v>
      </c>
      <c r="E24" t="s">
        <v>320</v>
      </c>
      <c r="F24" t="s">
        <v>285</v>
      </c>
      <c r="G24" t="s">
        <v>286</v>
      </c>
      <c r="H24">
        <v>1608065107.5999999</v>
      </c>
      <c r="I24">
        <f t="shared" si="0"/>
        <v>5.7258753459150491E-4</v>
      </c>
      <c r="J24">
        <f t="shared" si="1"/>
        <v>3.3184156632976434</v>
      </c>
      <c r="K24">
        <f t="shared" si="2"/>
        <v>500.24919354838698</v>
      </c>
      <c r="L24">
        <f t="shared" si="3"/>
        <v>239.69806251132391</v>
      </c>
      <c r="M24">
        <f t="shared" si="4"/>
        <v>24.627878546647448</v>
      </c>
      <c r="N24">
        <f t="shared" si="5"/>
        <v>51.398314415603494</v>
      </c>
      <c r="O24">
        <f t="shared" si="6"/>
        <v>2.1754091892043349E-2</v>
      </c>
      <c r="P24">
        <f t="shared" si="7"/>
        <v>2.9752387763174548</v>
      </c>
      <c r="Q24">
        <f t="shared" si="8"/>
        <v>2.1666111295645826E-2</v>
      </c>
      <c r="R24">
        <f t="shared" si="9"/>
        <v>1.3549194497002428E-2</v>
      </c>
      <c r="S24">
        <f t="shared" si="10"/>
        <v>231.29764722075353</v>
      </c>
      <c r="T24">
        <f t="shared" si="11"/>
        <v>29.19045250831261</v>
      </c>
      <c r="U24">
        <f t="shared" si="12"/>
        <v>28.895170967741901</v>
      </c>
      <c r="V24">
        <f t="shared" si="13"/>
        <v>3.9974411885008596</v>
      </c>
      <c r="W24">
        <f t="shared" si="14"/>
        <v>35.661889366534652</v>
      </c>
      <c r="X24">
        <f t="shared" si="15"/>
        <v>1.3528038939394251</v>
      </c>
      <c r="Y24">
        <f t="shared" si="16"/>
        <v>3.7934162153755797</v>
      </c>
      <c r="Z24">
        <f t="shared" si="17"/>
        <v>2.6446372945614343</v>
      </c>
      <c r="AA24">
        <f t="shared" si="18"/>
        <v>-25.251110275485367</v>
      </c>
      <c r="AB24">
        <f t="shared" si="19"/>
        <v>-144.6186421802297</v>
      </c>
      <c r="AC24">
        <f t="shared" si="20"/>
        <v>-10.642316108586144</v>
      </c>
      <c r="AD24">
        <f t="shared" si="21"/>
        <v>50.785578656452344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54088.038009315773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763.21884615384602</v>
      </c>
      <c r="AR24">
        <v>836.15</v>
      </c>
      <c r="AS24">
        <f t="shared" si="27"/>
        <v>8.7222572320939995E-2</v>
      </c>
      <c r="AT24">
        <v>0.5</v>
      </c>
      <c r="AU24">
        <f t="shared" si="28"/>
        <v>1180.2172943298326</v>
      </c>
      <c r="AV24">
        <f t="shared" si="29"/>
        <v>3.3184156632976434</v>
      </c>
      <c r="AW24">
        <f t="shared" si="30"/>
        <v>51.470794154553971</v>
      </c>
      <c r="AX24">
        <f t="shared" si="31"/>
        <v>0.30398851880643418</v>
      </c>
      <c r="AY24">
        <f t="shared" si="32"/>
        <v>3.3012252589691457E-3</v>
      </c>
      <c r="AZ24">
        <f t="shared" si="33"/>
        <v>2.9013095736410932</v>
      </c>
      <c r="BA24" t="s">
        <v>322</v>
      </c>
      <c r="BB24">
        <v>581.97</v>
      </c>
      <c r="BC24">
        <f t="shared" si="34"/>
        <v>254.17999999999995</v>
      </c>
      <c r="BD24">
        <f t="shared" si="35"/>
        <v>0.28692719272229905</v>
      </c>
      <c r="BE24">
        <f t="shared" si="36"/>
        <v>0.90516060907947815</v>
      </c>
      <c r="BF24">
        <f t="shared" si="37"/>
        <v>0.60436972111553833</v>
      </c>
      <c r="BG24">
        <f t="shared" si="38"/>
        <v>0.95261410071455666</v>
      </c>
      <c r="BH24">
        <f t="shared" si="39"/>
        <v>1400.0380645161299</v>
      </c>
      <c r="BI24">
        <f t="shared" si="40"/>
        <v>1180.2172943298326</v>
      </c>
      <c r="BJ24">
        <f t="shared" si="41"/>
        <v>0.84298943310354213</v>
      </c>
      <c r="BK24">
        <f t="shared" si="42"/>
        <v>0.19597886620708449</v>
      </c>
      <c r="BL24">
        <v>6</v>
      </c>
      <c r="BM24">
        <v>0.5</v>
      </c>
      <c r="BN24" t="s">
        <v>290</v>
      </c>
      <c r="BO24">
        <v>2</v>
      </c>
      <c r="BP24">
        <v>1608065107.5999999</v>
      </c>
      <c r="BQ24">
        <v>500.24919354838698</v>
      </c>
      <c r="BR24">
        <v>504.57487096774202</v>
      </c>
      <c r="BS24">
        <v>13.166561290322599</v>
      </c>
      <c r="BT24">
        <v>12.4885258064516</v>
      </c>
      <c r="BU24">
        <v>496.44922580645198</v>
      </c>
      <c r="BV24">
        <v>13.041561290322599</v>
      </c>
      <c r="BW24">
        <v>500.01677419354797</v>
      </c>
      <c r="BX24">
        <v>102.64541935483901</v>
      </c>
      <c r="BY24">
        <v>0.100002483870968</v>
      </c>
      <c r="BZ24">
        <v>27.993564516128998</v>
      </c>
      <c r="CA24">
        <v>28.895170967741901</v>
      </c>
      <c r="CB24">
        <v>999.9</v>
      </c>
      <c r="CC24">
        <v>0</v>
      </c>
      <c r="CD24">
        <v>0</v>
      </c>
      <c r="CE24">
        <v>9998.30516129032</v>
      </c>
      <c r="CF24">
        <v>0</v>
      </c>
      <c r="CG24">
        <v>446.56070967741903</v>
      </c>
      <c r="CH24">
        <v>1400.0380645161299</v>
      </c>
      <c r="CI24">
        <v>0.89999674193548396</v>
      </c>
      <c r="CJ24">
        <v>0.10000355483871</v>
      </c>
      <c r="CK24">
        <v>0</v>
      </c>
      <c r="CL24">
        <v>763.20474193548398</v>
      </c>
      <c r="CM24">
        <v>4.9997499999999997</v>
      </c>
      <c r="CN24">
        <v>10615.183870967699</v>
      </c>
      <c r="CO24">
        <v>12178.370967741899</v>
      </c>
      <c r="CP24">
        <v>48.292129032258103</v>
      </c>
      <c r="CQ24">
        <v>49.713419354838699</v>
      </c>
      <c r="CR24">
        <v>49.239741935483899</v>
      </c>
      <c r="CS24">
        <v>49.320193548387103</v>
      </c>
      <c r="CT24">
        <v>49.378870967741904</v>
      </c>
      <c r="CU24">
        <v>1255.5303225806499</v>
      </c>
      <c r="CV24">
        <v>139.51096774193499</v>
      </c>
      <c r="CW24">
        <v>0</v>
      </c>
      <c r="CX24">
        <v>119.60000014305101</v>
      </c>
      <c r="CY24">
        <v>0</v>
      </c>
      <c r="CZ24">
        <v>763.21884615384602</v>
      </c>
      <c r="DA24">
        <v>-1.0601709263836001</v>
      </c>
      <c r="DB24">
        <v>-19.6581196792452</v>
      </c>
      <c r="DC24">
        <v>10615.192307692299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3.23221572778509</v>
      </c>
      <c r="DS24">
        <v>-2.3006515848117002</v>
      </c>
      <c r="DT24">
        <v>0.90974967114662897</v>
      </c>
      <c r="DU24">
        <v>0</v>
      </c>
      <c r="DV24">
        <v>-4.2925606666666702</v>
      </c>
      <c r="DW24">
        <v>-0.59921085650723804</v>
      </c>
      <c r="DX24">
        <v>1.2205090615201899</v>
      </c>
      <c r="DY24">
        <v>0</v>
      </c>
      <c r="DZ24">
        <v>0.67780430000000003</v>
      </c>
      <c r="EA24">
        <v>-4.5052324805340299E-2</v>
      </c>
      <c r="EB24">
        <v>3.3458997509389402E-3</v>
      </c>
      <c r="EC24">
        <v>1</v>
      </c>
      <c r="ED24">
        <v>1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1207.5</v>
      </c>
      <c r="EX24">
        <v>1207.4000000000001</v>
      </c>
      <c r="EY24">
        <v>2</v>
      </c>
      <c r="EZ24">
        <v>500.80200000000002</v>
      </c>
      <c r="FA24">
        <v>473.10199999999998</v>
      </c>
      <c r="FB24">
        <v>24.261600000000001</v>
      </c>
      <c r="FC24">
        <v>32.517699999999998</v>
      </c>
      <c r="FD24">
        <v>29.9999</v>
      </c>
      <c r="FE24">
        <v>32.500300000000003</v>
      </c>
      <c r="FF24">
        <v>32.476500000000001</v>
      </c>
      <c r="FG24">
        <v>25.392199999999999</v>
      </c>
      <c r="FH24">
        <v>0</v>
      </c>
      <c r="FI24">
        <v>100</v>
      </c>
      <c r="FJ24">
        <v>24.262</v>
      </c>
      <c r="FK24">
        <v>504.26499999999999</v>
      </c>
      <c r="FL24">
        <v>13.3033</v>
      </c>
      <c r="FM24">
        <v>101.57</v>
      </c>
      <c r="FN24">
        <v>100.96599999999999</v>
      </c>
    </row>
    <row r="25" spans="1:170" x14ac:dyDescent="0.2">
      <c r="A25">
        <v>10</v>
      </c>
      <c r="B25">
        <v>1608065200.0999999</v>
      </c>
      <c r="C25">
        <v>1001.5</v>
      </c>
      <c r="D25" t="s">
        <v>323</v>
      </c>
      <c r="E25" t="s">
        <v>324</v>
      </c>
      <c r="F25" t="s">
        <v>285</v>
      </c>
      <c r="G25" t="s">
        <v>286</v>
      </c>
      <c r="H25">
        <v>1608065192.0999999</v>
      </c>
      <c r="I25">
        <f t="shared" si="0"/>
        <v>5.1903849993534029E-4</v>
      </c>
      <c r="J25">
        <f t="shared" si="1"/>
        <v>4.6699982843407497</v>
      </c>
      <c r="K25">
        <f t="shared" si="2"/>
        <v>599.06412903225805</v>
      </c>
      <c r="L25">
        <f t="shared" si="3"/>
        <v>200.9536739715582</v>
      </c>
      <c r="M25">
        <f t="shared" si="4"/>
        <v>20.646541692444369</v>
      </c>
      <c r="N25">
        <f t="shared" si="5"/>
        <v>61.549521698533212</v>
      </c>
      <c r="O25">
        <f t="shared" si="6"/>
        <v>1.9664668903935738E-2</v>
      </c>
      <c r="P25">
        <f t="shared" si="7"/>
        <v>2.976428302402637</v>
      </c>
      <c r="Q25">
        <f t="shared" si="8"/>
        <v>1.9592775754999202E-2</v>
      </c>
      <c r="R25">
        <f t="shared" si="9"/>
        <v>1.2251922155104901E-2</v>
      </c>
      <c r="S25">
        <f t="shared" si="10"/>
        <v>231.28789170990342</v>
      </c>
      <c r="T25">
        <f t="shared" si="11"/>
        <v>29.19773528964177</v>
      </c>
      <c r="U25">
        <f t="shared" si="12"/>
        <v>28.890825806451598</v>
      </c>
      <c r="V25">
        <f t="shared" si="13"/>
        <v>3.9964354216473468</v>
      </c>
      <c r="W25">
        <f t="shared" si="14"/>
        <v>35.478962042370121</v>
      </c>
      <c r="X25">
        <f t="shared" si="15"/>
        <v>1.345399306350644</v>
      </c>
      <c r="Y25">
        <f t="shared" si="16"/>
        <v>3.7921044723459629</v>
      </c>
      <c r="Z25">
        <f t="shared" si="17"/>
        <v>2.6510361152967028</v>
      </c>
      <c r="AA25">
        <f t="shared" si="18"/>
        <v>-22.889597847148508</v>
      </c>
      <c r="AB25">
        <f t="shared" si="19"/>
        <v>-144.93113576429133</v>
      </c>
      <c r="AC25">
        <f t="shared" si="20"/>
        <v>-10.660504643787124</v>
      </c>
      <c r="AD25">
        <f t="shared" si="21"/>
        <v>52.80665345467645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54123.956657482442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761.80665384615395</v>
      </c>
      <c r="AR25">
        <v>838.06</v>
      </c>
      <c r="AS25">
        <f t="shared" si="27"/>
        <v>9.0987931835245672E-2</v>
      </c>
      <c r="AT25">
        <v>0.5</v>
      </c>
      <c r="AU25">
        <f t="shared" si="28"/>
        <v>1180.1685036746135</v>
      </c>
      <c r="AV25">
        <f t="shared" si="29"/>
        <v>4.6699982843407497</v>
      </c>
      <c r="AW25">
        <f t="shared" si="30"/>
        <v>53.690545683224805</v>
      </c>
      <c r="AX25">
        <f t="shared" si="31"/>
        <v>0.30600434336443683</v>
      </c>
      <c r="AY25">
        <f t="shared" si="32"/>
        <v>4.4466071987325625E-3</v>
      </c>
      <c r="AZ25">
        <f t="shared" si="33"/>
        <v>2.8924182039472117</v>
      </c>
      <c r="BA25" t="s">
        <v>326</v>
      </c>
      <c r="BB25">
        <v>581.61</v>
      </c>
      <c r="BC25">
        <f t="shared" si="34"/>
        <v>256.44999999999993</v>
      </c>
      <c r="BD25">
        <f t="shared" si="35"/>
        <v>0.29734196199589008</v>
      </c>
      <c r="BE25">
        <f t="shared" si="36"/>
        <v>0.90432648005760186</v>
      </c>
      <c r="BF25">
        <f t="shared" si="37"/>
        <v>0.6220544309040007</v>
      </c>
      <c r="BG25">
        <f t="shared" si="38"/>
        <v>0.9518640819867431</v>
      </c>
      <c r="BH25">
        <f t="shared" si="39"/>
        <v>1399.98032258065</v>
      </c>
      <c r="BI25">
        <f t="shared" si="40"/>
        <v>1180.1685036746135</v>
      </c>
      <c r="BJ25">
        <f t="shared" si="41"/>
        <v>0.8429893510925589</v>
      </c>
      <c r="BK25">
        <f t="shared" si="42"/>
        <v>0.19597870218511801</v>
      </c>
      <c r="BL25">
        <v>6</v>
      </c>
      <c r="BM25">
        <v>0.5</v>
      </c>
      <c r="BN25" t="s">
        <v>290</v>
      </c>
      <c r="BO25">
        <v>2</v>
      </c>
      <c r="BP25">
        <v>1608065192.0999999</v>
      </c>
      <c r="BQ25">
        <v>599.06412903225805</v>
      </c>
      <c r="BR25">
        <v>605.04109677419399</v>
      </c>
      <c r="BS25">
        <v>13.094829032258099</v>
      </c>
      <c r="BT25">
        <v>12.4801548387097</v>
      </c>
      <c r="BU25">
        <v>595.26419354838697</v>
      </c>
      <c r="BV25">
        <v>12.969829032258099</v>
      </c>
      <c r="BW25">
        <v>500.012967741936</v>
      </c>
      <c r="BX25">
        <v>102.64283870967699</v>
      </c>
      <c r="BY25">
        <v>9.9954116129032197E-2</v>
      </c>
      <c r="BZ25">
        <v>27.987632258064501</v>
      </c>
      <c r="CA25">
        <v>28.890825806451598</v>
      </c>
      <c r="CB25">
        <v>999.9</v>
      </c>
      <c r="CC25">
        <v>0</v>
      </c>
      <c r="CD25">
        <v>0</v>
      </c>
      <c r="CE25">
        <v>10005.2848387097</v>
      </c>
      <c r="CF25">
        <v>0</v>
      </c>
      <c r="CG25">
        <v>514.46670967741898</v>
      </c>
      <c r="CH25">
        <v>1399.98032258065</v>
      </c>
      <c r="CI25">
        <v>0.89999919354838698</v>
      </c>
      <c r="CJ25">
        <v>0.100001129032258</v>
      </c>
      <c r="CK25">
        <v>0</v>
      </c>
      <c r="CL25">
        <v>761.82648387096799</v>
      </c>
      <c r="CM25">
        <v>4.9997499999999997</v>
      </c>
      <c r="CN25">
        <v>10597.364516129001</v>
      </c>
      <c r="CO25">
        <v>12177.870967741899</v>
      </c>
      <c r="CP25">
        <v>48.306129032257999</v>
      </c>
      <c r="CQ25">
        <v>49.723580645161299</v>
      </c>
      <c r="CR25">
        <v>49.261935483871</v>
      </c>
      <c r="CS25">
        <v>49.330290322580602</v>
      </c>
      <c r="CT25">
        <v>49.368774193548397</v>
      </c>
      <c r="CU25">
        <v>1255.48129032258</v>
      </c>
      <c r="CV25">
        <v>139.50129032258101</v>
      </c>
      <c r="CW25">
        <v>0</v>
      </c>
      <c r="CX25">
        <v>83.600000143051105</v>
      </c>
      <c r="CY25">
        <v>0</v>
      </c>
      <c r="CZ25">
        <v>761.80665384615395</v>
      </c>
      <c r="DA25">
        <v>-1.6166495715370299</v>
      </c>
      <c r="DB25">
        <v>-19.217093997727101</v>
      </c>
      <c r="DC25">
        <v>10597.319230769201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4.7426922339084099</v>
      </c>
      <c r="DS25">
        <v>-0.42716859105868299</v>
      </c>
      <c r="DT25">
        <v>0.33244690217203199</v>
      </c>
      <c r="DU25">
        <v>1</v>
      </c>
      <c r="DV25">
        <v>-6.0017166666666704</v>
      </c>
      <c r="DW25">
        <v>4.2236262513909502E-2</v>
      </c>
      <c r="DX25">
        <v>0.387609490555751</v>
      </c>
      <c r="DY25">
        <v>1</v>
      </c>
      <c r="DZ25">
        <v>0.61478136666666705</v>
      </c>
      <c r="EA25">
        <v>-2.1294941045605899E-2</v>
      </c>
      <c r="EB25">
        <v>1.5881771203350001E-3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1208.9000000000001</v>
      </c>
      <c r="EX25">
        <v>1208.8</v>
      </c>
      <c r="EY25">
        <v>2</v>
      </c>
      <c r="EZ25">
        <v>500.791</v>
      </c>
      <c r="FA25">
        <v>473.53800000000001</v>
      </c>
      <c r="FB25">
        <v>24.195399999999999</v>
      </c>
      <c r="FC25">
        <v>32.494399999999999</v>
      </c>
      <c r="FD25">
        <v>30</v>
      </c>
      <c r="FE25">
        <v>32.4773</v>
      </c>
      <c r="FF25">
        <v>32.453899999999997</v>
      </c>
      <c r="FG25">
        <v>29.458200000000001</v>
      </c>
      <c r="FH25">
        <v>0</v>
      </c>
      <c r="FI25">
        <v>100</v>
      </c>
      <c r="FJ25">
        <v>24.198599999999999</v>
      </c>
      <c r="FK25">
        <v>605.06899999999996</v>
      </c>
      <c r="FL25">
        <v>13.154999999999999</v>
      </c>
      <c r="FM25">
        <v>101.57299999999999</v>
      </c>
      <c r="FN25">
        <v>100.971</v>
      </c>
    </row>
    <row r="26" spans="1:170" x14ac:dyDescent="0.2">
      <c r="A26">
        <v>11</v>
      </c>
      <c r="B26">
        <v>1608065300.0999999</v>
      </c>
      <c r="C26">
        <v>1101.5</v>
      </c>
      <c r="D26" t="s">
        <v>327</v>
      </c>
      <c r="E26" t="s">
        <v>328</v>
      </c>
      <c r="F26" t="s">
        <v>285</v>
      </c>
      <c r="G26" t="s">
        <v>286</v>
      </c>
      <c r="H26">
        <v>1608065292.3499999</v>
      </c>
      <c r="I26">
        <f t="shared" si="0"/>
        <v>4.8204994693420175E-4</v>
      </c>
      <c r="J26">
        <f t="shared" si="1"/>
        <v>5.5137123557401937</v>
      </c>
      <c r="K26">
        <f t="shared" si="2"/>
        <v>699.54896666666696</v>
      </c>
      <c r="L26">
        <f t="shared" si="3"/>
        <v>194.75469353199134</v>
      </c>
      <c r="M26">
        <f t="shared" si="4"/>
        <v>20.010280198278885</v>
      </c>
      <c r="N26">
        <f t="shared" si="5"/>
        <v>71.875910056653154</v>
      </c>
      <c r="O26">
        <f t="shared" si="6"/>
        <v>1.8212373512284025E-2</v>
      </c>
      <c r="P26">
        <f t="shared" si="7"/>
        <v>2.975637783977406</v>
      </c>
      <c r="Q26">
        <f t="shared" si="8"/>
        <v>1.8150672984645327E-2</v>
      </c>
      <c r="R26">
        <f t="shared" si="9"/>
        <v>1.1349696651932063E-2</v>
      </c>
      <c r="S26">
        <f t="shared" si="10"/>
        <v>231.28915048955264</v>
      </c>
      <c r="T26">
        <f t="shared" si="11"/>
        <v>29.206744703509909</v>
      </c>
      <c r="U26">
        <f t="shared" si="12"/>
        <v>28.9026866666667</v>
      </c>
      <c r="V26">
        <f t="shared" si="13"/>
        <v>3.9991813552076065</v>
      </c>
      <c r="W26">
        <f t="shared" si="14"/>
        <v>35.373609521238855</v>
      </c>
      <c r="X26">
        <f t="shared" si="15"/>
        <v>1.3413438343081965</v>
      </c>
      <c r="Y26">
        <f t="shared" si="16"/>
        <v>3.7919337394812178</v>
      </c>
      <c r="Z26">
        <f t="shared" si="17"/>
        <v>2.6578375208994101</v>
      </c>
      <c r="AA26">
        <f t="shared" si="18"/>
        <v>-21.258402659798296</v>
      </c>
      <c r="AB26">
        <f t="shared" si="19"/>
        <v>-146.91928055490985</v>
      </c>
      <c r="AC26">
        <f t="shared" si="20"/>
        <v>-10.810212043769276</v>
      </c>
      <c r="AD26">
        <f t="shared" si="21"/>
        <v>52.301255231075231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54100.965892790911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761.51403846153801</v>
      </c>
      <c r="AR26">
        <v>842.39</v>
      </c>
      <c r="AS26">
        <f t="shared" si="27"/>
        <v>9.6007741709258188E-2</v>
      </c>
      <c r="AT26">
        <v>0.5</v>
      </c>
      <c r="AU26">
        <f t="shared" si="28"/>
        <v>1180.17572576518</v>
      </c>
      <c r="AV26">
        <f t="shared" si="29"/>
        <v>5.5137123557401937</v>
      </c>
      <c r="AW26">
        <f t="shared" si="30"/>
        <v>56.653003125399863</v>
      </c>
      <c r="AX26">
        <f t="shared" si="31"/>
        <v>0.30907299469366922</v>
      </c>
      <c r="AY26">
        <f t="shared" si="32"/>
        <v>5.161485448793612E-3</v>
      </c>
      <c r="AZ26">
        <f t="shared" si="33"/>
        <v>2.8724106411519608</v>
      </c>
      <c r="BA26" t="s">
        <v>330</v>
      </c>
      <c r="BB26">
        <v>582.03</v>
      </c>
      <c r="BC26">
        <f t="shared" si="34"/>
        <v>260.36</v>
      </c>
      <c r="BD26">
        <f t="shared" si="35"/>
        <v>0.31063128567545695</v>
      </c>
      <c r="BE26">
        <f t="shared" si="36"/>
        <v>0.9028525587209193</v>
      </c>
      <c r="BF26">
        <f t="shared" si="37"/>
        <v>0.63725475340481663</v>
      </c>
      <c r="BG26">
        <f t="shared" si="38"/>
        <v>0.95016377775039085</v>
      </c>
      <c r="BH26">
        <f t="shared" si="39"/>
        <v>1399.989</v>
      </c>
      <c r="BI26">
        <f t="shared" si="40"/>
        <v>1180.17572576518</v>
      </c>
      <c r="BJ26">
        <f t="shared" si="41"/>
        <v>0.8429892847480801</v>
      </c>
      <c r="BK26">
        <f t="shared" si="42"/>
        <v>0.19597856949616022</v>
      </c>
      <c r="BL26">
        <v>6</v>
      </c>
      <c r="BM26">
        <v>0.5</v>
      </c>
      <c r="BN26" t="s">
        <v>290</v>
      </c>
      <c r="BO26">
        <v>2</v>
      </c>
      <c r="BP26">
        <v>1608065292.3499999</v>
      </c>
      <c r="BQ26">
        <v>699.54896666666696</v>
      </c>
      <c r="BR26">
        <v>706.56989999999996</v>
      </c>
      <c r="BS26">
        <v>13.05494</v>
      </c>
      <c r="BT26">
        <v>12.4840466666667</v>
      </c>
      <c r="BU26">
        <v>695.748966666667</v>
      </c>
      <c r="BV26">
        <v>12.92994</v>
      </c>
      <c r="BW26">
        <v>500.01299999999998</v>
      </c>
      <c r="BX26">
        <v>102.6461</v>
      </c>
      <c r="BY26">
        <v>9.9974229999999997E-2</v>
      </c>
      <c r="BZ26">
        <v>27.98686</v>
      </c>
      <c r="CA26">
        <v>28.9026866666667</v>
      </c>
      <c r="CB26">
        <v>999.9</v>
      </c>
      <c r="CC26">
        <v>0</v>
      </c>
      <c r="CD26">
        <v>0</v>
      </c>
      <c r="CE26">
        <v>10000.4953333333</v>
      </c>
      <c r="CF26">
        <v>0</v>
      </c>
      <c r="CG26">
        <v>487.48986666666701</v>
      </c>
      <c r="CH26">
        <v>1399.989</v>
      </c>
      <c r="CI26">
        <v>0.90000206666666704</v>
      </c>
      <c r="CJ26">
        <v>9.9998190000000001E-2</v>
      </c>
      <c r="CK26">
        <v>0</v>
      </c>
      <c r="CL26">
        <v>761.51670000000001</v>
      </c>
      <c r="CM26">
        <v>4.9997499999999997</v>
      </c>
      <c r="CN26">
        <v>10592.5366666667</v>
      </c>
      <c r="CO26">
        <v>12177.96</v>
      </c>
      <c r="CP26">
        <v>48.291400000000003</v>
      </c>
      <c r="CQ26">
        <v>49.75</v>
      </c>
      <c r="CR26">
        <v>49.254066666666702</v>
      </c>
      <c r="CS26">
        <v>49.366533333333301</v>
      </c>
      <c r="CT26">
        <v>49.383200000000002</v>
      </c>
      <c r="CU26">
        <v>1255.49166666667</v>
      </c>
      <c r="CV26">
        <v>139.499</v>
      </c>
      <c r="CW26">
        <v>0</v>
      </c>
      <c r="CX26">
        <v>99.200000047683702</v>
      </c>
      <c r="CY26">
        <v>0</v>
      </c>
      <c r="CZ26">
        <v>761.51403846153801</v>
      </c>
      <c r="DA26">
        <v>-2.3338461577446301</v>
      </c>
      <c r="DB26">
        <v>-24.249572582029099</v>
      </c>
      <c r="DC26">
        <v>10592.4115384615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5.4967579703037401</v>
      </c>
      <c r="DS26">
        <v>0.23602576924670299</v>
      </c>
      <c r="DT26">
        <v>0.27431467409272497</v>
      </c>
      <c r="DU26">
        <v>1</v>
      </c>
      <c r="DV26">
        <v>-7.0109926666666702</v>
      </c>
      <c r="DW26">
        <v>7.7578998887657694E-2</v>
      </c>
      <c r="DX26">
        <v>0.322147034586521</v>
      </c>
      <c r="DY26">
        <v>1</v>
      </c>
      <c r="DZ26">
        <v>0.57101230000000003</v>
      </c>
      <c r="EA26">
        <v>-1.11643248053398E-2</v>
      </c>
      <c r="EB26">
        <v>8.7511573139404395E-4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1210.5</v>
      </c>
      <c r="EX26">
        <v>1210.5</v>
      </c>
      <c r="EY26">
        <v>2</v>
      </c>
      <c r="EZ26">
        <v>500.899</v>
      </c>
      <c r="FA26">
        <v>473.80399999999997</v>
      </c>
      <c r="FB26">
        <v>24.165600000000001</v>
      </c>
      <c r="FC26">
        <v>32.494399999999999</v>
      </c>
      <c r="FD26">
        <v>30.0001</v>
      </c>
      <c r="FE26">
        <v>32.468800000000002</v>
      </c>
      <c r="FF26">
        <v>32.445399999999999</v>
      </c>
      <c r="FG26">
        <v>33.331200000000003</v>
      </c>
      <c r="FH26">
        <v>0</v>
      </c>
      <c r="FI26">
        <v>100</v>
      </c>
      <c r="FJ26">
        <v>24.169499999999999</v>
      </c>
      <c r="FK26">
        <v>705.82299999999998</v>
      </c>
      <c r="FL26">
        <v>13.0853</v>
      </c>
      <c r="FM26">
        <v>101.57</v>
      </c>
      <c r="FN26">
        <v>100.96899999999999</v>
      </c>
    </row>
    <row r="27" spans="1:170" x14ac:dyDescent="0.2">
      <c r="A27">
        <v>12</v>
      </c>
      <c r="B27">
        <v>1608065421</v>
      </c>
      <c r="C27">
        <v>1222.4000000953699</v>
      </c>
      <c r="D27" t="s">
        <v>331</v>
      </c>
      <c r="E27" t="s">
        <v>332</v>
      </c>
      <c r="F27" t="s">
        <v>285</v>
      </c>
      <c r="G27" t="s">
        <v>286</v>
      </c>
      <c r="H27">
        <v>1608065413.0903201</v>
      </c>
      <c r="I27">
        <f t="shared" si="0"/>
        <v>4.5345217948322247E-4</v>
      </c>
      <c r="J27">
        <f t="shared" si="1"/>
        <v>5.5283188144343738</v>
      </c>
      <c r="K27">
        <f t="shared" si="2"/>
        <v>799.65203225806499</v>
      </c>
      <c r="L27">
        <f t="shared" si="3"/>
        <v>257.08333593496337</v>
      </c>
      <c r="M27">
        <f t="shared" si="4"/>
        <v>26.414201020382759</v>
      </c>
      <c r="N27">
        <f t="shared" si="5"/>
        <v>82.160788250256672</v>
      </c>
      <c r="O27">
        <f t="shared" si="6"/>
        <v>1.7055541539899532E-2</v>
      </c>
      <c r="P27">
        <f t="shared" si="7"/>
        <v>2.9764947004892157</v>
      </c>
      <c r="Q27">
        <f t="shared" si="8"/>
        <v>1.7001433338629666E-2</v>
      </c>
      <c r="R27">
        <f t="shared" si="9"/>
        <v>1.063074285605602E-2</v>
      </c>
      <c r="S27">
        <f t="shared" si="10"/>
        <v>231.29014566255722</v>
      </c>
      <c r="T27">
        <f t="shared" si="11"/>
        <v>29.227700417364787</v>
      </c>
      <c r="U27">
        <f t="shared" si="12"/>
        <v>28.939890322580599</v>
      </c>
      <c r="V27">
        <f t="shared" si="13"/>
        <v>4.0078051313966254</v>
      </c>
      <c r="W27">
        <f t="shared" si="14"/>
        <v>35.276025637755325</v>
      </c>
      <c r="X27">
        <f t="shared" si="15"/>
        <v>1.3387330653731899</v>
      </c>
      <c r="Y27">
        <f t="shared" si="16"/>
        <v>3.7950223733264523</v>
      </c>
      <c r="Z27">
        <f t="shared" si="17"/>
        <v>2.6690720660234355</v>
      </c>
      <c r="AA27">
        <f t="shared" si="18"/>
        <v>-19.997241115210112</v>
      </c>
      <c r="AB27">
        <f t="shared" si="19"/>
        <v>-150.69053939757384</v>
      </c>
      <c r="AC27">
        <f t="shared" si="20"/>
        <v>-11.087330292423051</v>
      </c>
      <c r="AD27">
        <f t="shared" si="21"/>
        <v>49.51503485735023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54123.59509855268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761.36688000000004</v>
      </c>
      <c r="AR27">
        <v>845.02</v>
      </c>
      <c r="AS27">
        <f t="shared" si="27"/>
        <v>9.8995432060779542E-2</v>
      </c>
      <c r="AT27">
        <v>0.5</v>
      </c>
      <c r="AU27">
        <f t="shared" si="28"/>
        <v>1180.1794459086384</v>
      </c>
      <c r="AV27">
        <f t="shared" si="29"/>
        <v>5.5283188144343738</v>
      </c>
      <c r="AW27">
        <f t="shared" si="30"/>
        <v>58.416187078488527</v>
      </c>
      <c r="AX27">
        <f t="shared" si="31"/>
        <v>0.31168493053418855</v>
      </c>
      <c r="AY27">
        <f t="shared" si="32"/>
        <v>5.1738456515394082E-3</v>
      </c>
      <c r="AZ27">
        <f t="shared" si="33"/>
        <v>2.8603583347139714</v>
      </c>
      <c r="BA27" t="s">
        <v>334</v>
      </c>
      <c r="BB27">
        <v>581.64</v>
      </c>
      <c r="BC27">
        <f t="shared" si="34"/>
        <v>263.38</v>
      </c>
      <c r="BD27">
        <f t="shared" si="35"/>
        <v>0.31761378996127249</v>
      </c>
      <c r="BE27">
        <f t="shared" si="36"/>
        <v>0.90174001283371386</v>
      </c>
      <c r="BF27">
        <f t="shared" si="37"/>
        <v>0.64575523437407123</v>
      </c>
      <c r="BG27">
        <f t="shared" si="38"/>
        <v>0.94913102944978889</v>
      </c>
      <c r="BH27">
        <f t="shared" si="39"/>
        <v>1399.99322580645</v>
      </c>
      <c r="BI27">
        <f t="shared" si="40"/>
        <v>1180.1794459086384</v>
      </c>
      <c r="BJ27">
        <f t="shared" si="41"/>
        <v>0.84298939748712676</v>
      </c>
      <c r="BK27">
        <f t="shared" si="42"/>
        <v>0.19597879497425358</v>
      </c>
      <c r="BL27">
        <v>6</v>
      </c>
      <c r="BM27">
        <v>0.5</v>
      </c>
      <c r="BN27" t="s">
        <v>290</v>
      </c>
      <c r="BO27">
        <v>2</v>
      </c>
      <c r="BP27">
        <v>1608065413.0903201</v>
      </c>
      <c r="BQ27">
        <v>799.65203225806499</v>
      </c>
      <c r="BR27">
        <v>806.72087096774203</v>
      </c>
      <c r="BS27">
        <v>13.0295806451613</v>
      </c>
      <c r="BT27">
        <v>12.4925483870968</v>
      </c>
      <c r="BU27">
        <v>795.85203225806504</v>
      </c>
      <c r="BV27">
        <v>12.9045806451613</v>
      </c>
      <c r="BW27">
        <v>500.01900000000001</v>
      </c>
      <c r="BX27">
        <v>102.64570967741901</v>
      </c>
      <c r="BY27">
        <v>9.9965861290322602E-2</v>
      </c>
      <c r="BZ27">
        <v>28.000825806451601</v>
      </c>
      <c r="CA27">
        <v>28.939890322580599</v>
      </c>
      <c r="CB27">
        <v>999.9</v>
      </c>
      <c r="CC27">
        <v>0</v>
      </c>
      <c r="CD27">
        <v>0</v>
      </c>
      <c r="CE27">
        <v>10005.3806451613</v>
      </c>
      <c r="CF27">
        <v>0</v>
      </c>
      <c r="CG27">
        <v>507.18816129032302</v>
      </c>
      <c r="CH27">
        <v>1399.99322580645</v>
      </c>
      <c r="CI27">
        <v>0.89999648387096798</v>
      </c>
      <c r="CJ27">
        <v>0.100003790322581</v>
      </c>
      <c r="CK27">
        <v>0</v>
      </c>
      <c r="CL27">
        <v>761.40945161290301</v>
      </c>
      <c r="CM27">
        <v>4.9997499999999997</v>
      </c>
      <c r="CN27">
        <v>10587.890322580601</v>
      </c>
      <c r="CO27">
        <v>12177.967741935499</v>
      </c>
      <c r="CP27">
        <v>48.2901290322581</v>
      </c>
      <c r="CQ27">
        <v>49.808</v>
      </c>
      <c r="CR27">
        <v>49.253935483870997</v>
      </c>
      <c r="CS27">
        <v>49.425129032258099</v>
      </c>
      <c r="CT27">
        <v>49.382935483871002</v>
      </c>
      <c r="CU27">
        <v>1255.48870967742</v>
      </c>
      <c r="CV27">
        <v>139.504516129032</v>
      </c>
      <c r="CW27">
        <v>0</v>
      </c>
      <c r="CX27">
        <v>120.299999952316</v>
      </c>
      <c r="CY27">
        <v>0</v>
      </c>
      <c r="CZ27">
        <v>761.36688000000004</v>
      </c>
      <c r="DA27">
        <v>-2.8305384707218999</v>
      </c>
      <c r="DB27">
        <v>-30.384615376032102</v>
      </c>
      <c r="DC27">
        <v>10587.512000000001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5.4575288419308903</v>
      </c>
      <c r="DS27">
        <v>5.0037935493273</v>
      </c>
      <c r="DT27">
        <v>0.80688111329451295</v>
      </c>
      <c r="DU27">
        <v>0</v>
      </c>
      <c r="DV27">
        <v>-7.06872193548387</v>
      </c>
      <c r="DW27">
        <v>-4.2937261078742699</v>
      </c>
      <c r="DX27">
        <v>0.863218138985548</v>
      </c>
      <c r="DY27">
        <v>0</v>
      </c>
      <c r="DZ27">
        <v>0.53702616129032299</v>
      </c>
      <c r="EA27">
        <v>-2.4249967435445899E-2</v>
      </c>
      <c r="EB27">
        <v>1.9091859791591E-3</v>
      </c>
      <c r="EC27">
        <v>1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1212.5999999999999</v>
      </c>
      <c r="EX27">
        <v>1212.5</v>
      </c>
      <c r="EY27">
        <v>2</v>
      </c>
      <c r="EZ27">
        <v>500.55700000000002</v>
      </c>
      <c r="FA27">
        <v>474.23</v>
      </c>
      <c r="FB27">
        <v>24.164300000000001</v>
      </c>
      <c r="FC27">
        <v>32.508800000000001</v>
      </c>
      <c r="FD27">
        <v>30.000299999999999</v>
      </c>
      <c r="FE27">
        <v>32.474499999999999</v>
      </c>
      <c r="FF27">
        <v>32.4482</v>
      </c>
      <c r="FG27">
        <v>37.087699999999998</v>
      </c>
      <c r="FH27">
        <v>0</v>
      </c>
      <c r="FI27">
        <v>100</v>
      </c>
      <c r="FJ27">
        <v>24.162700000000001</v>
      </c>
      <c r="FK27">
        <v>807.16300000000001</v>
      </c>
      <c r="FL27">
        <v>13.048999999999999</v>
      </c>
      <c r="FM27">
        <v>101.566</v>
      </c>
      <c r="FN27">
        <v>100.962</v>
      </c>
    </row>
    <row r="28" spans="1:170" x14ac:dyDescent="0.2">
      <c r="A28">
        <v>13</v>
      </c>
      <c r="B28">
        <v>1608065541.5</v>
      </c>
      <c r="C28">
        <v>1342.9000000953699</v>
      </c>
      <c r="D28" t="s">
        <v>335</v>
      </c>
      <c r="E28" t="s">
        <v>336</v>
      </c>
      <c r="F28" t="s">
        <v>285</v>
      </c>
      <c r="G28" t="s">
        <v>286</v>
      </c>
      <c r="H28">
        <v>1608065533.5</v>
      </c>
      <c r="I28">
        <f t="shared" si="0"/>
        <v>4.3465792743039769E-4</v>
      </c>
      <c r="J28">
        <f t="shared" si="1"/>
        <v>5.7768869295085032</v>
      </c>
      <c r="K28">
        <f t="shared" si="2"/>
        <v>899.82687096774202</v>
      </c>
      <c r="L28">
        <f t="shared" si="3"/>
        <v>306.97747733519651</v>
      </c>
      <c r="M28">
        <f t="shared" si="4"/>
        <v>31.54029228432919</v>
      </c>
      <c r="N28">
        <f t="shared" si="5"/>
        <v>92.452393452390737</v>
      </c>
      <c r="O28">
        <f t="shared" si="6"/>
        <v>1.6341230324404429E-2</v>
      </c>
      <c r="P28">
        <f t="shared" si="7"/>
        <v>2.9762651040749533</v>
      </c>
      <c r="Q28">
        <f t="shared" si="8"/>
        <v>1.6291548530655214E-2</v>
      </c>
      <c r="R28">
        <f t="shared" si="9"/>
        <v>1.0186668878800126E-2</v>
      </c>
      <c r="S28">
        <f t="shared" si="10"/>
        <v>231.28918820665464</v>
      </c>
      <c r="T28">
        <f t="shared" si="11"/>
        <v>29.223284431862538</v>
      </c>
      <c r="U28">
        <f t="shared" si="12"/>
        <v>28.936893548387101</v>
      </c>
      <c r="V28">
        <f t="shared" si="13"/>
        <v>4.0071098816701385</v>
      </c>
      <c r="W28">
        <f t="shared" si="14"/>
        <v>35.254227873546533</v>
      </c>
      <c r="X28">
        <f t="shared" si="15"/>
        <v>1.3371791460254256</v>
      </c>
      <c r="Y28">
        <f t="shared" si="16"/>
        <v>3.7929610905726157</v>
      </c>
      <c r="Z28">
        <f t="shared" si="17"/>
        <v>2.6699307356447131</v>
      </c>
      <c r="AA28">
        <f t="shared" si="18"/>
        <v>-19.168414599680538</v>
      </c>
      <c r="AB28">
        <f t="shared" si="19"/>
        <v>-151.69341421139094</v>
      </c>
      <c r="AC28">
        <f t="shared" si="20"/>
        <v>-11.161295997021814</v>
      </c>
      <c r="AD28">
        <f t="shared" si="21"/>
        <v>49.266063398561329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54118.509248459544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762.411230769231</v>
      </c>
      <c r="AR28">
        <v>849.95</v>
      </c>
      <c r="AS28">
        <f t="shared" si="27"/>
        <v>0.10299284573300671</v>
      </c>
      <c r="AT28">
        <v>0.5</v>
      </c>
      <c r="AU28">
        <f t="shared" si="28"/>
        <v>1180.1755265537815</v>
      </c>
      <c r="AV28">
        <f t="shared" si="29"/>
        <v>5.7768869295085032</v>
      </c>
      <c r="AW28">
        <f t="shared" si="30"/>
        <v>60.774817972111791</v>
      </c>
      <c r="AX28">
        <f t="shared" si="31"/>
        <v>0.31587740455320901</v>
      </c>
      <c r="AY28">
        <f t="shared" si="32"/>
        <v>5.3844824488784556E-3</v>
      </c>
      <c r="AZ28">
        <f t="shared" si="33"/>
        <v>2.8379669392317193</v>
      </c>
      <c r="BA28" t="s">
        <v>338</v>
      </c>
      <c r="BB28">
        <v>581.47</v>
      </c>
      <c r="BC28">
        <f t="shared" si="34"/>
        <v>268.48</v>
      </c>
      <c r="BD28">
        <f t="shared" si="35"/>
        <v>0.326053222701017</v>
      </c>
      <c r="BE28">
        <f t="shared" si="36"/>
        <v>0.89984369229391836</v>
      </c>
      <c r="BF28">
        <f t="shared" si="37"/>
        <v>0.650976174813372</v>
      </c>
      <c r="BG28">
        <f t="shared" si="38"/>
        <v>0.94719511723611305</v>
      </c>
      <c r="BH28">
        <f t="shared" si="39"/>
        <v>1399.98870967742</v>
      </c>
      <c r="BI28">
        <f t="shared" si="40"/>
        <v>1180.1755265537815</v>
      </c>
      <c r="BJ28">
        <f t="shared" si="41"/>
        <v>0.84298931726793214</v>
      </c>
      <c r="BK28">
        <f t="shared" si="42"/>
        <v>0.1959786345358642</v>
      </c>
      <c r="BL28">
        <v>6</v>
      </c>
      <c r="BM28">
        <v>0.5</v>
      </c>
      <c r="BN28" t="s">
        <v>290</v>
      </c>
      <c r="BO28">
        <v>2</v>
      </c>
      <c r="BP28">
        <v>1608065533.5</v>
      </c>
      <c r="BQ28">
        <v>899.82687096774202</v>
      </c>
      <c r="BR28">
        <v>907.22822580645197</v>
      </c>
      <c r="BS28">
        <v>13.0145870967742</v>
      </c>
      <c r="BT28">
        <v>12.499803225806501</v>
      </c>
      <c r="BU28">
        <v>896.02687096774196</v>
      </c>
      <c r="BV28">
        <v>12.8895870967742</v>
      </c>
      <c r="BW28">
        <v>500.01687096774202</v>
      </c>
      <c r="BX28">
        <v>102.64464516129</v>
      </c>
      <c r="BY28">
        <v>0.100000987096774</v>
      </c>
      <c r="BZ28">
        <v>27.991506451612899</v>
      </c>
      <c r="CA28">
        <v>28.936893548387101</v>
      </c>
      <c r="CB28">
        <v>999.9</v>
      </c>
      <c r="CC28">
        <v>0</v>
      </c>
      <c r="CD28">
        <v>0</v>
      </c>
      <c r="CE28">
        <v>10004.185483871001</v>
      </c>
      <c r="CF28">
        <v>0</v>
      </c>
      <c r="CG28">
        <v>449.88767741935499</v>
      </c>
      <c r="CH28">
        <v>1399.98870967742</v>
      </c>
      <c r="CI28">
        <v>0.89999783870967698</v>
      </c>
      <c r="CJ28">
        <v>0.100002461290323</v>
      </c>
      <c r="CK28">
        <v>0</v>
      </c>
      <c r="CL28">
        <v>762.425322580645</v>
      </c>
      <c r="CM28">
        <v>4.9997499999999997</v>
      </c>
      <c r="CN28">
        <v>10599.8580645161</v>
      </c>
      <c r="CO28">
        <v>12177.945161290299</v>
      </c>
      <c r="CP28">
        <v>48.249935483870999</v>
      </c>
      <c r="CQ28">
        <v>49.745935483871001</v>
      </c>
      <c r="CR28">
        <v>49.221548387096803</v>
      </c>
      <c r="CS28">
        <v>49.370870967741901</v>
      </c>
      <c r="CT28">
        <v>49.375</v>
      </c>
      <c r="CU28">
        <v>1255.4883870967701</v>
      </c>
      <c r="CV28">
        <v>139.50032258064499</v>
      </c>
      <c r="CW28">
        <v>0</v>
      </c>
      <c r="CX28">
        <v>119.60000014305101</v>
      </c>
      <c r="CY28">
        <v>0</v>
      </c>
      <c r="CZ28">
        <v>762.411230769231</v>
      </c>
      <c r="DA28">
        <v>-0.96635896689912104</v>
      </c>
      <c r="DB28">
        <v>-28.5299145612601</v>
      </c>
      <c r="DC28">
        <v>10599.634615384601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5.7774707820709699</v>
      </c>
      <c r="DS28">
        <v>-2.1364669507153402</v>
      </c>
      <c r="DT28">
        <v>0.92724824337005196</v>
      </c>
      <c r="DU28">
        <v>0</v>
      </c>
      <c r="DV28">
        <v>-7.3536409999999997</v>
      </c>
      <c r="DW28">
        <v>-0.60721895439377005</v>
      </c>
      <c r="DX28">
        <v>1.0980906060107201</v>
      </c>
      <c r="DY28">
        <v>0</v>
      </c>
      <c r="DZ28">
        <v>0.51487246666666697</v>
      </c>
      <c r="EA28">
        <v>-2.1263252502779401E-2</v>
      </c>
      <c r="EB28">
        <v>1.59480460105794E-3</v>
      </c>
      <c r="EC28">
        <v>1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1214.5999999999999</v>
      </c>
      <c r="EX28">
        <v>1214.5</v>
      </c>
      <c r="EY28">
        <v>2</v>
      </c>
      <c r="EZ28">
        <v>500.99099999999999</v>
      </c>
      <c r="FA28">
        <v>474.38600000000002</v>
      </c>
      <c r="FB28">
        <v>24.312200000000001</v>
      </c>
      <c r="FC28">
        <v>32.5289</v>
      </c>
      <c r="FD28">
        <v>30.0001</v>
      </c>
      <c r="FE28">
        <v>32.485900000000001</v>
      </c>
      <c r="FF28">
        <v>32.456800000000001</v>
      </c>
      <c r="FG28">
        <v>40.849200000000003</v>
      </c>
      <c r="FH28">
        <v>0</v>
      </c>
      <c r="FI28">
        <v>100</v>
      </c>
      <c r="FJ28">
        <v>24.311199999999999</v>
      </c>
      <c r="FK28">
        <v>908.553</v>
      </c>
      <c r="FL28">
        <v>13.022600000000001</v>
      </c>
      <c r="FM28">
        <v>101.56</v>
      </c>
      <c r="FN28">
        <v>100.96299999999999</v>
      </c>
    </row>
    <row r="29" spans="1:170" x14ac:dyDescent="0.2">
      <c r="A29">
        <v>14</v>
      </c>
      <c r="B29">
        <v>1608065662</v>
      </c>
      <c r="C29">
        <v>1463.4000000953699</v>
      </c>
      <c r="D29" t="s">
        <v>339</v>
      </c>
      <c r="E29" t="s">
        <v>340</v>
      </c>
      <c r="F29" t="s">
        <v>285</v>
      </c>
      <c r="G29" t="s">
        <v>286</v>
      </c>
      <c r="H29">
        <v>1608065654</v>
      </c>
      <c r="I29">
        <f t="shared" si="0"/>
        <v>3.9100774679191153E-4</v>
      </c>
      <c r="J29">
        <f t="shared" si="1"/>
        <v>7.6491939110135547</v>
      </c>
      <c r="K29">
        <f t="shared" si="2"/>
        <v>1199.74774193548</v>
      </c>
      <c r="L29">
        <f t="shared" si="3"/>
        <v>332.64904190041136</v>
      </c>
      <c r="M29">
        <f t="shared" si="4"/>
        <v>34.180507548965572</v>
      </c>
      <c r="N29">
        <f t="shared" si="5"/>
        <v>123.27703250189148</v>
      </c>
      <c r="O29">
        <f t="shared" si="6"/>
        <v>1.4701837820711867E-2</v>
      </c>
      <c r="P29">
        <f t="shared" si="7"/>
        <v>2.9750787800620624</v>
      </c>
      <c r="Q29">
        <f t="shared" si="8"/>
        <v>1.4661595159695348E-2</v>
      </c>
      <c r="R29">
        <f t="shared" si="9"/>
        <v>9.167103373020279E-3</v>
      </c>
      <c r="S29">
        <f t="shared" si="10"/>
        <v>231.29333125981185</v>
      </c>
      <c r="T29">
        <f t="shared" si="11"/>
        <v>29.229975343382186</v>
      </c>
      <c r="U29">
        <f t="shared" si="12"/>
        <v>28.926503225806499</v>
      </c>
      <c r="V29">
        <f t="shared" si="13"/>
        <v>4.0047001477676876</v>
      </c>
      <c r="W29">
        <f t="shared" si="14"/>
        <v>35.22337396835232</v>
      </c>
      <c r="X29">
        <f t="shared" si="15"/>
        <v>1.3356212290375615</v>
      </c>
      <c r="Y29">
        <f t="shared" si="16"/>
        <v>3.7918605703065169</v>
      </c>
      <c r="Z29">
        <f t="shared" si="17"/>
        <v>2.669078918730126</v>
      </c>
      <c r="AA29">
        <f t="shared" si="18"/>
        <v>-17.2434416335233</v>
      </c>
      <c r="AB29">
        <f t="shared" si="19"/>
        <v>-150.76476119933778</v>
      </c>
      <c r="AC29">
        <f t="shared" si="20"/>
        <v>-11.096542085154566</v>
      </c>
      <c r="AD29">
        <f t="shared" si="21"/>
        <v>52.188586341796196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54084.758199390431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770.16342307692298</v>
      </c>
      <c r="AR29">
        <v>863.43</v>
      </c>
      <c r="AS29">
        <f t="shared" si="27"/>
        <v>0.10801868932406444</v>
      </c>
      <c r="AT29">
        <v>0.5</v>
      </c>
      <c r="AU29">
        <f t="shared" si="28"/>
        <v>1180.1950246251388</v>
      </c>
      <c r="AV29">
        <f t="shared" si="29"/>
        <v>7.6491939110135547</v>
      </c>
      <c r="AW29">
        <f t="shared" si="30"/>
        <v>63.741559853394726</v>
      </c>
      <c r="AX29">
        <f t="shared" si="31"/>
        <v>0.32608317987561236</v>
      </c>
      <c r="AY29">
        <f t="shared" si="32"/>
        <v>6.9708321244981285E-3</v>
      </c>
      <c r="AZ29">
        <f t="shared" si="33"/>
        <v>2.7780480177895144</v>
      </c>
      <c r="BA29" t="s">
        <v>342</v>
      </c>
      <c r="BB29">
        <v>581.88</v>
      </c>
      <c r="BC29">
        <f t="shared" si="34"/>
        <v>281.54999999999995</v>
      </c>
      <c r="BD29">
        <f t="shared" si="35"/>
        <v>0.33126115049929666</v>
      </c>
      <c r="BE29">
        <f t="shared" si="36"/>
        <v>0.89495186926348791</v>
      </c>
      <c r="BF29">
        <f t="shared" si="37"/>
        <v>0.63037943422810772</v>
      </c>
      <c r="BG29">
        <f t="shared" si="38"/>
        <v>0.94190179134557528</v>
      </c>
      <c r="BH29">
        <f t="shared" si="39"/>
        <v>1400.0116129032299</v>
      </c>
      <c r="BI29">
        <f t="shared" si="40"/>
        <v>1180.1950246251388</v>
      </c>
      <c r="BJ29">
        <f t="shared" si="41"/>
        <v>0.8429894536215643</v>
      </c>
      <c r="BK29">
        <f t="shared" si="42"/>
        <v>0.19597890724312853</v>
      </c>
      <c r="BL29">
        <v>6</v>
      </c>
      <c r="BM29">
        <v>0.5</v>
      </c>
      <c r="BN29" t="s">
        <v>290</v>
      </c>
      <c r="BO29">
        <v>2</v>
      </c>
      <c r="BP29">
        <v>1608065654</v>
      </c>
      <c r="BQ29">
        <v>1199.74774193548</v>
      </c>
      <c r="BR29">
        <v>1209.4893548387099</v>
      </c>
      <c r="BS29">
        <v>12.998435483871001</v>
      </c>
      <c r="BT29">
        <v>12.535341935483901</v>
      </c>
      <c r="BU29">
        <v>1195.9474193548399</v>
      </c>
      <c r="BV29">
        <v>12.873435483871001</v>
      </c>
      <c r="BW29">
        <v>500.01809677419402</v>
      </c>
      <c r="BX29">
        <v>102.652419354839</v>
      </c>
      <c r="BY29">
        <v>0.100041177419355</v>
      </c>
      <c r="BZ29">
        <v>27.986529032258101</v>
      </c>
      <c r="CA29">
        <v>28.926503225806499</v>
      </c>
      <c r="CB29">
        <v>999.9</v>
      </c>
      <c r="CC29">
        <v>0</v>
      </c>
      <c r="CD29">
        <v>0</v>
      </c>
      <c r="CE29">
        <v>9996.7187096774196</v>
      </c>
      <c r="CF29">
        <v>0</v>
      </c>
      <c r="CG29">
        <v>441.23161290322599</v>
      </c>
      <c r="CH29">
        <v>1400.0116129032299</v>
      </c>
      <c r="CI29">
        <v>0.89999425806451605</v>
      </c>
      <c r="CJ29">
        <v>0.100006</v>
      </c>
      <c r="CK29">
        <v>0</v>
      </c>
      <c r="CL29">
        <v>770.18048387096803</v>
      </c>
      <c r="CM29">
        <v>4.9997499999999997</v>
      </c>
      <c r="CN29">
        <v>10704.4709677419</v>
      </c>
      <c r="CO29">
        <v>12178.1193548387</v>
      </c>
      <c r="CP29">
        <v>48.233677419354798</v>
      </c>
      <c r="CQ29">
        <v>49.686999999999998</v>
      </c>
      <c r="CR29">
        <v>49.191064516129003</v>
      </c>
      <c r="CS29">
        <v>49.328258064516099</v>
      </c>
      <c r="CT29">
        <v>49.3546774193548</v>
      </c>
      <c r="CU29">
        <v>1255.50322580645</v>
      </c>
      <c r="CV29">
        <v>139.509032258064</v>
      </c>
      <c r="CW29">
        <v>0</v>
      </c>
      <c r="CX29">
        <v>119.700000047684</v>
      </c>
      <c r="CY29">
        <v>0</v>
      </c>
      <c r="CZ29">
        <v>770.16342307692298</v>
      </c>
      <c r="DA29">
        <v>-5.1471111151226498</v>
      </c>
      <c r="DB29">
        <v>-70.249572500497294</v>
      </c>
      <c r="DC29">
        <v>10703.992307692301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7.6791109457802298</v>
      </c>
      <c r="DS29">
        <v>-3.7244685883428801</v>
      </c>
      <c r="DT29">
        <v>0.43024707081236102</v>
      </c>
      <c r="DU29">
        <v>0</v>
      </c>
      <c r="DV29">
        <v>-9.7303056666666699</v>
      </c>
      <c r="DW29">
        <v>5.1476959288097897</v>
      </c>
      <c r="DX29">
        <v>0.55299535886951401</v>
      </c>
      <c r="DY29">
        <v>0</v>
      </c>
      <c r="DZ29">
        <v>0.46295913333333299</v>
      </c>
      <c r="EA29">
        <v>-3.7319546162403003E-2</v>
      </c>
      <c r="EB29">
        <v>2.7857701955154501E-3</v>
      </c>
      <c r="EC29">
        <v>1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1216.5999999999999</v>
      </c>
      <c r="EX29">
        <v>1216.5</v>
      </c>
      <c r="EY29">
        <v>2</v>
      </c>
      <c r="EZ29">
        <v>500.90800000000002</v>
      </c>
      <c r="FA29">
        <v>475.14299999999997</v>
      </c>
      <c r="FB29">
        <v>24.268799999999999</v>
      </c>
      <c r="FC29">
        <v>32.546199999999999</v>
      </c>
      <c r="FD29">
        <v>30.0001</v>
      </c>
      <c r="FE29">
        <v>32.497500000000002</v>
      </c>
      <c r="FF29">
        <v>32.470300000000002</v>
      </c>
      <c r="FG29">
        <v>51.484499999999997</v>
      </c>
      <c r="FH29">
        <v>0</v>
      </c>
      <c r="FI29">
        <v>100</v>
      </c>
      <c r="FJ29">
        <v>24.2743</v>
      </c>
      <c r="FK29">
        <v>1209.17</v>
      </c>
      <c r="FL29">
        <v>13.0145</v>
      </c>
      <c r="FM29">
        <v>101.559</v>
      </c>
      <c r="FN29">
        <v>100.95</v>
      </c>
    </row>
    <row r="30" spans="1:170" x14ac:dyDescent="0.2">
      <c r="A30">
        <v>15</v>
      </c>
      <c r="B30">
        <v>1608065782.5</v>
      </c>
      <c r="C30">
        <v>1583.9000000953699</v>
      </c>
      <c r="D30" t="s">
        <v>343</v>
      </c>
      <c r="E30" t="s">
        <v>344</v>
      </c>
      <c r="F30" t="s">
        <v>285</v>
      </c>
      <c r="G30" t="s">
        <v>286</v>
      </c>
      <c r="H30">
        <v>1608065774.5</v>
      </c>
      <c r="I30">
        <f t="shared" si="0"/>
        <v>3.1058114876425313E-4</v>
      </c>
      <c r="J30">
        <f t="shared" si="1"/>
        <v>6.7530109999737</v>
      </c>
      <c r="K30">
        <f t="shared" si="2"/>
        <v>1399.84</v>
      </c>
      <c r="L30">
        <f t="shared" si="3"/>
        <v>431.73010783030674</v>
      </c>
      <c r="M30">
        <f t="shared" si="4"/>
        <v>44.36229176294394</v>
      </c>
      <c r="N30">
        <f t="shared" si="5"/>
        <v>143.84011996181684</v>
      </c>
      <c r="O30">
        <f t="shared" si="6"/>
        <v>1.1652473107843071E-2</v>
      </c>
      <c r="P30">
        <f t="shared" si="7"/>
        <v>2.9750485944750515</v>
      </c>
      <c r="Q30">
        <f t="shared" si="8"/>
        <v>1.1627177195043616E-2</v>
      </c>
      <c r="R30">
        <f t="shared" si="9"/>
        <v>7.2692538635957451E-3</v>
      </c>
      <c r="S30">
        <f t="shared" si="10"/>
        <v>231.29427938074122</v>
      </c>
      <c r="T30">
        <f t="shared" si="11"/>
        <v>29.247860388718951</v>
      </c>
      <c r="U30">
        <f t="shared" si="12"/>
        <v>28.923335483871</v>
      </c>
      <c r="V30">
        <f t="shared" si="13"/>
        <v>4.0039657333211975</v>
      </c>
      <c r="W30">
        <f t="shared" si="14"/>
        <v>35.092961190792472</v>
      </c>
      <c r="X30">
        <f t="shared" si="15"/>
        <v>1.330463699609215</v>
      </c>
      <c r="Y30">
        <f t="shared" si="16"/>
        <v>3.7912551533505123</v>
      </c>
      <c r="Z30">
        <f t="shared" si="17"/>
        <v>2.6735020337119826</v>
      </c>
      <c r="AA30">
        <f t="shared" si="18"/>
        <v>-13.696628660503563</v>
      </c>
      <c r="AB30">
        <f t="shared" si="19"/>
        <v>-150.69441868229768</v>
      </c>
      <c r="AC30">
        <f t="shared" si="20"/>
        <v>-11.09115129774414</v>
      </c>
      <c r="AD30">
        <f t="shared" si="21"/>
        <v>55.812080740195825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54084.412450215314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763.84965384615396</v>
      </c>
      <c r="AR30">
        <v>852.91</v>
      </c>
      <c r="AS30">
        <f t="shared" si="27"/>
        <v>0.10441939495825592</v>
      </c>
      <c r="AT30">
        <v>0.5</v>
      </c>
      <c r="AU30">
        <f t="shared" si="28"/>
        <v>1180.1969901055895</v>
      </c>
      <c r="AV30">
        <f t="shared" si="29"/>
        <v>6.7530109999737</v>
      </c>
      <c r="AW30">
        <f t="shared" si="30"/>
        <v>61.6177278191902</v>
      </c>
      <c r="AX30">
        <f t="shared" si="31"/>
        <v>0.31025547830368971</v>
      </c>
      <c r="AY30">
        <f t="shared" si="32"/>
        <v>6.2114702386540203E-3</v>
      </c>
      <c r="AZ30">
        <f t="shared" si="33"/>
        <v>2.8246473836629891</v>
      </c>
      <c r="BA30" t="s">
        <v>346</v>
      </c>
      <c r="BB30">
        <v>588.29</v>
      </c>
      <c r="BC30">
        <f t="shared" si="34"/>
        <v>264.62</v>
      </c>
      <c r="BD30">
        <f t="shared" si="35"/>
        <v>0.3365593914059633</v>
      </c>
      <c r="BE30">
        <f t="shared" si="36"/>
        <v>0.90103186862094631</v>
      </c>
      <c r="BF30">
        <f t="shared" si="37"/>
        <v>0.64802701174837396</v>
      </c>
      <c r="BG30">
        <f t="shared" si="38"/>
        <v>0.94603278454798312</v>
      </c>
      <c r="BH30">
        <f t="shared" si="39"/>
        <v>1400.0135483870999</v>
      </c>
      <c r="BI30">
        <f t="shared" si="40"/>
        <v>1180.1969901055895</v>
      </c>
      <c r="BJ30">
        <f t="shared" si="41"/>
        <v>0.84298969211065677</v>
      </c>
      <c r="BK30">
        <f t="shared" si="42"/>
        <v>0.19597938422131364</v>
      </c>
      <c r="BL30">
        <v>6</v>
      </c>
      <c r="BM30">
        <v>0.5</v>
      </c>
      <c r="BN30" t="s">
        <v>290</v>
      </c>
      <c r="BO30">
        <v>2</v>
      </c>
      <c r="BP30">
        <v>1608065774.5</v>
      </c>
      <c r="BQ30">
        <v>1399.84</v>
      </c>
      <c r="BR30">
        <v>1408.4651612903201</v>
      </c>
      <c r="BS30">
        <v>12.947961290322599</v>
      </c>
      <c r="BT30">
        <v>12.5800967741935</v>
      </c>
      <c r="BU30">
        <v>1396.04</v>
      </c>
      <c r="BV30">
        <v>12.822961290322599</v>
      </c>
      <c r="BW30">
        <v>500.00977419354803</v>
      </c>
      <c r="BX30">
        <v>102.65464516129001</v>
      </c>
      <c r="BY30">
        <v>0.100041061290323</v>
      </c>
      <c r="BZ30">
        <v>27.9837903225806</v>
      </c>
      <c r="CA30">
        <v>28.923335483871</v>
      </c>
      <c r="CB30">
        <v>999.9</v>
      </c>
      <c r="CC30">
        <v>0</v>
      </c>
      <c r="CD30">
        <v>0</v>
      </c>
      <c r="CE30">
        <v>9996.3312903225797</v>
      </c>
      <c r="CF30">
        <v>0</v>
      </c>
      <c r="CG30">
        <v>421.263483870968</v>
      </c>
      <c r="CH30">
        <v>1400.0135483870999</v>
      </c>
      <c r="CI30">
        <v>0.89998712903225797</v>
      </c>
      <c r="CJ30">
        <v>0.100013</v>
      </c>
      <c r="CK30">
        <v>0</v>
      </c>
      <c r="CL30">
        <v>763.84761290322604</v>
      </c>
      <c r="CM30">
        <v>4.9997499999999997</v>
      </c>
      <c r="CN30">
        <v>10616.848387096799</v>
      </c>
      <c r="CO30">
        <v>12178.1193548387</v>
      </c>
      <c r="CP30">
        <v>48.207451612903199</v>
      </c>
      <c r="CQ30">
        <v>49.691064516129003</v>
      </c>
      <c r="CR30">
        <v>49.179064516129003</v>
      </c>
      <c r="CS30">
        <v>49.311999999999998</v>
      </c>
      <c r="CT30">
        <v>49.300064516128998</v>
      </c>
      <c r="CU30">
        <v>1255.4935483871</v>
      </c>
      <c r="CV30">
        <v>139.520322580645</v>
      </c>
      <c r="CW30">
        <v>0</v>
      </c>
      <c r="CX30">
        <v>119.700000047684</v>
      </c>
      <c r="CY30">
        <v>0</v>
      </c>
      <c r="CZ30">
        <v>763.84965384615396</v>
      </c>
      <c r="DA30">
        <v>-7.7568205311892298</v>
      </c>
      <c r="DB30">
        <v>-103.962393104565</v>
      </c>
      <c r="DC30">
        <v>10616.3346153846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6.7576371432885098</v>
      </c>
      <c r="DS30">
        <v>0.39469694323537802</v>
      </c>
      <c r="DT30">
        <v>0.109400626394534</v>
      </c>
      <c r="DU30">
        <v>1</v>
      </c>
      <c r="DV30">
        <v>-8.6304766666666701</v>
      </c>
      <c r="DW30">
        <v>-0.13881343715240199</v>
      </c>
      <c r="DX30">
        <v>0.13603678929694801</v>
      </c>
      <c r="DY30">
        <v>1</v>
      </c>
      <c r="DZ30">
        <v>0.36804619999999999</v>
      </c>
      <c r="EA30">
        <v>-3.7221624026696397E-2</v>
      </c>
      <c r="EB30">
        <v>2.7024034043791499E-3</v>
      </c>
      <c r="EC30">
        <v>1</v>
      </c>
      <c r="ED30">
        <v>3</v>
      </c>
      <c r="EE30">
        <v>3</v>
      </c>
      <c r="EF30" t="s">
        <v>306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1218.5999999999999</v>
      </c>
      <c r="EX30">
        <v>1218.5</v>
      </c>
      <c r="EY30">
        <v>2</v>
      </c>
      <c r="EZ30">
        <v>501.036</v>
      </c>
      <c r="FA30">
        <v>475.77100000000002</v>
      </c>
      <c r="FB30">
        <v>24.310600000000001</v>
      </c>
      <c r="FC30">
        <v>32.546199999999999</v>
      </c>
      <c r="FD30">
        <v>30</v>
      </c>
      <c r="FE30">
        <v>32.5032</v>
      </c>
      <c r="FF30">
        <v>32.473999999999997</v>
      </c>
      <c r="FG30">
        <v>58.228999999999999</v>
      </c>
      <c r="FH30">
        <v>0</v>
      </c>
      <c r="FI30">
        <v>100</v>
      </c>
      <c r="FJ30">
        <v>24.318000000000001</v>
      </c>
      <c r="FK30">
        <v>1408.34</v>
      </c>
      <c r="FL30">
        <v>12.9954</v>
      </c>
      <c r="FM30">
        <v>101.551</v>
      </c>
      <c r="FN30">
        <v>100.952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2020-12-15T12:57:40Z</dcterms:created>
  <dcterms:modified xsi:type="dcterms:W3CDTF">2023-08-14T12:33:40Z</dcterms:modified>
</cp:coreProperties>
</file>