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<sst xmlns="http://schemas.openxmlformats.org/spreadsheetml/2006/main" count="806" uniqueCount="357">
  <si>
    <t>File opened</t>
  </si>
  <si>
    <t>2020-12-17 15:45:34</t>
  </si>
  <si>
    <t>Console s/n</t>
  </si>
  <si>
    <t>68C-812148</t>
  </si>
  <si>
    <t>Console ver</t>
  </si>
  <si>
    <t>Bluestem v.1.4.05</t>
  </si>
  <si>
    <t>Scripts ver</t>
  </si>
  <si>
    <t>2020.04  1.4.05, May 2020</t>
  </si>
  <si>
    <t>Head s/n</t>
  </si>
  <si>
    <t>68H-982138</t>
  </si>
  <si>
    <t>Head ver</t>
  </si>
  <si>
    <t>1.4.2</t>
  </si>
  <si>
    <t>Head cal</t>
  </si>
  <si>
    <t>{"h2obspanconc1": "12.36", "h2obspan2b": "0.0724379", "ssa_ref": "34391.2", "h2obspan1": "1.01121", "oxygen": "21", "co2aspanconc1": "2475", "h2oaspan1": "1.00998", "co2bspanconc1": "2475", "ssb_ref": "36665.6", "flowbzero": "0.31736", "co2aspan2": "-0.038086", "co2aspan2b": "0.312119", "co2bzero": "0.949913", "h2obspan2a": "0.0716346", "co2bspan2b": "0.313962", "co2bspan2": "-0.0398483", "h2oaspan2a": "0.0712806", "co2azero": "0.951804", "flowazero": "0.30598", "co2aspanconc2": "314.9", "co2bspanconc2": "314.9", "h2obspan2": "0", "co2aspan2a": "0.314921", "flowmeterzero": "0.991351", "co2bspan2a": "0.316856", "tazero": "0.0668316", "chamberpressurezero": "2.68985", "h2oaspan2": "0", "h2oaspan2b": "0.0719923", "h2oaspanconc2": "0", "co2bspan1": "1.0035", "h2oaspanconc1": "12.36", "h2oazero": "1.03785", "h2obspanconc2": "0", "tbzero": "0.204033", "co2aspan1": "1.0031", "h2obzero": "1.0379"}</t>
  </si>
  <si>
    <t>Chamber type</t>
  </si>
  <si>
    <t>6800-01A</t>
  </si>
  <si>
    <t>Chamber s/n</t>
  </si>
  <si>
    <t>MPF-281874</t>
  </si>
  <si>
    <t>Chamber rev</t>
  </si>
  <si>
    <t>0</t>
  </si>
  <si>
    <t>Chamber cal</t>
  </si>
  <si>
    <t>Fluorometer</t>
  </si>
  <si>
    <t>Flr. Version</t>
  </si>
  <si>
    <t>15:45:34</t>
  </si>
  <si>
    <t>Stability Definition:	A (GasEx): Slp&lt;0.5 Per=15	ΔCO2 (Meas2): Slp&lt;0.2 Per=15	ΔH2O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</si>
  <si>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</si>
  <si>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</si>
  <si>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</si>
  <si>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</si>
  <si>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</si>
  <si>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</si>
  <si>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</si>
  <si>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</si>
  <si>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</si>
  <si>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</si>
  <si>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</si>
  <si>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</si>
  <si>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</si>
  <si>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</si>
  <si>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</si>
  <si>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</si>
  <si>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</si>
  <si>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</si>
  <si>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</si>
  <si>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</si>
  <si>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</si>
  <si>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</si>
  <si>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</si>
  <si>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</si>
  <si>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</si>
  <si>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</si>
  <si>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</si>
  <si>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</si>
  <si>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</si>
  <si>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</si>
  <si>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</si>
  <si>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</si>
  <si>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</si>
  <si>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</si>
  <si>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</si>
  <si>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</si>
  <si>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</si>
  <si>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</si>
  <si>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</si>
  <si>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</si>
  <si>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</si>
  <si>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</si>
  <si>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</si>
  <si>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</si>
  <si>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</si>
  <si>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</si>
  <si>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</si>
  <si>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</si>
  <si>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</si>
  <si>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</si>
  <si>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</si>
  <si>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</si>
  <si>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-6.26773 79.3738 373.649 623.669 871.262 1078.41 1290.35 1443.42</t>
  </si>
  <si>
    <t>Fs_true</t>
  </si>
  <si>
    <t>0.106019 100.852 402.549 601.823 801.282 1001.2 1201.19 1400.83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</si>
  <si>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</si>
  <si>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</si>
  <si>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</si>
  <si>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</si>
  <si>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</si>
  <si>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</si>
  <si>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</si>
  <si>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</si>
  <si>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</si>
  <si>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</si>
  <si>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</si>
  <si>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</si>
  <si>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</si>
  <si>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</si>
  <si>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</si>
  <si>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</si>
  <si>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</si>
  <si>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</si>
  <si>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</si>
  <si>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</si>
  <si>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</si>
  <si>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</si>
  <si>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</si>
  <si>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</si>
  <si>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</si>
  <si>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</si>
  <si>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</si>
  <si>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</si>
  <si>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</si>
  <si>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</si>
  <si>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</si>
  <si>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</si>
  <si>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</si>
  <si>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</si>
  <si>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</si>
  <si>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</si>
  <si>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</si>
  <si>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</si>
  <si>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</si>
  <si>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</si>
  <si>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</si>
  <si>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</si>
  <si>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</si>
  <si>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</si>
  <si>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</si>
  <si>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</si>
  <si>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</si>
  <si>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</si>
  <si>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</si>
  <si>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</si>
  <si>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</si>
  <si>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</si>
  <si>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</si>
  <si>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</si>
  <si>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</si>
  <si>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</si>
  <si>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</si>
  <si>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</si>
  <si>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</si>
  <si>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</si>
  <si>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</si>
  <si>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</si>
  <si>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</si>
  <si>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</si>
  <si>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</si>
  <si>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</si>
  <si>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</si>
  <si>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</si>
  <si>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</si>
  <si>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</si>
  <si>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</si>
  <si>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</si>
  <si>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</si>
  <si>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</si>
  <si>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</si>
  <si>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</si>
  <si>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</si>
  <si>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</si>
  <si>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</si>
  <si>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</si>
  <si>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</si>
  <si>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</si>
  <si>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</si>
  <si>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</si>
  <si>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</si>
  <si>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</si>
  <si>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</si>
  <si>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</si>
  <si>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</si>
  <si>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</si>
  <si>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</si>
  <si>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</si>
  <si>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</si>
  <si>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</si>
  <si>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</si>
  <si>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</si>
  <si>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</si>
  <si>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</si>
  <si>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</si>
  <si>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</si>
  <si>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</si>
  <si>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</si>
  <si>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</si>
  <si>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</si>
  <si>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</si>
  <si>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</si>
  <si>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</si>
  <si>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</si>
  <si>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</si>
  <si>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</si>
  <si>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</si>
  <si>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</si>
  <si>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</si>
  <si>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</si>
  <si>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</si>
  <si>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</si>
  <si>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</si>
  <si>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</si>
  <si>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</si>
  <si>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</si>
  <si>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</si>
  <si>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</si>
  <si>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</si>
  <si>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</si>
  <si>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</si>
  <si>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</si>
  <si>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</si>
  <si>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</si>
  <si>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</si>
  <si>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</si>
  <si>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</si>
  <si>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</si>
  <si>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</si>
  <si>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</si>
  <si>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</si>
  <si>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</si>
  <si>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</si>
  <si>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</si>
  <si>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</si>
  <si>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</si>
  <si>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</si>
  <si>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</si>
  <si>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</si>
  <si>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</si>
  <si>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</si>
  <si>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</si>
  <si>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</si>
  <si>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</si>
  <si>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</si>
  <si>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</si>
  <si>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</si>
  <si>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</si>
  <si>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</si>
  <si>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</si>
  <si>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</si>
  <si>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</si>
  <si>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</si>
  <si>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</si>
  <si>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</si>
  <si>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</si>
  <si>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</si>
  <si>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</si>
  <si>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</si>
  <si>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</si>
  <si>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</si>
  <si>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</si>
  <si>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</si>
  <si>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</si>
  <si>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</si>
  <si>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</si>
  <si>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</si>
  <si>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</si>
  <si>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</si>
  <si>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</si>
  <si>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</si>
  <si>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</si>
  <si>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</si>
  <si>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</si>
  <si>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</si>
  <si>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</si>
  <si>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</si>
  <si>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</si>
  <si>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</si>
  <si>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</si>
  <si>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</si>
  <si>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</si>
  <si>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</si>
  <si>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</si>
  <si>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</si>
  <si>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</si>
  <si>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</si>
  <si>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</si>
  <si>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</si>
  <si>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</si>
  <si>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</si>
  <si>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</si>
  <si>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</si>
  <si>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</si>
  <si>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</si>
  <si>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</si>
  <si>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</si>
  <si>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</si>
  <si>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</si>
  <si>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</si>
  <si>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</si>
  <si>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</si>
  <si>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</si>
  <si>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20201217 15:54:09</t>
  </si>
  <si>
    <t>15:54:09</t>
  </si>
  <si>
    <t>1149</t>
  </si>
  <si>
    <t>_1</t>
  </si>
  <si>
    <t>RECT-4143-20200907-06_33_50</t>
  </si>
  <si>
    <t>RECT-727-20201217-15_54_06</t>
  </si>
  <si>
    <t>DARK-728-20201217-15_54_08</t>
  </si>
  <si>
    <t>0: Broadleaf</t>
  </si>
  <si>
    <t>15:54:28</t>
  </si>
  <si>
    <t>1/3</t>
  </si>
  <si>
    <t>20201217 15:56:14</t>
  </si>
  <si>
    <t>15:56:14</t>
  </si>
  <si>
    <t>RECT-729-20201217-15_56_11</t>
  </si>
  <si>
    <t>DARK-730-20201217-15_56_13</t>
  </si>
  <si>
    <t>3/3</t>
  </si>
  <si>
    <t>20201217 15:57:25</t>
  </si>
  <si>
    <t>15:57:25</t>
  </si>
  <si>
    <t>RECT-731-20201217-15_57_22</t>
  </si>
  <si>
    <t>DARK-732-20201217-15_57_24</t>
  </si>
  <si>
    <t>20201217 15:58:39</t>
  </si>
  <si>
    <t>15:58:39</t>
  </si>
  <si>
    <t>RECT-733-20201217-15_58_36</t>
  </si>
  <si>
    <t>DARK-734-20201217-15_58_38</t>
  </si>
  <si>
    <t>20201217 15:59:51</t>
  </si>
  <si>
    <t>15:59:51</t>
  </si>
  <si>
    <t>RECT-735-20201217-15_59_48</t>
  </si>
  <si>
    <t>DARK-736-20201217-15_59_50</t>
  </si>
  <si>
    <t>20201217 16:01:02</t>
  </si>
  <si>
    <t>16:01:02</t>
  </si>
  <si>
    <t>RECT-737-20201217-16_00_59</t>
  </si>
  <si>
    <t>DARK-738-20201217-16_01_01</t>
  </si>
  <si>
    <t>20201217 16:02:16</t>
  </si>
  <si>
    <t>16:02:16</t>
  </si>
  <si>
    <t>RECT-739-20201217-16_02_13</t>
  </si>
  <si>
    <t>DARK-740-20201217-16_02_15</t>
  </si>
  <si>
    <t>20201217 16:04:06</t>
  </si>
  <si>
    <t>16:04:06</t>
  </si>
  <si>
    <t>RECT-741-20201217-16_04_03</t>
  </si>
  <si>
    <t>DARK-742-20201217-16_04_05</t>
  </si>
  <si>
    <t>20201217 16:05:42</t>
  </si>
  <si>
    <t>16:05:42</t>
  </si>
  <si>
    <t>RECT-743-20201217-16_05_39</t>
  </si>
  <si>
    <t>DARK-744-20201217-16_05_41</t>
  </si>
  <si>
    <t>16:06:11</t>
  </si>
  <si>
    <t>20201217 16:08:00</t>
  </si>
  <si>
    <t>16:08:00</t>
  </si>
  <si>
    <t>RECT-745-20201217-16_07_57</t>
  </si>
  <si>
    <t>DARK-746-20201217-16_07_59</t>
  </si>
  <si>
    <t>20201217 16:09:32</t>
  </si>
  <si>
    <t>16:09:32</t>
  </si>
  <si>
    <t>RECT-747-20201217-16_09_29</t>
  </si>
  <si>
    <t>DARK-748-20201217-16_09_31</t>
  </si>
  <si>
    <t>20201217 16:11:26</t>
  </si>
  <si>
    <t>16:11:26</t>
  </si>
  <si>
    <t>RECT-749-20201217-16_11_23</t>
  </si>
  <si>
    <t>DARK-750-20201217-16_11_25</t>
  </si>
  <si>
    <t>20201217 16:13:27</t>
  </si>
  <si>
    <t>16:13:27</t>
  </si>
  <si>
    <t>RECT-751-20201217-16_13_24</t>
  </si>
  <si>
    <t>DARK-752-20201217-16_13_26</t>
  </si>
  <si>
    <t>2/3</t>
  </si>
  <si>
    <t>20201217 16:15:27</t>
  </si>
  <si>
    <t>16:15:27</t>
  </si>
  <si>
    <t>RECT-753-20201217-16_15_24</t>
  </si>
  <si>
    <t>DARK-754-20201217-16_15_26</t>
  </si>
  <si>
    <t>20201217 16:17:23</t>
  </si>
  <si>
    <t>16:17:23</t>
  </si>
  <si>
    <t>RECT-755-20201217-16_17_20</t>
  </si>
  <si>
    <t>DARK-756-20201217-16_17_22</t>
  </si>
  <si>
    <t>16:17:53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</si>
</sst>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25</v>
      </c>
      <c r="B2" t="s">
        <v>26</v>
      </c>
      <c r="C2" t="s">
        <v>28</v>
      </c>
    </row>
    <row r="3" spans="1:174">
      <c r="B3" t="s">
        <v>27</v>
      </c>
      <c r="C3">
        <v>21</v>
      </c>
    </row>
    <row r="4" spans="1:174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4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4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4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88</v>
      </c>
      <c r="CI14" t="s">
        <v>88</v>
      </c>
      <c r="CJ14" t="s">
        <v>88</v>
      </c>
      <c r="CK14" t="s">
        <v>88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89</v>
      </c>
      <c r="DA14" t="s">
        <v>89</v>
      </c>
      <c r="DB14" t="s">
        <v>89</v>
      </c>
      <c r="DC14" t="s">
        <v>89</v>
      </c>
      <c r="DD14" t="s">
        <v>90</v>
      </c>
      <c r="DE14" t="s">
        <v>90</v>
      </c>
      <c r="DF14" t="s">
        <v>90</v>
      </c>
      <c r="DG14" t="s">
        <v>90</v>
      </c>
      <c r="DH14" t="s">
        <v>90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91</v>
      </c>
      <c r="DS14" t="s">
        <v>91</v>
      </c>
      <c r="DT14" t="s">
        <v>91</v>
      </c>
      <c r="DU14" t="s">
        <v>91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92</v>
      </c>
      <c r="EH14" t="s">
        <v>92</v>
      </c>
      <c r="EI14" t="s">
        <v>92</v>
      </c>
      <c r="EJ14" t="s">
        <v>92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93</v>
      </c>
      <c r="EZ14" t="s">
        <v>93</v>
      </c>
      <c r="FA14" t="s">
        <v>93</v>
      </c>
      <c r="FB14" t="s">
        <v>93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  <c r="FO14" t="s">
        <v>94</v>
      </c>
      <c r="FP14" t="s">
        <v>94</v>
      </c>
      <c r="FQ14" t="s">
        <v>94</v>
      </c>
      <c r="FR14" t="s">
        <v>94</v>
      </c>
    </row>
    <row r="15" spans="1:174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161</v>
      </c>
      <c r="BQ15" t="s">
        <v>162</v>
      </c>
      <c r="BR15" t="s">
        <v>163</v>
      </c>
      <c r="BS15" t="s">
        <v>164</v>
      </c>
      <c r="BT15" t="s">
        <v>102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201</v>
      </c>
      <c r="DF15" t="s">
        <v>202</v>
      </c>
      <c r="DG15" t="s">
        <v>203</v>
      </c>
      <c r="DH15" t="s">
        <v>204</v>
      </c>
      <c r="DI15" t="s">
        <v>96</v>
      </c>
      <c r="DJ15" t="s">
        <v>99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  <c r="FO15" t="s">
        <v>261</v>
      </c>
      <c r="FP15" t="s">
        <v>262</v>
      </c>
      <c r="FQ15" t="s">
        <v>263</v>
      </c>
      <c r="FR15" t="s">
        <v>264</v>
      </c>
    </row>
    <row r="16" spans="1:174">
      <c r="B16" t="s">
        <v>265</v>
      </c>
      <c r="C16" t="s">
        <v>265</v>
      </c>
      <c r="H16" t="s">
        <v>265</v>
      </c>
      <c r="I16" t="s">
        <v>266</v>
      </c>
      <c r="J16" t="s">
        <v>267</v>
      </c>
      <c r="K16" t="s">
        <v>268</v>
      </c>
      <c r="L16" t="s">
        <v>268</v>
      </c>
      <c r="M16" t="s">
        <v>172</v>
      </c>
      <c r="N16" t="s">
        <v>172</v>
      </c>
      <c r="O16" t="s">
        <v>266</v>
      </c>
      <c r="P16" t="s">
        <v>266</v>
      </c>
      <c r="Q16" t="s">
        <v>266</v>
      </c>
      <c r="R16" t="s">
        <v>266</v>
      </c>
      <c r="S16" t="s">
        <v>269</v>
      </c>
      <c r="T16" t="s">
        <v>270</v>
      </c>
      <c r="U16" t="s">
        <v>270</v>
      </c>
      <c r="V16" t="s">
        <v>271</v>
      </c>
      <c r="W16" t="s">
        <v>272</v>
      </c>
      <c r="X16" t="s">
        <v>271</v>
      </c>
      <c r="Y16" t="s">
        <v>271</v>
      </c>
      <c r="Z16" t="s">
        <v>271</v>
      </c>
      <c r="AA16" t="s">
        <v>269</v>
      </c>
      <c r="AB16" t="s">
        <v>269</v>
      </c>
      <c r="AC16" t="s">
        <v>269</v>
      </c>
      <c r="AD16" t="s">
        <v>269</v>
      </c>
      <c r="AE16" t="s">
        <v>273</v>
      </c>
      <c r="AF16" t="s">
        <v>272</v>
      </c>
      <c r="AH16" t="s">
        <v>272</v>
      </c>
      <c r="AI16" t="s">
        <v>273</v>
      </c>
      <c r="AP16" t="s">
        <v>267</v>
      </c>
      <c r="AW16" t="s">
        <v>267</v>
      </c>
      <c r="AX16" t="s">
        <v>267</v>
      </c>
      <c r="AY16" t="s">
        <v>267</v>
      </c>
      <c r="BA16" t="s">
        <v>274</v>
      </c>
      <c r="BL16" t="s">
        <v>267</v>
      </c>
      <c r="BM16" t="s">
        <v>267</v>
      </c>
      <c r="BO16" t="s">
        <v>275</v>
      </c>
      <c r="BP16" t="s">
        <v>276</v>
      </c>
      <c r="BS16" t="s">
        <v>266</v>
      </c>
      <c r="BT16" t="s">
        <v>265</v>
      </c>
      <c r="BU16" t="s">
        <v>268</v>
      </c>
      <c r="BV16" t="s">
        <v>268</v>
      </c>
      <c r="BW16" t="s">
        <v>277</v>
      </c>
      <c r="BX16" t="s">
        <v>277</v>
      </c>
      <c r="BY16" t="s">
        <v>268</v>
      </c>
      <c r="BZ16" t="s">
        <v>277</v>
      </c>
      <c r="CA16" t="s">
        <v>273</v>
      </c>
      <c r="CB16" t="s">
        <v>271</v>
      </c>
      <c r="CC16" t="s">
        <v>271</v>
      </c>
      <c r="CD16" t="s">
        <v>270</v>
      </c>
      <c r="CE16" t="s">
        <v>270</v>
      </c>
      <c r="CF16" t="s">
        <v>270</v>
      </c>
      <c r="CG16" t="s">
        <v>270</v>
      </c>
      <c r="CH16" t="s">
        <v>270</v>
      </c>
      <c r="CI16" t="s">
        <v>278</v>
      </c>
      <c r="CJ16" t="s">
        <v>267</v>
      </c>
      <c r="CK16" t="s">
        <v>267</v>
      </c>
      <c r="CL16" t="s">
        <v>267</v>
      </c>
      <c r="CQ16" t="s">
        <v>267</v>
      </c>
      <c r="CT16" t="s">
        <v>270</v>
      </c>
      <c r="CU16" t="s">
        <v>270</v>
      </c>
      <c r="CV16" t="s">
        <v>270</v>
      </c>
      <c r="CW16" t="s">
        <v>270</v>
      </c>
      <c r="CX16" t="s">
        <v>270</v>
      </c>
      <c r="CY16" t="s">
        <v>267</v>
      </c>
      <c r="CZ16" t="s">
        <v>267</v>
      </c>
      <c r="DA16" t="s">
        <v>267</v>
      </c>
      <c r="DB16" t="s">
        <v>265</v>
      </c>
      <c r="DE16" t="s">
        <v>279</v>
      </c>
      <c r="DF16" t="s">
        <v>279</v>
      </c>
      <c r="DH16" t="s">
        <v>265</v>
      </c>
      <c r="DI16" t="s">
        <v>280</v>
      </c>
      <c r="DK16" t="s">
        <v>265</v>
      </c>
      <c r="DL16" t="s">
        <v>265</v>
      </c>
      <c r="DN16" t="s">
        <v>281</v>
      </c>
      <c r="DO16" t="s">
        <v>282</v>
      </c>
      <c r="DP16" t="s">
        <v>281</v>
      </c>
      <c r="DQ16" t="s">
        <v>282</v>
      </c>
      <c r="DR16" t="s">
        <v>281</v>
      </c>
      <c r="DS16" t="s">
        <v>282</v>
      </c>
      <c r="DT16" t="s">
        <v>272</v>
      </c>
      <c r="DU16" t="s">
        <v>272</v>
      </c>
      <c r="DV16" t="s">
        <v>267</v>
      </c>
      <c r="DW16" t="s">
        <v>283</v>
      </c>
      <c r="DX16" t="s">
        <v>267</v>
      </c>
      <c r="DZ16" t="s">
        <v>268</v>
      </c>
      <c r="EA16" t="s">
        <v>284</v>
      </c>
      <c r="EB16" t="s">
        <v>268</v>
      </c>
      <c r="ED16" t="s">
        <v>277</v>
      </c>
      <c r="EE16" t="s">
        <v>285</v>
      </c>
      <c r="EF16" t="s">
        <v>277</v>
      </c>
      <c r="EK16" t="s">
        <v>272</v>
      </c>
      <c r="EL16" t="s">
        <v>272</v>
      </c>
      <c r="EM16" t="s">
        <v>281</v>
      </c>
      <c r="EN16" t="s">
        <v>282</v>
      </c>
      <c r="EO16" t="s">
        <v>282</v>
      </c>
      <c r="ES16" t="s">
        <v>282</v>
      </c>
      <c r="EW16" t="s">
        <v>268</v>
      </c>
      <c r="EX16" t="s">
        <v>268</v>
      </c>
      <c r="EY16" t="s">
        <v>277</v>
      </c>
      <c r="EZ16" t="s">
        <v>277</v>
      </c>
      <c r="FA16" t="s">
        <v>286</v>
      </c>
      <c r="FB16" t="s">
        <v>286</v>
      </c>
      <c r="FD16" t="s">
        <v>273</v>
      </c>
      <c r="FE16" t="s">
        <v>273</v>
      </c>
      <c r="FF16" t="s">
        <v>270</v>
      </c>
      <c r="FG16" t="s">
        <v>270</v>
      </c>
      <c r="FH16" t="s">
        <v>270</v>
      </c>
      <c r="FI16" t="s">
        <v>270</v>
      </c>
      <c r="FJ16" t="s">
        <v>270</v>
      </c>
      <c r="FK16" t="s">
        <v>272</v>
      </c>
      <c r="FL16" t="s">
        <v>272</v>
      </c>
      <c r="FM16" t="s">
        <v>272</v>
      </c>
      <c r="FN16" t="s">
        <v>270</v>
      </c>
      <c r="FO16" t="s">
        <v>268</v>
      </c>
      <c r="FP16" t="s">
        <v>277</v>
      </c>
      <c r="FQ16" t="s">
        <v>272</v>
      </c>
      <c r="FR16" t="s">
        <v>272</v>
      </c>
    </row>
    <row r="17" spans="1:174">
      <c r="A17">
        <v>1</v>
      </c>
      <c r="B17">
        <v>1608249249.1</v>
      </c>
      <c r="C17">
        <v>0</v>
      </c>
      <c r="D17" t="s">
        <v>287</v>
      </c>
      <c r="E17" t="s">
        <v>288</v>
      </c>
      <c r="F17" t="s">
        <v>289</v>
      </c>
      <c r="G17" t="s">
        <v>290</v>
      </c>
      <c r="H17">
        <v>1608249241.1</v>
      </c>
      <c r="I17">
        <f>CA17*AG17*(BW17-BX17)/(100*BP17*(1000-AG17*BW17))</f>
        <v>0</v>
      </c>
      <c r="J17">
        <f>CA17*AG17*(BV17-BU17*(1000-AG17*BX17)/(1000-AG17*BW17))/(100*BP17)</f>
        <v>0</v>
      </c>
      <c r="K17">
        <f>BU17 - IF(AG17&gt;1, J17*BP17*100.0/(AI17*CI17), 0)</f>
        <v>0</v>
      </c>
      <c r="L17">
        <f>((R17-I17/2)*K17-J17)/(R17+I17/2)</f>
        <v>0</v>
      </c>
      <c r="M17">
        <f>L17*(CB17+CC17)/1000.0</f>
        <v>0</v>
      </c>
      <c r="N17">
        <f>(BU17 - IF(AG17&gt;1, J17*BP17*100.0/(AI17*CI17), 0))*(CB17+CC17)/1000.0</f>
        <v>0</v>
      </c>
      <c r="O17">
        <f>2.0/((1/Q17-1/P17)+SIGN(Q17)*SQRT((1/Q17-1/P17)*(1/Q17-1/P17) + 4*BQ17/((BQ17+1)*(BQ17+1))*(2*1/Q17*1/P17-1/P17*1/P17)))</f>
        <v>0</v>
      </c>
      <c r="P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Q17">
        <f>I17*(1000-(1000*0.61365*exp(17.502*U17/(240.97+U17))/(CB17+CC17)+BW17)/2)/(1000*0.61365*exp(17.502*U17/(240.97+U17))/(CB17+CC17)-BW17)</f>
        <v>0</v>
      </c>
      <c r="R17">
        <f>1/((BQ17+1)/(O17/1.6)+1/(P17/1.37)) + BQ17/((BQ17+1)/(O17/1.6) + BQ17/(P17/1.37))</f>
        <v>0</v>
      </c>
      <c r="S17">
        <f>(BM17*BO17)</f>
        <v>0</v>
      </c>
      <c r="T17">
        <f>(CD17+(S17+2*0.95*5.67E-8*(((CD17+$B$7)+273)^4-(CD17+273)^4)-44100*I17)/(1.84*29.3*P17+8*0.95*5.67E-8*(CD17+273)^3))</f>
        <v>0</v>
      </c>
      <c r="U17">
        <f>($C$7*CE17+$D$7*CF17+$E$7*T17)</f>
        <v>0</v>
      </c>
      <c r="V17">
        <f>0.61365*exp(17.502*U17/(240.97+U17))</f>
        <v>0</v>
      </c>
      <c r="W17">
        <f>(X17/Y17*100)</f>
        <v>0</v>
      </c>
      <c r="X17">
        <f>BW17*(CB17+CC17)/1000</f>
        <v>0</v>
      </c>
      <c r="Y17">
        <f>0.61365*exp(17.502*CD17/(240.97+CD17))</f>
        <v>0</v>
      </c>
      <c r="Z17">
        <f>(V17-BW17*(CB17+CC17)/1000)</f>
        <v>0</v>
      </c>
      <c r="AA17">
        <f>(-I17*44100)</f>
        <v>0</v>
      </c>
      <c r="AB17">
        <f>2*29.3*P17*0.92*(CD17-U17)</f>
        <v>0</v>
      </c>
      <c r="AC17">
        <f>2*0.95*5.67E-8*(((CD17+$B$7)+273)^4-(U17+273)^4)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MAX(0,($B$13+$C$13*CI17)/(1+$D$13*CI17)*CB17/(CD17+273)*$E$13)</f>
        <v>0</v>
      </c>
      <c r="AJ17" t="s">
        <v>291</v>
      </c>
      <c r="AK17">
        <v>15552.9</v>
      </c>
      <c r="AL17">
        <v>715.476923076923</v>
      </c>
      <c r="AM17">
        <v>3262.08</v>
      </c>
      <c r="AN17">
        <f>AM17-AL17</f>
        <v>0</v>
      </c>
      <c r="AO17">
        <f>AN17/AM17</f>
        <v>0</v>
      </c>
      <c r="AP17">
        <v>-0.577747479816223</v>
      </c>
      <c r="AQ17" t="s">
        <v>292</v>
      </c>
      <c r="AR17">
        <v>15343.7</v>
      </c>
      <c r="AS17">
        <v>1003.13230769231</v>
      </c>
      <c r="AT17">
        <v>1182.71</v>
      </c>
      <c r="AU17">
        <f>1-AS17/AT17</f>
        <v>0</v>
      </c>
      <c r="AV17">
        <v>0.5</v>
      </c>
      <c r="AW17">
        <f>BM17</f>
        <v>0</v>
      </c>
      <c r="AX17">
        <f>J17</f>
        <v>0</v>
      </c>
      <c r="AY17">
        <f>AU17*AV17*AW17</f>
        <v>0</v>
      </c>
      <c r="AZ17">
        <f>BE17/AT17</f>
        <v>0</v>
      </c>
      <c r="BA17">
        <f>(AX17-AP17)/AW17</f>
        <v>0</v>
      </c>
      <c r="BB17">
        <f>(AM17-AT17)/AT17</f>
        <v>0</v>
      </c>
      <c r="BC17" t="s">
        <v>293</v>
      </c>
      <c r="BD17">
        <v>713.2</v>
      </c>
      <c r="BE17">
        <f>AT17-BD17</f>
        <v>0</v>
      </c>
      <c r="BF17">
        <f>(AT17-AS17)/(AT17-BD17)</f>
        <v>0</v>
      </c>
      <c r="BG17">
        <f>(AM17-AT17)/(AM17-BD17)</f>
        <v>0</v>
      </c>
      <c r="BH17">
        <f>(AT17-AS17)/(AT17-AL17)</f>
        <v>0</v>
      </c>
      <c r="BI17">
        <f>(AM17-AT17)/(AM17-AL17)</f>
        <v>0</v>
      </c>
      <c r="BJ17">
        <f>(BF17*BD17/AS17)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294</v>
      </c>
      <c r="BS17">
        <v>2</v>
      </c>
      <c r="BT17">
        <v>1608249241.1</v>
      </c>
      <c r="BU17">
        <v>401.879387096774</v>
      </c>
      <c r="BV17">
        <v>411.072516129032</v>
      </c>
      <c r="BW17">
        <v>20.1039387096774</v>
      </c>
      <c r="BX17">
        <v>18.7467</v>
      </c>
      <c r="BY17">
        <v>402.722387096774</v>
      </c>
      <c r="BZ17">
        <v>20.1329387096774</v>
      </c>
      <c r="CA17">
        <v>500.215741935484</v>
      </c>
      <c r="CB17">
        <v>101.704903225806</v>
      </c>
      <c r="CC17">
        <v>0.0999668838709677</v>
      </c>
      <c r="CD17">
        <v>28.001464516129</v>
      </c>
      <c r="CE17">
        <v>28.2877967741936</v>
      </c>
      <c r="CF17">
        <v>999.9</v>
      </c>
      <c r="CG17">
        <v>0</v>
      </c>
      <c r="CH17">
        <v>0</v>
      </c>
      <c r="CI17">
        <v>9998.84870967742</v>
      </c>
      <c r="CJ17">
        <v>0</v>
      </c>
      <c r="CK17">
        <v>269.288806451613</v>
      </c>
      <c r="CL17">
        <v>1399.98806451613</v>
      </c>
      <c r="CM17">
        <v>0.899998258064516</v>
      </c>
      <c r="CN17">
        <v>0.100001825806452</v>
      </c>
      <c r="CO17">
        <v>0</v>
      </c>
      <c r="CP17">
        <v>1003.46722580645</v>
      </c>
      <c r="CQ17">
        <v>4.99979</v>
      </c>
      <c r="CR17">
        <v>13974.8129032258</v>
      </c>
      <c r="CS17">
        <v>11904.564516129</v>
      </c>
      <c r="CT17">
        <v>48.004</v>
      </c>
      <c r="CU17">
        <v>50.153</v>
      </c>
      <c r="CV17">
        <v>49.183</v>
      </c>
      <c r="CW17">
        <v>49.129</v>
      </c>
      <c r="CX17">
        <v>49.125</v>
      </c>
      <c r="CY17">
        <v>1255.48838709677</v>
      </c>
      <c r="CZ17">
        <v>139.499677419355</v>
      </c>
      <c r="DA17">
        <v>0</v>
      </c>
      <c r="DB17">
        <v>828</v>
      </c>
      <c r="DC17">
        <v>0</v>
      </c>
      <c r="DD17">
        <v>1003.13230769231</v>
      </c>
      <c r="DE17">
        <v>-31.5367521576533</v>
      </c>
      <c r="DF17">
        <v>-434.099145528039</v>
      </c>
      <c r="DG17">
        <v>13970.2</v>
      </c>
      <c r="DH17">
        <v>15</v>
      </c>
      <c r="DI17">
        <v>1608249268.1</v>
      </c>
      <c r="DJ17" t="s">
        <v>295</v>
      </c>
      <c r="DK17">
        <v>1608249267.1</v>
      </c>
      <c r="DL17">
        <v>1608249268.1</v>
      </c>
      <c r="DM17">
        <v>36</v>
      </c>
      <c r="DN17">
        <v>0.04</v>
      </c>
      <c r="DO17">
        <v>0.005</v>
      </c>
      <c r="DP17">
        <v>-0.843</v>
      </c>
      <c r="DQ17">
        <v>-0.029</v>
      </c>
      <c r="DR17">
        <v>410</v>
      </c>
      <c r="DS17">
        <v>19</v>
      </c>
      <c r="DT17">
        <v>0.16</v>
      </c>
      <c r="DU17">
        <v>0.07</v>
      </c>
      <c r="DV17">
        <v>7.2146689303131</v>
      </c>
      <c r="DW17">
        <v>1.53139138868058</v>
      </c>
      <c r="DX17">
        <v>0.119184304546939</v>
      </c>
      <c r="DY17">
        <v>0</v>
      </c>
      <c r="DZ17">
        <v>-9.23555677419355</v>
      </c>
      <c r="EA17">
        <v>-1.72777112903223</v>
      </c>
      <c r="EB17">
        <v>0.134696111359611</v>
      </c>
      <c r="EC17">
        <v>0</v>
      </c>
      <c r="ED17">
        <v>1.38027516129032</v>
      </c>
      <c r="EE17">
        <v>0.0204164516129001</v>
      </c>
      <c r="EF17">
        <v>0.00162701165007179</v>
      </c>
      <c r="EG17">
        <v>1</v>
      </c>
      <c r="EH17">
        <v>1</v>
      </c>
      <c r="EI17">
        <v>3</v>
      </c>
      <c r="EJ17" t="s">
        <v>296</v>
      </c>
      <c r="EK17">
        <v>100</v>
      </c>
      <c r="EL17">
        <v>100</v>
      </c>
      <c r="EM17">
        <v>-0.843</v>
      </c>
      <c r="EN17">
        <v>-0.029</v>
      </c>
      <c r="EO17">
        <v>-1.10399720543576</v>
      </c>
      <c r="EP17">
        <v>0.000815476741614031</v>
      </c>
      <c r="EQ17">
        <v>-7.50717249551838e-07</v>
      </c>
      <c r="ER17">
        <v>1.84432784397856e-10</v>
      </c>
      <c r="ES17">
        <v>-0.159483531497805</v>
      </c>
      <c r="ET17">
        <v>-0.0138481432109286</v>
      </c>
      <c r="EU17">
        <v>0.00144553185324755</v>
      </c>
      <c r="EV17">
        <v>-1.88220190754585e-05</v>
      </c>
      <c r="EW17">
        <v>6</v>
      </c>
      <c r="EX17">
        <v>2177</v>
      </c>
      <c r="EY17">
        <v>1</v>
      </c>
      <c r="EZ17">
        <v>25</v>
      </c>
      <c r="FA17">
        <v>22.9</v>
      </c>
      <c r="FB17">
        <v>22.9</v>
      </c>
      <c r="FC17">
        <v>2</v>
      </c>
      <c r="FD17">
        <v>508.309</v>
      </c>
      <c r="FE17">
        <v>469.957</v>
      </c>
      <c r="FF17">
        <v>23.2339</v>
      </c>
      <c r="FG17">
        <v>32.2082</v>
      </c>
      <c r="FH17">
        <v>30</v>
      </c>
      <c r="FI17">
        <v>32.1474</v>
      </c>
      <c r="FJ17">
        <v>32.1042</v>
      </c>
      <c r="FK17">
        <v>20.5599</v>
      </c>
      <c r="FL17">
        <v>15.2287</v>
      </c>
      <c r="FM17">
        <v>12.2382</v>
      </c>
      <c r="FN17">
        <v>23.236</v>
      </c>
      <c r="FO17">
        <v>410.47</v>
      </c>
      <c r="FP17">
        <v>18.7745</v>
      </c>
      <c r="FQ17">
        <v>101.109</v>
      </c>
      <c r="FR17">
        <v>100.506</v>
      </c>
    </row>
    <row r="18" spans="1:174">
      <c r="A18">
        <v>2</v>
      </c>
      <c r="B18">
        <v>1608249374.6</v>
      </c>
      <c r="C18">
        <v>125.5</v>
      </c>
      <c r="D18" t="s">
        <v>297</v>
      </c>
      <c r="E18" t="s">
        <v>298</v>
      </c>
      <c r="F18" t="s">
        <v>289</v>
      </c>
      <c r="G18" t="s">
        <v>290</v>
      </c>
      <c r="H18">
        <v>1608249366.85</v>
      </c>
      <c r="I18">
        <f>CA18*AG18*(BW18-BX18)/(100*BP18*(1000-AG18*BW18))</f>
        <v>0</v>
      </c>
      <c r="J18">
        <f>CA18*AG18*(BV18-BU18*(1000-AG18*BX18)/(1000-AG18*BW18))/(100*BP18)</f>
        <v>0</v>
      </c>
      <c r="K18">
        <f>BU18 - IF(AG18&gt;1, J18*BP18*100.0/(AI18*CI18), 0)</f>
        <v>0</v>
      </c>
      <c r="L18">
        <f>((R18-I18/2)*K18-J18)/(R18+I18/2)</f>
        <v>0</v>
      </c>
      <c r="M18">
        <f>L18*(CB18+CC18)/1000.0</f>
        <v>0</v>
      </c>
      <c r="N18">
        <f>(BU18 - IF(AG18&gt;1, J18*BP18*100.0/(AI18*CI18), 0))*(CB18+CC18)/1000.0</f>
        <v>0</v>
      </c>
      <c r="O18">
        <f>2.0/((1/Q18-1/P18)+SIGN(Q18)*SQRT((1/Q18-1/P18)*(1/Q18-1/P18) + 4*BQ18/((BQ18+1)*(BQ18+1))*(2*1/Q18*1/P18-1/P18*1/P18)))</f>
        <v>0</v>
      </c>
      <c r="P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Q18">
        <f>I18*(1000-(1000*0.61365*exp(17.502*U18/(240.97+U18))/(CB18+CC18)+BW18)/2)/(1000*0.61365*exp(17.502*U18/(240.97+U18))/(CB18+CC18)-BW18)</f>
        <v>0</v>
      </c>
      <c r="R18">
        <f>1/((BQ18+1)/(O18/1.6)+1/(P18/1.37)) + BQ18/((BQ18+1)/(O18/1.6) + BQ18/(P18/1.37))</f>
        <v>0</v>
      </c>
      <c r="S18">
        <f>(BM18*BO18)</f>
        <v>0</v>
      </c>
      <c r="T18">
        <f>(CD18+(S18+2*0.95*5.67E-8*(((CD18+$B$7)+273)^4-(CD18+273)^4)-44100*I18)/(1.84*29.3*P18+8*0.95*5.67E-8*(CD18+273)^3))</f>
        <v>0</v>
      </c>
      <c r="U18">
        <f>($C$7*CE18+$D$7*CF18+$E$7*T18)</f>
        <v>0</v>
      </c>
      <c r="V18">
        <f>0.61365*exp(17.502*U18/(240.97+U18))</f>
        <v>0</v>
      </c>
      <c r="W18">
        <f>(X18/Y18*100)</f>
        <v>0</v>
      </c>
      <c r="X18">
        <f>BW18*(CB18+CC18)/1000</f>
        <v>0</v>
      </c>
      <c r="Y18">
        <f>0.61365*exp(17.502*CD18/(240.97+CD18))</f>
        <v>0</v>
      </c>
      <c r="Z18">
        <f>(V18-BW18*(CB18+CC18)/1000)</f>
        <v>0</v>
      </c>
      <c r="AA18">
        <f>(-I18*44100)</f>
        <v>0</v>
      </c>
      <c r="AB18">
        <f>2*29.3*P18*0.92*(CD18-U18)</f>
        <v>0</v>
      </c>
      <c r="AC18">
        <f>2*0.95*5.67E-8*(((CD18+$B$7)+273)^4-(U18+273)^4)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MAX(0,($B$13+$C$13*CI18)/(1+$D$13*CI18)*CB18/(CD18+273)*$E$13)</f>
        <v>0</v>
      </c>
      <c r="AJ18" t="s">
        <v>291</v>
      </c>
      <c r="AK18">
        <v>15552.9</v>
      </c>
      <c r="AL18">
        <v>715.476923076923</v>
      </c>
      <c r="AM18">
        <v>3262.08</v>
      </c>
      <c r="AN18">
        <f>AM18-AL18</f>
        <v>0</v>
      </c>
      <c r="AO18">
        <f>AN18/AM18</f>
        <v>0</v>
      </c>
      <c r="AP18">
        <v>-0.577747479816223</v>
      </c>
      <c r="AQ18" t="s">
        <v>299</v>
      </c>
      <c r="AR18">
        <v>15342.3</v>
      </c>
      <c r="AS18">
        <v>950.752038461539</v>
      </c>
      <c r="AT18">
        <v>1058.85</v>
      </c>
      <c r="AU18">
        <f>1-AS18/AT18</f>
        <v>0</v>
      </c>
      <c r="AV18">
        <v>0.5</v>
      </c>
      <c r="AW18">
        <f>BM18</f>
        <v>0</v>
      </c>
      <c r="AX18">
        <f>J18</f>
        <v>0</v>
      </c>
      <c r="AY18">
        <f>AU18*AV18*AW18</f>
        <v>0</v>
      </c>
      <c r="AZ18">
        <f>BE18/AT18</f>
        <v>0</v>
      </c>
      <c r="BA18">
        <f>(AX18-AP18)/AW18</f>
        <v>0</v>
      </c>
      <c r="BB18">
        <f>(AM18-AT18)/AT18</f>
        <v>0</v>
      </c>
      <c r="BC18" t="s">
        <v>300</v>
      </c>
      <c r="BD18">
        <v>716.41</v>
      </c>
      <c r="BE18">
        <f>AT18-BD18</f>
        <v>0</v>
      </c>
      <c r="BF18">
        <f>(AT18-AS18)/(AT18-BD18)</f>
        <v>0</v>
      </c>
      <c r="BG18">
        <f>(AM18-AT18)/(AM18-BD18)</f>
        <v>0</v>
      </c>
      <c r="BH18">
        <f>(AT18-AS18)/(AT18-AL18)</f>
        <v>0</v>
      </c>
      <c r="BI18">
        <f>(AM18-AT18)/(AM18-AL18)</f>
        <v>0</v>
      </c>
      <c r="BJ18">
        <f>(BF18*BD18/AS18)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294</v>
      </c>
      <c r="BS18">
        <v>2</v>
      </c>
      <c r="BT18">
        <v>1608249366.85</v>
      </c>
      <c r="BU18">
        <v>49.1239466666667</v>
      </c>
      <c r="BV18">
        <v>48.86878</v>
      </c>
      <c r="BW18">
        <v>20.15494</v>
      </c>
      <c r="BX18">
        <v>18.74245</v>
      </c>
      <c r="BY18">
        <v>50.1494</v>
      </c>
      <c r="BZ18">
        <v>20.1551066666667</v>
      </c>
      <c r="CA18">
        <v>500.2208</v>
      </c>
      <c r="CB18">
        <v>101.7076</v>
      </c>
      <c r="CC18">
        <v>0.100005893333333</v>
      </c>
      <c r="CD18">
        <v>27.98275</v>
      </c>
      <c r="CE18">
        <v>28.28568</v>
      </c>
      <c r="CF18">
        <v>999.9</v>
      </c>
      <c r="CG18">
        <v>0</v>
      </c>
      <c r="CH18">
        <v>0</v>
      </c>
      <c r="CI18">
        <v>10000.285</v>
      </c>
      <c r="CJ18">
        <v>0</v>
      </c>
      <c r="CK18">
        <v>267.73</v>
      </c>
      <c r="CL18">
        <v>1399.99066666667</v>
      </c>
      <c r="CM18">
        <v>0.9000053</v>
      </c>
      <c r="CN18">
        <v>0.0999949533333334</v>
      </c>
      <c r="CO18">
        <v>0</v>
      </c>
      <c r="CP18">
        <v>950.765833333333</v>
      </c>
      <c r="CQ18">
        <v>4.99979</v>
      </c>
      <c r="CR18">
        <v>13219.3666666667</v>
      </c>
      <c r="CS18">
        <v>11904.6033333333</v>
      </c>
      <c r="CT18">
        <v>48.062</v>
      </c>
      <c r="CU18">
        <v>50.1082</v>
      </c>
      <c r="CV18">
        <v>49.187</v>
      </c>
      <c r="CW18">
        <v>49.1061</v>
      </c>
      <c r="CX18">
        <v>49.1332666666667</v>
      </c>
      <c r="CY18">
        <v>1255.49933333333</v>
      </c>
      <c r="CZ18">
        <v>139.493</v>
      </c>
      <c r="DA18">
        <v>0</v>
      </c>
      <c r="DB18">
        <v>124.799999952316</v>
      </c>
      <c r="DC18">
        <v>0</v>
      </c>
      <c r="DD18">
        <v>950.752038461539</v>
      </c>
      <c r="DE18">
        <v>-1.10328204455101</v>
      </c>
      <c r="DF18">
        <v>-30.283760765769</v>
      </c>
      <c r="DG18">
        <v>13219.3076923077</v>
      </c>
      <c r="DH18">
        <v>15</v>
      </c>
      <c r="DI18">
        <v>1608249268.1</v>
      </c>
      <c r="DJ18" t="s">
        <v>295</v>
      </c>
      <c r="DK18">
        <v>1608249267.1</v>
      </c>
      <c r="DL18">
        <v>1608249268.1</v>
      </c>
      <c r="DM18">
        <v>36</v>
      </c>
      <c r="DN18">
        <v>0.04</v>
      </c>
      <c r="DO18">
        <v>0.005</v>
      </c>
      <c r="DP18">
        <v>-0.843</v>
      </c>
      <c r="DQ18">
        <v>-0.029</v>
      </c>
      <c r="DR18">
        <v>410</v>
      </c>
      <c r="DS18">
        <v>19</v>
      </c>
      <c r="DT18">
        <v>0.16</v>
      </c>
      <c r="DU18">
        <v>0.07</v>
      </c>
      <c r="DV18">
        <v>-0.268025840239368</v>
      </c>
      <c r="DW18">
        <v>-0.165581608813481</v>
      </c>
      <c r="DX18">
        <v>0.014159912157212</v>
      </c>
      <c r="DY18">
        <v>1</v>
      </c>
      <c r="DZ18">
        <v>0.251668677419355</v>
      </c>
      <c r="EA18">
        <v>0.195693387096774</v>
      </c>
      <c r="EB18">
        <v>0.0171296599261709</v>
      </c>
      <c r="EC18">
        <v>1</v>
      </c>
      <c r="ED18">
        <v>1.41203903225806</v>
      </c>
      <c r="EE18">
        <v>0.039165483870967</v>
      </c>
      <c r="EF18">
        <v>0.00300391825287026</v>
      </c>
      <c r="EG18">
        <v>1</v>
      </c>
      <c r="EH18">
        <v>3</v>
      </c>
      <c r="EI18">
        <v>3</v>
      </c>
      <c r="EJ18" t="s">
        <v>301</v>
      </c>
      <c r="EK18">
        <v>100</v>
      </c>
      <c r="EL18">
        <v>100</v>
      </c>
      <c r="EM18">
        <v>-1.025</v>
      </c>
      <c r="EN18">
        <v>-0.0001</v>
      </c>
      <c r="EO18">
        <v>-1.06449166653284</v>
      </c>
      <c r="EP18">
        <v>0.000815476741614031</v>
      </c>
      <c r="EQ18">
        <v>-7.50717249551838e-07</v>
      </c>
      <c r="ER18">
        <v>1.84432784397856e-10</v>
      </c>
      <c r="ES18">
        <v>-0.15416152830773</v>
      </c>
      <c r="ET18">
        <v>-0.0138481432109286</v>
      </c>
      <c r="EU18">
        <v>0.00144553185324755</v>
      </c>
      <c r="EV18">
        <v>-1.88220190754585e-05</v>
      </c>
      <c r="EW18">
        <v>6</v>
      </c>
      <c r="EX18">
        <v>2177</v>
      </c>
      <c r="EY18">
        <v>1</v>
      </c>
      <c r="EZ18">
        <v>25</v>
      </c>
      <c r="FA18">
        <v>1.8</v>
      </c>
      <c r="FB18">
        <v>1.8</v>
      </c>
      <c r="FC18">
        <v>2</v>
      </c>
      <c r="FD18">
        <v>508.358</v>
      </c>
      <c r="FE18">
        <v>469.096</v>
      </c>
      <c r="FF18">
        <v>23.3339</v>
      </c>
      <c r="FG18">
        <v>32.2139</v>
      </c>
      <c r="FH18">
        <v>30</v>
      </c>
      <c r="FI18">
        <v>32.1559</v>
      </c>
      <c r="FJ18">
        <v>32.1127</v>
      </c>
      <c r="FK18">
        <v>5.09863</v>
      </c>
      <c r="FL18">
        <v>14.8667</v>
      </c>
      <c r="FM18">
        <v>12.0106</v>
      </c>
      <c r="FN18">
        <v>23.3386</v>
      </c>
      <c r="FO18">
        <v>49.2264</v>
      </c>
      <c r="FP18">
        <v>18.706</v>
      </c>
      <c r="FQ18">
        <v>101.109</v>
      </c>
      <c r="FR18">
        <v>100.51</v>
      </c>
    </row>
    <row r="19" spans="1:174">
      <c r="A19">
        <v>3</v>
      </c>
      <c r="B19">
        <v>1608249445.6</v>
      </c>
      <c r="C19">
        <v>196.5</v>
      </c>
      <c r="D19" t="s">
        <v>302</v>
      </c>
      <c r="E19" t="s">
        <v>303</v>
      </c>
      <c r="F19" t="s">
        <v>289</v>
      </c>
      <c r="G19" t="s">
        <v>290</v>
      </c>
      <c r="H19">
        <v>1608249437.85</v>
      </c>
      <c r="I19">
        <f>CA19*AG19*(BW19-BX19)/(100*BP19*(1000-AG19*BW19))</f>
        <v>0</v>
      </c>
      <c r="J19">
        <f>CA19*AG19*(BV19-BU19*(1000-AG19*BX19)/(1000-AG19*BW19))/(100*BP19)</f>
        <v>0</v>
      </c>
      <c r="K19">
        <f>BU19 - IF(AG19&gt;1, J19*BP19*100.0/(AI19*CI19), 0)</f>
        <v>0</v>
      </c>
      <c r="L19">
        <f>((R19-I19/2)*K19-J19)/(R19+I19/2)</f>
        <v>0</v>
      </c>
      <c r="M19">
        <f>L19*(CB19+CC19)/1000.0</f>
        <v>0</v>
      </c>
      <c r="N19">
        <f>(BU19 - IF(AG19&gt;1, J19*BP19*100.0/(AI19*CI19), 0))*(CB19+CC19)/1000.0</f>
        <v>0</v>
      </c>
      <c r="O19">
        <f>2.0/((1/Q19-1/P19)+SIGN(Q19)*SQRT((1/Q19-1/P19)*(1/Q19-1/P19) + 4*BQ19/((BQ19+1)*(BQ19+1))*(2*1/Q19*1/P19-1/P19*1/P19)))</f>
        <v>0</v>
      </c>
      <c r="P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Q19">
        <f>I19*(1000-(1000*0.61365*exp(17.502*U19/(240.97+U19))/(CB19+CC19)+BW19)/2)/(1000*0.61365*exp(17.502*U19/(240.97+U19))/(CB19+CC19)-BW19)</f>
        <v>0</v>
      </c>
      <c r="R19">
        <f>1/((BQ19+1)/(O19/1.6)+1/(P19/1.37)) + BQ19/((BQ19+1)/(O19/1.6) + BQ19/(P19/1.37))</f>
        <v>0</v>
      </c>
      <c r="S19">
        <f>(BM19*BO19)</f>
        <v>0</v>
      </c>
      <c r="T19">
        <f>(CD19+(S19+2*0.95*5.67E-8*(((CD19+$B$7)+273)^4-(CD19+273)^4)-44100*I19)/(1.84*29.3*P19+8*0.95*5.67E-8*(CD19+273)^3))</f>
        <v>0</v>
      </c>
      <c r="U19">
        <f>($C$7*CE19+$D$7*CF19+$E$7*T19)</f>
        <v>0</v>
      </c>
      <c r="V19">
        <f>0.61365*exp(17.502*U19/(240.97+U19))</f>
        <v>0</v>
      </c>
      <c r="W19">
        <f>(X19/Y19*100)</f>
        <v>0</v>
      </c>
      <c r="X19">
        <f>BW19*(CB19+CC19)/1000</f>
        <v>0</v>
      </c>
      <c r="Y19">
        <f>0.61365*exp(17.502*CD19/(240.97+CD19))</f>
        <v>0</v>
      </c>
      <c r="Z19">
        <f>(V19-BW19*(CB19+CC19)/1000)</f>
        <v>0</v>
      </c>
      <c r="AA19">
        <f>(-I19*44100)</f>
        <v>0</v>
      </c>
      <c r="AB19">
        <f>2*29.3*P19*0.92*(CD19-U19)</f>
        <v>0</v>
      </c>
      <c r="AC19">
        <f>2*0.95*5.67E-8*(((CD19+$B$7)+273)^4-(U19+273)^4)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MAX(0,($B$13+$C$13*CI19)/(1+$D$13*CI19)*CB19/(CD19+273)*$E$13)</f>
        <v>0</v>
      </c>
      <c r="AJ19" t="s">
        <v>291</v>
      </c>
      <c r="AK19">
        <v>15552.9</v>
      </c>
      <c r="AL19">
        <v>715.476923076923</v>
      </c>
      <c r="AM19">
        <v>3262.08</v>
      </c>
      <c r="AN19">
        <f>AM19-AL19</f>
        <v>0</v>
      </c>
      <c r="AO19">
        <f>AN19/AM19</f>
        <v>0</v>
      </c>
      <c r="AP19">
        <v>-0.577747479816223</v>
      </c>
      <c r="AQ19" t="s">
        <v>304</v>
      </c>
      <c r="AR19">
        <v>15341.8</v>
      </c>
      <c r="AS19">
        <v>947.66208</v>
      </c>
      <c r="AT19">
        <v>1047.14</v>
      </c>
      <c r="AU19">
        <f>1-AS19/AT19</f>
        <v>0</v>
      </c>
      <c r="AV19">
        <v>0.5</v>
      </c>
      <c r="AW19">
        <f>BM19</f>
        <v>0</v>
      </c>
      <c r="AX19">
        <f>J19</f>
        <v>0</v>
      </c>
      <c r="AY19">
        <f>AU19*AV19*AW19</f>
        <v>0</v>
      </c>
      <c r="AZ19">
        <f>BE19/AT19</f>
        <v>0</v>
      </c>
      <c r="BA19">
        <f>(AX19-AP19)/AW19</f>
        <v>0</v>
      </c>
      <c r="BB19">
        <f>(AM19-AT19)/AT19</f>
        <v>0</v>
      </c>
      <c r="BC19" t="s">
        <v>305</v>
      </c>
      <c r="BD19">
        <v>715.75</v>
      </c>
      <c r="BE19">
        <f>AT19-BD19</f>
        <v>0</v>
      </c>
      <c r="BF19">
        <f>(AT19-AS19)/(AT19-BD19)</f>
        <v>0</v>
      </c>
      <c r="BG19">
        <f>(AM19-AT19)/(AM19-BD19)</f>
        <v>0</v>
      </c>
      <c r="BH19">
        <f>(AT19-AS19)/(AT19-AL19)</f>
        <v>0</v>
      </c>
      <c r="BI19">
        <f>(AM19-AT19)/(AM19-AL19)</f>
        <v>0</v>
      </c>
      <c r="BJ19">
        <f>(BF19*BD19/AS19)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294</v>
      </c>
      <c r="BS19">
        <v>2</v>
      </c>
      <c r="BT19">
        <v>1608249437.85</v>
      </c>
      <c r="BU19">
        <v>79.3448566666667</v>
      </c>
      <c r="BV19">
        <v>80.11965</v>
      </c>
      <c r="BW19">
        <v>20.0460933333333</v>
      </c>
      <c r="BX19">
        <v>18.5950566666667</v>
      </c>
      <c r="BY19">
        <v>80.34858</v>
      </c>
      <c r="BZ19">
        <v>20.0485333333333</v>
      </c>
      <c r="CA19">
        <v>500.224666666667</v>
      </c>
      <c r="CB19">
        <v>101.7085</v>
      </c>
      <c r="CC19">
        <v>0.0999988033333334</v>
      </c>
      <c r="CD19">
        <v>27.9797233333333</v>
      </c>
      <c r="CE19">
        <v>28.26946</v>
      </c>
      <c r="CF19">
        <v>999.9</v>
      </c>
      <c r="CG19">
        <v>0</v>
      </c>
      <c r="CH19">
        <v>0</v>
      </c>
      <c r="CI19">
        <v>9999.54466666666</v>
      </c>
      <c r="CJ19">
        <v>0</v>
      </c>
      <c r="CK19">
        <v>266.540066666667</v>
      </c>
      <c r="CL19">
        <v>1399.99833333333</v>
      </c>
      <c r="CM19">
        <v>0.900011266666666</v>
      </c>
      <c r="CN19">
        <v>0.0999890466666667</v>
      </c>
      <c r="CO19">
        <v>0</v>
      </c>
      <c r="CP19">
        <v>947.724</v>
      </c>
      <c r="CQ19">
        <v>4.99979</v>
      </c>
      <c r="CR19">
        <v>13175.5466666667</v>
      </c>
      <c r="CS19">
        <v>11904.6966666667</v>
      </c>
      <c r="CT19">
        <v>48.0914</v>
      </c>
      <c r="CU19">
        <v>50.062</v>
      </c>
      <c r="CV19">
        <v>49.187</v>
      </c>
      <c r="CW19">
        <v>49.062</v>
      </c>
      <c r="CX19">
        <v>49.1828666666666</v>
      </c>
      <c r="CY19">
        <v>1255.51633333333</v>
      </c>
      <c r="CZ19">
        <v>139.482</v>
      </c>
      <c r="DA19">
        <v>0</v>
      </c>
      <c r="DB19">
        <v>70.2999999523163</v>
      </c>
      <c r="DC19">
        <v>0</v>
      </c>
      <c r="DD19">
        <v>947.66208</v>
      </c>
      <c r="DE19">
        <v>-4.16476923426264</v>
      </c>
      <c r="DF19">
        <v>-62.0153845628399</v>
      </c>
      <c r="DG19">
        <v>13174.952</v>
      </c>
      <c r="DH19">
        <v>15</v>
      </c>
      <c r="DI19">
        <v>1608249268.1</v>
      </c>
      <c r="DJ19" t="s">
        <v>295</v>
      </c>
      <c r="DK19">
        <v>1608249267.1</v>
      </c>
      <c r="DL19">
        <v>1608249268.1</v>
      </c>
      <c r="DM19">
        <v>36</v>
      </c>
      <c r="DN19">
        <v>0.04</v>
      </c>
      <c r="DO19">
        <v>0.005</v>
      </c>
      <c r="DP19">
        <v>-0.843</v>
      </c>
      <c r="DQ19">
        <v>-0.029</v>
      </c>
      <c r="DR19">
        <v>410</v>
      </c>
      <c r="DS19">
        <v>19</v>
      </c>
      <c r="DT19">
        <v>0.16</v>
      </c>
      <c r="DU19">
        <v>0.07</v>
      </c>
      <c r="DV19">
        <v>0.552462283768559</v>
      </c>
      <c r="DW19">
        <v>-0.121036465040032</v>
      </c>
      <c r="DX19">
        <v>0.0284376421241664</v>
      </c>
      <c r="DY19">
        <v>1</v>
      </c>
      <c r="DZ19">
        <v>-0.779465225806452</v>
      </c>
      <c r="EA19">
        <v>0.152664822580646</v>
      </c>
      <c r="EB19">
        <v>0.0335517360280716</v>
      </c>
      <c r="EC19">
        <v>1</v>
      </c>
      <c r="ED19">
        <v>1.45164548387097</v>
      </c>
      <c r="EE19">
        <v>-0.103011774193554</v>
      </c>
      <c r="EF19">
        <v>0.0105950983306828</v>
      </c>
      <c r="EG19">
        <v>1</v>
      </c>
      <c r="EH19">
        <v>3</v>
      </c>
      <c r="EI19">
        <v>3</v>
      </c>
      <c r="EJ19" t="s">
        <v>301</v>
      </c>
      <c r="EK19">
        <v>100</v>
      </c>
      <c r="EL19">
        <v>100</v>
      </c>
      <c r="EM19">
        <v>-1.004</v>
      </c>
      <c r="EN19">
        <v>-0.0017</v>
      </c>
      <c r="EO19">
        <v>-1.06449166653284</v>
      </c>
      <c r="EP19">
        <v>0.000815476741614031</v>
      </c>
      <c r="EQ19">
        <v>-7.50717249551838e-07</v>
      </c>
      <c r="ER19">
        <v>1.84432784397856e-10</v>
      </c>
      <c r="ES19">
        <v>-0.15416152830773</v>
      </c>
      <c r="ET19">
        <v>-0.0138481432109286</v>
      </c>
      <c r="EU19">
        <v>0.00144553185324755</v>
      </c>
      <c r="EV19">
        <v>-1.88220190754585e-05</v>
      </c>
      <c r="EW19">
        <v>6</v>
      </c>
      <c r="EX19">
        <v>2177</v>
      </c>
      <c r="EY19">
        <v>1</v>
      </c>
      <c r="EZ19">
        <v>25</v>
      </c>
      <c r="FA19">
        <v>3</v>
      </c>
      <c r="FB19">
        <v>3</v>
      </c>
      <c r="FC19">
        <v>2</v>
      </c>
      <c r="FD19">
        <v>508.389</v>
      </c>
      <c r="FE19">
        <v>469.232</v>
      </c>
      <c r="FF19">
        <v>23.3087</v>
      </c>
      <c r="FG19">
        <v>32.1997</v>
      </c>
      <c r="FH19">
        <v>29.9999</v>
      </c>
      <c r="FI19">
        <v>32.1474</v>
      </c>
      <c r="FJ19">
        <v>32.1042</v>
      </c>
      <c r="FK19">
        <v>6.44804</v>
      </c>
      <c r="FL19">
        <v>15.3542</v>
      </c>
      <c r="FM19">
        <v>12.0106</v>
      </c>
      <c r="FN19">
        <v>23.3129</v>
      </c>
      <c r="FO19">
        <v>80.4036</v>
      </c>
      <c r="FP19">
        <v>18.6424</v>
      </c>
      <c r="FQ19">
        <v>101.114</v>
      </c>
      <c r="FR19">
        <v>100.51</v>
      </c>
    </row>
    <row r="20" spans="1:174">
      <c r="A20">
        <v>4</v>
      </c>
      <c r="B20">
        <v>1608249519.6</v>
      </c>
      <c r="C20">
        <v>270.5</v>
      </c>
      <c r="D20" t="s">
        <v>306</v>
      </c>
      <c r="E20" t="s">
        <v>307</v>
      </c>
      <c r="F20" t="s">
        <v>289</v>
      </c>
      <c r="G20" t="s">
        <v>290</v>
      </c>
      <c r="H20">
        <v>1608249511.85</v>
      </c>
      <c r="I20">
        <f>CA20*AG20*(BW20-BX20)/(100*BP20*(1000-AG20*BW20))</f>
        <v>0</v>
      </c>
      <c r="J20">
        <f>CA20*AG20*(BV20-BU20*(1000-AG20*BX20)/(1000-AG20*BW20))/(100*BP20)</f>
        <v>0</v>
      </c>
      <c r="K20">
        <f>BU20 - IF(AG20&gt;1, J20*BP20*100.0/(AI20*CI20), 0)</f>
        <v>0</v>
      </c>
      <c r="L20">
        <f>((R20-I20/2)*K20-J20)/(R20+I20/2)</f>
        <v>0</v>
      </c>
      <c r="M20">
        <f>L20*(CB20+CC20)/1000.0</f>
        <v>0</v>
      </c>
      <c r="N20">
        <f>(BU20 - IF(AG20&gt;1, J20*BP20*100.0/(AI20*CI20), 0))*(CB20+CC20)/1000.0</f>
        <v>0</v>
      </c>
      <c r="O20">
        <f>2.0/((1/Q20-1/P20)+SIGN(Q20)*SQRT((1/Q20-1/P20)*(1/Q20-1/P20) + 4*BQ20/((BQ20+1)*(BQ20+1))*(2*1/Q20*1/P20-1/P20*1/P20)))</f>
        <v>0</v>
      </c>
      <c r="P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Q20">
        <f>I20*(1000-(1000*0.61365*exp(17.502*U20/(240.97+U20))/(CB20+CC20)+BW20)/2)/(1000*0.61365*exp(17.502*U20/(240.97+U20))/(CB20+CC20)-BW20)</f>
        <v>0</v>
      </c>
      <c r="R20">
        <f>1/((BQ20+1)/(O20/1.6)+1/(P20/1.37)) + BQ20/((BQ20+1)/(O20/1.6) + BQ20/(P20/1.37))</f>
        <v>0</v>
      </c>
      <c r="S20">
        <f>(BM20*BO20)</f>
        <v>0</v>
      </c>
      <c r="T20">
        <f>(CD20+(S20+2*0.95*5.67E-8*(((CD20+$B$7)+273)^4-(CD20+273)^4)-44100*I20)/(1.84*29.3*P20+8*0.95*5.67E-8*(CD20+273)^3))</f>
        <v>0</v>
      </c>
      <c r="U20">
        <f>($C$7*CE20+$D$7*CF20+$E$7*T20)</f>
        <v>0</v>
      </c>
      <c r="V20">
        <f>0.61365*exp(17.502*U20/(240.97+U20))</f>
        <v>0</v>
      </c>
      <c r="W20">
        <f>(X20/Y20*100)</f>
        <v>0</v>
      </c>
      <c r="X20">
        <f>BW20*(CB20+CC20)/1000</f>
        <v>0</v>
      </c>
      <c r="Y20">
        <f>0.61365*exp(17.502*CD20/(240.97+CD20))</f>
        <v>0</v>
      </c>
      <c r="Z20">
        <f>(V20-BW20*(CB20+CC20)/1000)</f>
        <v>0</v>
      </c>
      <c r="AA20">
        <f>(-I20*44100)</f>
        <v>0</v>
      </c>
      <c r="AB20">
        <f>2*29.3*P20*0.92*(CD20-U20)</f>
        <v>0</v>
      </c>
      <c r="AC20">
        <f>2*0.95*5.67E-8*(((CD20+$B$7)+273)^4-(U20+273)^4)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MAX(0,($B$13+$C$13*CI20)/(1+$D$13*CI20)*CB20/(CD20+273)*$E$13)</f>
        <v>0</v>
      </c>
      <c r="AJ20" t="s">
        <v>291</v>
      </c>
      <c r="AK20">
        <v>15552.9</v>
      </c>
      <c r="AL20">
        <v>715.476923076923</v>
      </c>
      <c r="AM20">
        <v>3262.08</v>
      </c>
      <c r="AN20">
        <f>AM20-AL20</f>
        <v>0</v>
      </c>
      <c r="AO20">
        <f>AN20/AM20</f>
        <v>0</v>
      </c>
      <c r="AP20">
        <v>-0.577747479816223</v>
      </c>
      <c r="AQ20" t="s">
        <v>308</v>
      </c>
      <c r="AR20">
        <v>15341.4</v>
      </c>
      <c r="AS20">
        <v>941.67828</v>
      </c>
      <c r="AT20">
        <v>1037.42</v>
      </c>
      <c r="AU20">
        <f>1-AS20/AT20</f>
        <v>0</v>
      </c>
      <c r="AV20">
        <v>0.5</v>
      </c>
      <c r="AW20">
        <f>BM20</f>
        <v>0</v>
      </c>
      <c r="AX20">
        <f>J20</f>
        <v>0</v>
      </c>
      <c r="AY20">
        <f>AU20*AV20*AW20</f>
        <v>0</v>
      </c>
      <c r="AZ20">
        <f>BE20/AT20</f>
        <v>0</v>
      </c>
      <c r="BA20">
        <f>(AX20-AP20)/AW20</f>
        <v>0</v>
      </c>
      <c r="BB20">
        <f>(AM20-AT20)/AT20</f>
        <v>0</v>
      </c>
      <c r="BC20" t="s">
        <v>309</v>
      </c>
      <c r="BD20">
        <v>699.33</v>
      </c>
      <c r="BE20">
        <f>AT20-BD20</f>
        <v>0</v>
      </c>
      <c r="BF20">
        <f>(AT20-AS20)/(AT20-BD20)</f>
        <v>0</v>
      </c>
      <c r="BG20">
        <f>(AM20-AT20)/(AM20-BD20)</f>
        <v>0</v>
      </c>
      <c r="BH20">
        <f>(AT20-AS20)/(AT20-AL20)</f>
        <v>0</v>
      </c>
      <c r="BI20">
        <f>(AM20-AT20)/(AM20-AL20)</f>
        <v>0</v>
      </c>
      <c r="BJ20">
        <f>(BF20*BD20/AS20)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294</v>
      </c>
      <c r="BS20">
        <v>2</v>
      </c>
      <c r="BT20">
        <v>1608249511.85</v>
      </c>
      <c r="BU20">
        <v>99.61965</v>
      </c>
      <c r="BV20">
        <v>101.034733333333</v>
      </c>
      <c r="BW20">
        <v>20.08396</v>
      </c>
      <c r="BX20">
        <v>18.5070933333333</v>
      </c>
      <c r="BY20">
        <v>100.609533333333</v>
      </c>
      <c r="BZ20">
        <v>20.0856133333333</v>
      </c>
      <c r="CA20">
        <v>500.221466666667</v>
      </c>
      <c r="CB20">
        <v>101.709133333333</v>
      </c>
      <c r="CC20">
        <v>0.09999408</v>
      </c>
      <c r="CD20">
        <v>27.9814666666667</v>
      </c>
      <c r="CE20">
        <v>28.26144</v>
      </c>
      <c r="CF20">
        <v>999.9</v>
      </c>
      <c r="CG20">
        <v>0</v>
      </c>
      <c r="CH20">
        <v>0</v>
      </c>
      <c r="CI20">
        <v>9996.41366666667</v>
      </c>
      <c r="CJ20">
        <v>0</v>
      </c>
      <c r="CK20">
        <v>265.485533333333</v>
      </c>
      <c r="CL20">
        <v>1400.00566666667</v>
      </c>
      <c r="CM20">
        <v>0.8999957</v>
      </c>
      <c r="CN20">
        <v>0.10000431</v>
      </c>
      <c r="CO20">
        <v>0</v>
      </c>
      <c r="CP20">
        <v>941.733033333333</v>
      </c>
      <c r="CQ20">
        <v>4.99979</v>
      </c>
      <c r="CR20">
        <v>13100.6333333333</v>
      </c>
      <c r="CS20">
        <v>11904.6933333333</v>
      </c>
      <c r="CT20">
        <v>48.125</v>
      </c>
      <c r="CU20">
        <v>50.0704</v>
      </c>
      <c r="CV20">
        <v>49.187</v>
      </c>
      <c r="CW20">
        <v>49.062</v>
      </c>
      <c r="CX20">
        <v>49.187</v>
      </c>
      <c r="CY20">
        <v>1255.49866666667</v>
      </c>
      <c r="CZ20">
        <v>139.507</v>
      </c>
      <c r="DA20">
        <v>0</v>
      </c>
      <c r="DB20">
        <v>73.4000000953674</v>
      </c>
      <c r="DC20">
        <v>0</v>
      </c>
      <c r="DD20">
        <v>941.67828</v>
      </c>
      <c r="DE20">
        <v>-4.77769229849134</v>
      </c>
      <c r="DF20">
        <v>-73.0153846373854</v>
      </c>
      <c r="DG20">
        <v>13099.832</v>
      </c>
      <c r="DH20">
        <v>15</v>
      </c>
      <c r="DI20">
        <v>1608249268.1</v>
      </c>
      <c r="DJ20" t="s">
        <v>295</v>
      </c>
      <c r="DK20">
        <v>1608249267.1</v>
      </c>
      <c r="DL20">
        <v>1608249268.1</v>
      </c>
      <c r="DM20">
        <v>36</v>
      </c>
      <c r="DN20">
        <v>0.04</v>
      </c>
      <c r="DO20">
        <v>0.005</v>
      </c>
      <c r="DP20">
        <v>-0.843</v>
      </c>
      <c r="DQ20">
        <v>-0.029</v>
      </c>
      <c r="DR20">
        <v>410</v>
      </c>
      <c r="DS20">
        <v>19</v>
      </c>
      <c r="DT20">
        <v>0.16</v>
      </c>
      <c r="DU20">
        <v>0.07</v>
      </c>
      <c r="DV20">
        <v>1.0448528648868</v>
      </c>
      <c r="DW20">
        <v>-0.192305988827734</v>
      </c>
      <c r="DX20">
        <v>0.0257304257156164</v>
      </c>
      <c r="DY20">
        <v>1</v>
      </c>
      <c r="DZ20">
        <v>-1.41427838709677</v>
      </c>
      <c r="EA20">
        <v>0.177342096774196</v>
      </c>
      <c r="EB20">
        <v>0.0301549588386361</v>
      </c>
      <c r="EC20">
        <v>1</v>
      </c>
      <c r="ED20">
        <v>1.57571193548387</v>
      </c>
      <c r="EE20">
        <v>0.0895553225806415</v>
      </c>
      <c r="EF20">
        <v>0.00755178270743761</v>
      </c>
      <c r="EG20">
        <v>1</v>
      </c>
      <c r="EH20">
        <v>3</v>
      </c>
      <c r="EI20">
        <v>3</v>
      </c>
      <c r="EJ20" t="s">
        <v>301</v>
      </c>
      <c r="EK20">
        <v>100</v>
      </c>
      <c r="EL20">
        <v>100</v>
      </c>
      <c r="EM20">
        <v>-0.99</v>
      </c>
      <c r="EN20">
        <v>-0.0014</v>
      </c>
      <c r="EO20">
        <v>-1.06449166653284</v>
      </c>
      <c r="EP20">
        <v>0.000815476741614031</v>
      </c>
      <c r="EQ20">
        <v>-7.50717249551838e-07</v>
      </c>
      <c r="ER20">
        <v>1.84432784397856e-10</v>
      </c>
      <c r="ES20">
        <v>-0.15416152830773</v>
      </c>
      <c r="ET20">
        <v>-0.0138481432109286</v>
      </c>
      <c r="EU20">
        <v>0.00144553185324755</v>
      </c>
      <c r="EV20">
        <v>-1.88220190754585e-05</v>
      </c>
      <c r="EW20">
        <v>6</v>
      </c>
      <c r="EX20">
        <v>2177</v>
      </c>
      <c r="EY20">
        <v>1</v>
      </c>
      <c r="EZ20">
        <v>25</v>
      </c>
      <c r="FA20">
        <v>4.2</v>
      </c>
      <c r="FB20">
        <v>4.2</v>
      </c>
      <c r="FC20">
        <v>2</v>
      </c>
      <c r="FD20">
        <v>508.466</v>
      </c>
      <c r="FE20">
        <v>469.437</v>
      </c>
      <c r="FF20">
        <v>23.3491</v>
      </c>
      <c r="FG20">
        <v>32.1749</v>
      </c>
      <c r="FH20">
        <v>29.9999</v>
      </c>
      <c r="FI20">
        <v>32.1304</v>
      </c>
      <c r="FJ20">
        <v>32.0874</v>
      </c>
      <c r="FK20">
        <v>7.36481</v>
      </c>
      <c r="FL20">
        <v>15.733</v>
      </c>
      <c r="FM20">
        <v>11.6385</v>
      </c>
      <c r="FN20">
        <v>23.3535</v>
      </c>
      <c r="FO20">
        <v>101.164</v>
      </c>
      <c r="FP20">
        <v>18.561</v>
      </c>
      <c r="FQ20">
        <v>101.119</v>
      </c>
      <c r="FR20">
        <v>100.518</v>
      </c>
    </row>
    <row r="21" spans="1:174">
      <c r="A21">
        <v>5</v>
      </c>
      <c r="B21">
        <v>1608249591.6</v>
      </c>
      <c r="C21">
        <v>342.5</v>
      </c>
      <c r="D21" t="s">
        <v>310</v>
      </c>
      <c r="E21" t="s">
        <v>311</v>
      </c>
      <c r="F21" t="s">
        <v>289</v>
      </c>
      <c r="G21" t="s">
        <v>290</v>
      </c>
      <c r="H21">
        <v>1608249583.85</v>
      </c>
      <c r="I21">
        <f>CA21*AG21*(BW21-BX21)/(100*BP21*(1000-AG21*BW21))</f>
        <v>0</v>
      </c>
      <c r="J21">
        <f>CA21*AG21*(BV21-BU21*(1000-AG21*BX21)/(1000-AG21*BW21))/(100*BP21)</f>
        <v>0</v>
      </c>
      <c r="K21">
        <f>BU21 - IF(AG21&gt;1, J21*BP21*100.0/(AI21*CI21), 0)</f>
        <v>0</v>
      </c>
      <c r="L21">
        <f>((R21-I21/2)*K21-J21)/(R21+I21/2)</f>
        <v>0</v>
      </c>
      <c r="M21">
        <f>L21*(CB21+CC21)/1000.0</f>
        <v>0</v>
      </c>
      <c r="N21">
        <f>(BU21 - IF(AG21&gt;1, J21*BP21*100.0/(AI21*CI21), 0))*(CB21+CC21)/1000.0</f>
        <v>0</v>
      </c>
      <c r="O21">
        <f>2.0/((1/Q21-1/P21)+SIGN(Q21)*SQRT((1/Q21-1/P21)*(1/Q21-1/P21) + 4*BQ21/((BQ21+1)*(BQ21+1))*(2*1/Q21*1/P21-1/P21*1/P21)))</f>
        <v>0</v>
      </c>
      <c r="P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Q21">
        <f>I21*(1000-(1000*0.61365*exp(17.502*U21/(240.97+U21))/(CB21+CC21)+BW21)/2)/(1000*0.61365*exp(17.502*U21/(240.97+U21))/(CB21+CC21)-BW21)</f>
        <v>0</v>
      </c>
      <c r="R21">
        <f>1/((BQ21+1)/(O21/1.6)+1/(P21/1.37)) + BQ21/((BQ21+1)/(O21/1.6) + BQ21/(P21/1.37))</f>
        <v>0</v>
      </c>
      <c r="S21">
        <f>(BM21*BO21)</f>
        <v>0</v>
      </c>
      <c r="T21">
        <f>(CD21+(S21+2*0.95*5.67E-8*(((CD21+$B$7)+273)^4-(CD21+273)^4)-44100*I21)/(1.84*29.3*P21+8*0.95*5.67E-8*(CD21+273)^3))</f>
        <v>0</v>
      </c>
      <c r="U21">
        <f>($C$7*CE21+$D$7*CF21+$E$7*T21)</f>
        <v>0</v>
      </c>
      <c r="V21">
        <f>0.61365*exp(17.502*U21/(240.97+U21))</f>
        <v>0</v>
      </c>
      <c r="W21">
        <f>(X21/Y21*100)</f>
        <v>0</v>
      </c>
      <c r="X21">
        <f>BW21*(CB21+CC21)/1000</f>
        <v>0</v>
      </c>
      <c r="Y21">
        <f>0.61365*exp(17.502*CD21/(240.97+CD21))</f>
        <v>0</v>
      </c>
      <c r="Z21">
        <f>(V21-BW21*(CB21+CC21)/1000)</f>
        <v>0</v>
      </c>
      <c r="AA21">
        <f>(-I21*44100)</f>
        <v>0</v>
      </c>
      <c r="AB21">
        <f>2*29.3*P21*0.92*(CD21-U21)</f>
        <v>0</v>
      </c>
      <c r="AC21">
        <f>2*0.95*5.67E-8*(((CD21+$B$7)+273)^4-(U21+273)^4)</f>
        <v>0</v>
      </c>
      <c r="AD21">
        <f>S21+AC21+AA21+AB21</f>
        <v>0</v>
      </c>
      <c r="AE21">
        <v>0</v>
      </c>
      <c r="AF21">
        <v>0</v>
      </c>
      <c r="AG21">
        <f>IF(AE21*$H$13&gt;=AI21,1.0,(AI21/(AI21-AE21*$H$13)))</f>
        <v>0</v>
      </c>
      <c r="AH21">
        <f>(AG21-1)*100</f>
        <v>0</v>
      </c>
      <c r="AI21">
        <f>MAX(0,($B$13+$C$13*CI21)/(1+$D$13*CI21)*CB21/(CD21+273)*$E$13)</f>
        <v>0</v>
      </c>
      <c r="AJ21" t="s">
        <v>291</v>
      </c>
      <c r="AK21">
        <v>15552.9</v>
      </c>
      <c r="AL21">
        <v>715.476923076923</v>
      </c>
      <c r="AM21">
        <v>3262.08</v>
      </c>
      <c r="AN21">
        <f>AM21-AL21</f>
        <v>0</v>
      </c>
      <c r="AO21">
        <f>AN21/AM21</f>
        <v>0</v>
      </c>
      <c r="AP21">
        <v>-0.577747479816223</v>
      </c>
      <c r="AQ21" t="s">
        <v>312</v>
      </c>
      <c r="AR21">
        <v>15341.1</v>
      </c>
      <c r="AS21">
        <v>930.78732</v>
      </c>
      <c r="AT21">
        <v>1033.09</v>
      </c>
      <c r="AU21">
        <f>1-AS21/AT21</f>
        <v>0</v>
      </c>
      <c r="AV21">
        <v>0.5</v>
      </c>
      <c r="AW21">
        <f>BM21</f>
        <v>0</v>
      </c>
      <c r="AX21">
        <f>J21</f>
        <v>0</v>
      </c>
      <c r="AY21">
        <f>AU21*AV21*AW21</f>
        <v>0</v>
      </c>
      <c r="AZ21">
        <f>BE21/AT21</f>
        <v>0</v>
      </c>
      <c r="BA21">
        <f>(AX21-AP21)/AW21</f>
        <v>0</v>
      </c>
      <c r="BB21">
        <f>(AM21-AT21)/AT21</f>
        <v>0</v>
      </c>
      <c r="BC21" t="s">
        <v>313</v>
      </c>
      <c r="BD21">
        <v>669.81</v>
      </c>
      <c r="BE21">
        <f>AT21-BD21</f>
        <v>0</v>
      </c>
      <c r="BF21">
        <f>(AT21-AS21)/(AT21-BD21)</f>
        <v>0</v>
      </c>
      <c r="BG21">
        <f>(AM21-AT21)/(AM21-BD21)</f>
        <v>0</v>
      </c>
      <c r="BH21">
        <f>(AT21-AS21)/(AT21-AL21)</f>
        <v>0</v>
      </c>
      <c r="BI21">
        <f>(AM21-AT21)/(AM21-AL21)</f>
        <v>0</v>
      </c>
      <c r="BJ21">
        <f>(BF21*BD21/AS21)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294</v>
      </c>
      <c r="BS21">
        <v>2</v>
      </c>
      <c r="BT21">
        <v>1608249583.85</v>
      </c>
      <c r="BU21">
        <v>148.999066666667</v>
      </c>
      <c r="BV21">
        <v>152.351533333333</v>
      </c>
      <c r="BW21">
        <v>20.1171066666667</v>
      </c>
      <c r="BX21">
        <v>18.4060433333333</v>
      </c>
      <c r="BY21">
        <v>149.9574</v>
      </c>
      <c r="BZ21">
        <v>20.1180633333333</v>
      </c>
      <c r="CA21">
        <v>500.2194</v>
      </c>
      <c r="CB21">
        <v>101.707633333333</v>
      </c>
      <c r="CC21">
        <v>0.0999983066666667</v>
      </c>
      <c r="CD21">
        <v>27.9836333333333</v>
      </c>
      <c r="CE21">
        <v>28.2534266666667</v>
      </c>
      <c r="CF21">
        <v>999.9</v>
      </c>
      <c r="CG21">
        <v>0</v>
      </c>
      <c r="CH21">
        <v>0</v>
      </c>
      <c r="CI21">
        <v>9999.24966666667</v>
      </c>
      <c r="CJ21">
        <v>0</v>
      </c>
      <c r="CK21">
        <v>264.675266666667</v>
      </c>
      <c r="CL21">
        <v>1400.00333333333</v>
      </c>
      <c r="CM21">
        <v>0.8999978</v>
      </c>
      <c r="CN21">
        <v>0.10000224</v>
      </c>
      <c r="CO21">
        <v>0</v>
      </c>
      <c r="CP21">
        <v>930.908933333333</v>
      </c>
      <c r="CQ21">
        <v>4.99979</v>
      </c>
      <c r="CR21">
        <v>12963.9166666667</v>
      </c>
      <c r="CS21">
        <v>11904.69</v>
      </c>
      <c r="CT21">
        <v>48.1539333333333</v>
      </c>
      <c r="CU21">
        <v>50.062</v>
      </c>
      <c r="CV21">
        <v>49.1912</v>
      </c>
      <c r="CW21">
        <v>49.062</v>
      </c>
      <c r="CX21">
        <v>49.1954</v>
      </c>
      <c r="CY21">
        <v>1255.50333333333</v>
      </c>
      <c r="CZ21">
        <v>139.5</v>
      </c>
      <c r="DA21">
        <v>0</v>
      </c>
      <c r="DB21">
        <v>71.5</v>
      </c>
      <c r="DC21">
        <v>0</v>
      </c>
      <c r="DD21">
        <v>930.78732</v>
      </c>
      <c r="DE21">
        <v>-9.5570769216479</v>
      </c>
      <c r="DF21">
        <v>-124.730769233811</v>
      </c>
      <c r="DG21">
        <v>12962.28</v>
      </c>
      <c r="DH21">
        <v>15</v>
      </c>
      <c r="DI21">
        <v>1608249268.1</v>
      </c>
      <c r="DJ21" t="s">
        <v>295</v>
      </c>
      <c r="DK21">
        <v>1608249267.1</v>
      </c>
      <c r="DL21">
        <v>1608249268.1</v>
      </c>
      <c r="DM21">
        <v>36</v>
      </c>
      <c r="DN21">
        <v>0.04</v>
      </c>
      <c r="DO21">
        <v>0.005</v>
      </c>
      <c r="DP21">
        <v>-0.843</v>
      </c>
      <c r="DQ21">
        <v>-0.029</v>
      </c>
      <c r="DR21">
        <v>410</v>
      </c>
      <c r="DS21">
        <v>19</v>
      </c>
      <c r="DT21">
        <v>0.16</v>
      </c>
      <c r="DU21">
        <v>0.07</v>
      </c>
      <c r="DV21">
        <v>2.58138955115947</v>
      </c>
      <c r="DW21">
        <v>-0.123851067195272</v>
      </c>
      <c r="DX21">
        <v>0.0281354262450139</v>
      </c>
      <c r="DY21">
        <v>1</v>
      </c>
      <c r="DZ21">
        <v>-3.35616774193548</v>
      </c>
      <c r="EA21">
        <v>0.117457258064527</v>
      </c>
      <c r="EB21">
        <v>0.0328035829779533</v>
      </c>
      <c r="EC21">
        <v>1</v>
      </c>
      <c r="ED21">
        <v>1.71000870967742</v>
      </c>
      <c r="EE21">
        <v>0.0833743548387039</v>
      </c>
      <c r="EF21">
        <v>0.00625562597983476</v>
      </c>
      <c r="EG21">
        <v>1</v>
      </c>
      <c r="EH21">
        <v>3</v>
      </c>
      <c r="EI21">
        <v>3</v>
      </c>
      <c r="EJ21" t="s">
        <v>301</v>
      </c>
      <c r="EK21">
        <v>100</v>
      </c>
      <c r="EL21">
        <v>100</v>
      </c>
      <c r="EM21">
        <v>-0.958</v>
      </c>
      <c r="EN21">
        <v>-0.0008</v>
      </c>
      <c r="EO21">
        <v>-1.06449166653284</v>
      </c>
      <c r="EP21">
        <v>0.000815476741614031</v>
      </c>
      <c r="EQ21">
        <v>-7.50717249551838e-07</v>
      </c>
      <c r="ER21">
        <v>1.84432784397856e-10</v>
      </c>
      <c r="ES21">
        <v>-0.15416152830773</v>
      </c>
      <c r="ET21">
        <v>-0.0138481432109286</v>
      </c>
      <c r="EU21">
        <v>0.00144553185324755</v>
      </c>
      <c r="EV21">
        <v>-1.88220190754585e-05</v>
      </c>
      <c r="EW21">
        <v>6</v>
      </c>
      <c r="EX21">
        <v>2177</v>
      </c>
      <c r="EY21">
        <v>1</v>
      </c>
      <c r="EZ21">
        <v>25</v>
      </c>
      <c r="FA21">
        <v>5.4</v>
      </c>
      <c r="FB21">
        <v>5.4</v>
      </c>
      <c r="FC21">
        <v>2</v>
      </c>
      <c r="FD21">
        <v>508.673</v>
      </c>
      <c r="FE21">
        <v>469.406</v>
      </c>
      <c r="FF21">
        <v>23.3382</v>
      </c>
      <c r="FG21">
        <v>32.1508</v>
      </c>
      <c r="FH21">
        <v>29.9999</v>
      </c>
      <c r="FI21">
        <v>32.1135</v>
      </c>
      <c r="FJ21">
        <v>32.0706</v>
      </c>
      <c r="FK21">
        <v>9.6599</v>
      </c>
      <c r="FL21">
        <v>16.2793</v>
      </c>
      <c r="FM21">
        <v>11.6385</v>
      </c>
      <c r="FN21">
        <v>23.3511</v>
      </c>
      <c r="FO21">
        <v>152.751</v>
      </c>
      <c r="FP21">
        <v>18.3137</v>
      </c>
      <c r="FQ21">
        <v>101.121</v>
      </c>
      <c r="FR21">
        <v>100.52</v>
      </c>
    </row>
    <row r="22" spans="1:174">
      <c r="A22">
        <v>6</v>
      </c>
      <c r="B22">
        <v>1608249662.6</v>
      </c>
      <c r="C22">
        <v>413.5</v>
      </c>
      <c r="D22" t="s">
        <v>314</v>
      </c>
      <c r="E22" t="s">
        <v>315</v>
      </c>
      <c r="F22" t="s">
        <v>289</v>
      </c>
      <c r="G22" t="s">
        <v>290</v>
      </c>
      <c r="H22">
        <v>1608249654.85</v>
      </c>
      <c r="I22">
        <f>CA22*AG22*(BW22-BX22)/(100*BP22*(1000-AG22*BW22))</f>
        <v>0</v>
      </c>
      <c r="J22">
        <f>CA22*AG22*(BV22-BU22*(1000-AG22*BX22)/(1000-AG22*BW22))/(100*BP22)</f>
        <v>0</v>
      </c>
      <c r="K22">
        <f>BU22 - IF(AG22&gt;1, J22*BP22*100.0/(AI22*CI22), 0)</f>
        <v>0</v>
      </c>
      <c r="L22">
        <f>((R22-I22/2)*K22-J22)/(R22+I22/2)</f>
        <v>0</v>
      </c>
      <c r="M22">
        <f>L22*(CB22+CC22)/1000.0</f>
        <v>0</v>
      </c>
      <c r="N22">
        <f>(BU22 - IF(AG22&gt;1, J22*BP22*100.0/(AI22*CI22), 0))*(CB22+CC22)/1000.0</f>
        <v>0</v>
      </c>
      <c r="O22">
        <f>2.0/((1/Q22-1/P22)+SIGN(Q22)*SQRT((1/Q22-1/P22)*(1/Q22-1/P22) + 4*BQ22/((BQ22+1)*(BQ22+1))*(2*1/Q22*1/P22-1/P22*1/P22)))</f>
        <v>0</v>
      </c>
      <c r="P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Q22">
        <f>I22*(1000-(1000*0.61365*exp(17.502*U22/(240.97+U22))/(CB22+CC22)+BW22)/2)/(1000*0.61365*exp(17.502*U22/(240.97+U22))/(CB22+CC22)-BW22)</f>
        <v>0</v>
      </c>
      <c r="R22">
        <f>1/((BQ22+1)/(O22/1.6)+1/(P22/1.37)) + BQ22/((BQ22+1)/(O22/1.6) + BQ22/(P22/1.37))</f>
        <v>0</v>
      </c>
      <c r="S22">
        <f>(BM22*BO22)</f>
        <v>0</v>
      </c>
      <c r="T22">
        <f>(CD22+(S22+2*0.95*5.67E-8*(((CD22+$B$7)+273)^4-(CD22+273)^4)-44100*I22)/(1.84*29.3*P22+8*0.95*5.67E-8*(CD22+273)^3))</f>
        <v>0</v>
      </c>
      <c r="U22">
        <f>($C$7*CE22+$D$7*CF22+$E$7*T22)</f>
        <v>0</v>
      </c>
      <c r="V22">
        <f>0.61365*exp(17.502*U22/(240.97+U22))</f>
        <v>0</v>
      </c>
      <c r="W22">
        <f>(X22/Y22*100)</f>
        <v>0</v>
      </c>
      <c r="X22">
        <f>BW22*(CB22+CC22)/1000</f>
        <v>0</v>
      </c>
      <c r="Y22">
        <f>0.61365*exp(17.502*CD22/(240.97+CD22))</f>
        <v>0</v>
      </c>
      <c r="Z22">
        <f>(V22-BW22*(CB22+CC22)/1000)</f>
        <v>0</v>
      </c>
      <c r="AA22">
        <f>(-I22*44100)</f>
        <v>0</v>
      </c>
      <c r="AB22">
        <f>2*29.3*P22*0.92*(CD22-U22)</f>
        <v>0</v>
      </c>
      <c r="AC22">
        <f>2*0.95*5.67E-8*(((CD22+$B$7)+273)^4-(U22+273)^4)</f>
        <v>0</v>
      </c>
      <c r="AD22">
        <f>S22+AC22+AA22+AB22</f>
        <v>0</v>
      </c>
      <c r="AE22">
        <v>0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MAX(0,($B$13+$C$13*CI22)/(1+$D$13*CI22)*CB22/(CD22+273)*$E$13)</f>
        <v>0</v>
      </c>
      <c r="AJ22" t="s">
        <v>291</v>
      </c>
      <c r="AK22">
        <v>15552.9</v>
      </c>
      <c r="AL22">
        <v>715.476923076923</v>
      </c>
      <c r="AM22">
        <v>3262.08</v>
      </c>
      <c r="AN22">
        <f>AM22-AL22</f>
        <v>0</v>
      </c>
      <c r="AO22">
        <f>AN22/AM22</f>
        <v>0</v>
      </c>
      <c r="AP22">
        <v>-0.577747479816223</v>
      </c>
      <c r="AQ22" t="s">
        <v>316</v>
      </c>
      <c r="AR22">
        <v>15340.9</v>
      </c>
      <c r="AS22">
        <v>916.99876</v>
      </c>
      <c r="AT22">
        <v>1033.69</v>
      </c>
      <c r="AU22">
        <f>1-AS22/AT22</f>
        <v>0</v>
      </c>
      <c r="AV22">
        <v>0.5</v>
      </c>
      <c r="AW22">
        <f>BM22</f>
        <v>0</v>
      </c>
      <c r="AX22">
        <f>J22</f>
        <v>0</v>
      </c>
      <c r="AY22">
        <f>AU22*AV22*AW22</f>
        <v>0</v>
      </c>
      <c r="AZ22">
        <f>BE22/AT22</f>
        <v>0</v>
      </c>
      <c r="BA22">
        <f>(AX22-AP22)/AW22</f>
        <v>0</v>
      </c>
      <c r="BB22">
        <f>(AM22-AT22)/AT22</f>
        <v>0</v>
      </c>
      <c r="BC22" t="s">
        <v>317</v>
      </c>
      <c r="BD22">
        <v>645.71</v>
      </c>
      <c r="BE22">
        <f>AT22-BD22</f>
        <v>0</v>
      </c>
      <c r="BF22">
        <f>(AT22-AS22)/(AT22-BD22)</f>
        <v>0</v>
      </c>
      <c r="BG22">
        <f>(AM22-AT22)/(AM22-BD22)</f>
        <v>0</v>
      </c>
      <c r="BH22">
        <f>(AT22-AS22)/(AT22-AL22)</f>
        <v>0</v>
      </c>
      <c r="BI22">
        <f>(AM22-AT22)/(AM22-AL22)</f>
        <v>0</v>
      </c>
      <c r="BJ22">
        <f>(BF22*BD22/AS22)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294</v>
      </c>
      <c r="BS22">
        <v>2</v>
      </c>
      <c r="BT22">
        <v>1608249654.85</v>
      </c>
      <c r="BU22">
        <v>198.8849</v>
      </c>
      <c r="BV22">
        <v>204.209033333333</v>
      </c>
      <c r="BW22">
        <v>20.00027</v>
      </c>
      <c r="BX22">
        <v>18.1646233333333</v>
      </c>
      <c r="BY22">
        <v>199.814933333333</v>
      </c>
      <c r="BZ22">
        <v>20.0036833333333</v>
      </c>
      <c r="CA22">
        <v>500.2206</v>
      </c>
      <c r="CB22">
        <v>101.709233333333</v>
      </c>
      <c r="CC22">
        <v>0.10001957</v>
      </c>
      <c r="CD22">
        <v>27.9856</v>
      </c>
      <c r="CE22">
        <v>28.2492666666667</v>
      </c>
      <c r="CF22">
        <v>999.9</v>
      </c>
      <c r="CG22">
        <v>0</v>
      </c>
      <c r="CH22">
        <v>0</v>
      </c>
      <c r="CI22">
        <v>9994.22933333333</v>
      </c>
      <c r="CJ22">
        <v>0</v>
      </c>
      <c r="CK22">
        <v>262.978866666667</v>
      </c>
      <c r="CL22">
        <v>1400.01733333333</v>
      </c>
      <c r="CM22">
        <v>0.8999978</v>
      </c>
      <c r="CN22">
        <v>0.10000224</v>
      </c>
      <c r="CO22">
        <v>0</v>
      </c>
      <c r="CP22">
        <v>917.122533333333</v>
      </c>
      <c r="CQ22">
        <v>4.99979</v>
      </c>
      <c r="CR22">
        <v>12766.0966666667</v>
      </c>
      <c r="CS22">
        <v>11904.8066666667</v>
      </c>
      <c r="CT22">
        <v>48.1828666666666</v>
      </c>
      <c r="CU22">
        <v>50.062</v>
      </c>
      <c r="CV22">
        <v>49.2185</v>
      </c>
      <c r="CW22">
        <v>49.062</v>
      </c>
      <c r="CX22">
        <v>49.2395</v>
      </c>
      <c r="CY22">
        <v>1255.51333333333</v>
      </c>
      <c r="CZ22">
        <v>139.504</v>
      </c>
      <c r="DA22">
        <v>0</v>
      </c>
      <c r="DB22">
        <v>70.2999999523163</v>
      </c>
      <c r="DC22">
        <v>0</v>
      </c>
      <c r="DD22">
        <v>916.99876</v>
      </c>
      <c r="DE22">
        <v>-11.327076900746</v>
      </c>
      <c r="DF22">
        <v>-159.961538153562</v>
      </c>
      <c r="DG22">
        <v>12764.704</v>
      </c>
      <c r="DH22">
        <v>15</v>
      </c>
      <c r="DI22">
        <v>1608249268.1</v>
      </c>
      <c r="DJ22" t="s">
        <v>295</v>
      </c>
      <c r="DK22">
        <v>1608249267.1</v>
      </c>
      <c r="DL22">
        <v>1608249268.1</v>
      </c>
      <c r="DM22">
        <v>36</v>
      </c>
      <c r="DN22">
        <v>0.04</v>
      </c>
      <c r="DO22">
        <v>0.005</v>
      </c>
      <c r="DP22">
        <v>-0.843</v>
      </c>
      <c r="DQ22">
        <v>-0.029</v>
      </c>
      <c r="DR22">
        <v>410</v>
      </c>
      <c r="DS22">
        <v>19</v>
      </c>
      <c r="DT22">
        <v>0.16</v>
      </c>
      <c r="DU22">
        <v>0.07</v>
      </c>
      <c r="DV22">
        <v>4.1376548459343</v>
      </c>
      <c r="DW22">
        <v>-0.17116750007159</v>
      </c>
      <c r="DX22">
        <v>0.0365208167706021</v>
      </c>
      <c r="DY22">
        <v>1</v>
      </c>
      <c r="DZ22">
        <v>-5.33373774193548</v>
      </c>
      <c r="EA22">
        <v>0.185691774193557</v>
      </c>
      <c r="EB22">
        <v>0.0428664373343511</v>
      </c>
      <c r="EC22">
        <v>1</v>
      </c>
      <c r="ED22">
        <v>1.83397225806452</v>
      </c>
      <c r="EE22">
        <v>0.125328387096769</v>
      </c>
      <c r="EF22">
        <v>0.00938786990497618</v>
      </c>
      <c r="EG22">
        <v>1</v>
      </c>
      <c r="EH22">
        <v>3</v>
      </c>
      <c r="EI22">
        <v>3</v>
      </c>
      <c r="EJ22" t="s">
        <v>301</v>
      </c>
      <c r="EK22">
        <v>100</v>
      </c>
      <c r="EL22">
        <v>100</v>
      </c>
      <c r="EM22">
        <v>-0.93</v>
      </c>
      <c r="EN22">
        <v>-0.0031</v>
      </c>
      <c r="EO22">
        <v>-1.06449166653284</v>
      </c>
      <c r="EP22">
        <v>0.000815476741614031</v>
      </c>
      <c r="EQ22">
        <v>-7.50717249551838e-07</v>
      </c>
      <c r="ER22">
        <v>1.84432784397856e-10</v>
      </c>
      <c r="ES22">
        <v>-0.15416152830773</v>
      </c>
      <c r="ET22">
        <v>-0.0138481432109286</v>
      </c>
      <c r="EU22">
        <v>0.00144553185324755</v>
      </c>
      <c r="EV22">
        <v>-1.88220190754585e-05</v>
      </c>
      <c r="EW22">
        <v>6</v>
      </c>
      <c r="EX22">
        <v>2177</v>
      </c>
      <c r="EY22">
        <v>1</v>
      </c>
      <c r="EZ22">
        <v>25</v>
      </c>
      <c r="FA22">
        <v>6.6</v>
      </c>
      <c r="FB22">
        <v>6.6</v>
      </c>
      <c r="FC22">
        <v>2</v>
      </c>
      <c r="FD22">
        <v>508.601</v>
      </c>
      <c r="FE22">
        <v>469.594</v>
      </c>
      <c r="FF22">
        <v>23.3563</v>
      </c>
      <c r="FG22">
        <v>32.1267</v>
      </c>
      <c r="FH22">
        <v>29.9999</v>
      </c>
      <c r="FI22">
        <v>32.0938</v>
      </c>
      <c r="FJ22">
        <v>32.0538</v>
      </c>
      <c r="FK22">
        <v>11.9488</v>
      </c>
      <c r="FL22">
        <v>16.6636</v>
      </c>
      <c r="FM22">
        <v>11.2631</v>
      </c>
      <c r="FN22">
        <v>23.3659</v>
      </c>
      <c r="FO22">
        <v>204.754</v>
      </c>
      <c r="FP22">
        <v>18.2984</v>
      </c>
      <c r="FQ22">
        <v>101.127</v>
      </c>
      <c r="FR22">
        <v>100.518</v>
      </c>
    </row>
    <row r="23" spans="1:174">
      <c r="A23">
        <v>7</v>
      </c>
      <c r="B23">
        <v>1608249736.6</v>
      </c>
      <c r="C23">
        <v>487.5</v>
      </c>
      <c r="D23" t="s">
        <v>318</v>
      </c>
      <c r="E23" t="s">
        <v>319</v>
      </c>
      <c r="F23" t="s">
        <v>289</v>
      </c>
      <c r="G23" t="s">
        <v>290</v>
      </c>
      <c r="H23">
        <v>1608249728.85</v>
      </c>
      <c r="I23">
        <f>CA23*AG23*(BW23-BX23)/(100*BP23*(1000-AG23*BW23))</f>
        <v>0</v>
      </c>
      <c r="J23">
        <f>CA23*AG23*(BV23-BU23*(1000-AG23*BX23)/(1000-AG23*BW23))/(100*BP23)</f>
        <v>0</v>
      </c>
      <c r="K23">
        <f>BU23 - IF(AG23&gt;1, J23*BP23*100.0/(AI23*CI23), 0)</f>
        <v>0</v>
      </c>
      <c r="L23">
        <f>((R23-I23/2)*K23-J23)/(R23+I23/2)</f>
        <v>0</v>
      </c>
      <c r="M23">
        <f>L23*(CB23+CC23)/1000.0</f>
        <v>0</v>
      </c>
      <c r="N23">
        <f>(BU23 - IF(AG23&gt;1, J23*BP23*100.0/(AI23*CI23), 0))*(CB23+CC23)/1000.0</f>
        <v>0</v>
      </c>
      <c r="O23">
        <f>2.0/((1/Q23-1/P23)+SIGN(Q23)*SQRT((1/Q23-1/P23)*(1/Q23-1/P23) + 4*BQ23/((BQ23+1)*(BQ23+1))*(2*1/Q23*1/P23-1/P23*1/P23)))</f>
        <v>0</v>
      </c>
      <c r="P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Q23">
        <f>I23*(1000-(1000*0.61365*exp(17.502*U23/(240.97+U23))/(CB23+CC23)+BW23)/2)/(1000*0.61365*exp(17.502*U23/(240.97+U23))/(CB23+CC23)-BW23)</f>
        <v>0</v>
      </c>
      <c r="R23">
        <f>1/((BQ23+1)/(O23/1.6)+1/(P23/1.37)) + BQ23/((BQ23+1)/(O23/1.6) + BQ23/(P23/1.37))</f>
        <v>0</v>
      </c>
      <c r="S23">
        <f>(BM23*BO23)</f>
        <v>0</v>
      </c>
      <c r="T23">
        <f>(CD23+(S23+2*0.95*5.67E-8*(((CD23+$B$7)+273)^4-(CD23+273)^4)-44100*I23)/(1.84*29.3*P23+8*0.95*5.67E-8*(CD23+273)^3))</f>
        <v>0</v>
      </c>
      <c r="U23">
        <f>($C$7*CE23+$D$7*CF23+$E$7*T23)</f>
        <v>0</v>
      </c>
      <c r="V23">
        <f>0.61365*exp(17.502*U23/(240.97+U23))</f>
        <v>0</v>
      </c>
      <c r="W23">
        <f>(X23/Y23*100)</f>
        <v>0</v>
      </c>
      <c r="X23">
        <f>BW23*(CB23+CC23)/1000</f>
        <v>0</v>
      </c>
      <c r="Y23">
        <f>0.61365*exp(17.502*CD23/(240.97+CD23))</f>
        <v>0</v>
      </c>
      <c r="Z23">
        <f>(V23-BW23*(CB23+CC23)/1000)</f>
        <v>0</v>
      </c>
      <c r="AA23">
        <f>(-I23*44100)</f>
        <v>0</v>
      </c>
      <c r="AB23">
        <f>2*29.3*P23*0.92*(CD23-U23)</f>
        <v>0</v>
      </c>
      <c r="AC23">
        <f>2*0.95*5.67E-8*(((CD23+$B$7)+273)^4-(U23+273)^4)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MAX(0,($B$13+$C$13*CI23)/(1+$D$13*CI23)*CB23/(CD23+273)*$E$13)</f>
        <v>0</v>
      </c>
      <c r="AJ23" t="s">
        <v>291</v>
      </c>
      <c r="AK23">
        <v>15552.9</v>
      </c>
      <c r="AL23">
        <v>715.476923076923</v>
      </c>
      <c r="AM23">
        <v>3262.08</v>
      </c>
      <c r="AN23">
        <f>AM23-AL23</f>
        <v>0</v>
      </c>
      <c r="AO23">
        <f>AN23/AM23</f>
        <v>0</v>
      </c>
      <c r="AP23">
        <v>-0.577747479816223</v>
      </c>
      <c r="AQ23" t="s">
        <v>320</v>
      </c>
      <c r="AR23">
        <v>15341.3</v>
      </c>
      <c r="AS23">
        <v>903.00528</v>
      </c>
      <c r="AT23">
        <v>1032.5</v>
      </c>
      <c r="AU23">
        <f>1-AS23/AT23</f>
        <v>0</v>
      </c>
      <c r="AV23">
        <v>0.5</v>
      </c>
      <c r="AW23">
        <f>BM23</f>
        <v>0</v>
      </c>
      <c r="AX23">
        <f>J23</f>
        <v>0</v>
      </c>
      <c r="AY23">
        <f>AU23*AV23*AW23</f>
        <v>0</v>
      </c>
      <c r="AZ23">
        <f>BE23/AT23</f>
        <v>0</v>
      </c>
      <c r="BA23">
        <f>(AX23-AP23)/AW23</f>
        <v>0</v>
      </c>
      <c r="BB23">
        <f>(AM23-AT23)/AT23</f>
        <v>0</v>
      </c>
      <c r="BC23" t="s">
        <v>321</v>
      </c>
      <c r="BD23">
        <v>629.99</v>
      </c>
      <c r="BE23">
        <f>AT23-BD23</f>
        <v>0</v>
      </c>
      <c r="BF23">
        <f>(AT23-AS23)/(AT23-BD23)</f>
        <v>0</v>
      </c>
      <c r="BG23">
        <f>(AM23-AT23)/(AM23-BD23)</f>
        <v>0</v>
      </c>
      <c r="BH23">
        <f>(AT23-AS23)/(AT23-AL23)</f>
        <v>0</v>
      </c>
      <c r="BI23">
        <f>(AM23-AT23)/(AM23-AL23)</f>
        <v>0</v>
      </c>
      <c r="BJ23">
        <f>(BF23*BD23/AS23)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294</v>
      </c>
      <c r="BS23">
        <v>2</v>
      </c>
      <c r="BT23">
        <v>1608249728.85</v>
      </c>
      <c r="BU23">
        <v>248.972733333333</v>
      </c>
      <c r="BV23">
        <v>256.556033333333</v>
      </c>
      <c r="BW23">
        <v>20.00055</v>
      </c>
      <c r="BX23">
        <v>18.0586466666667</v>
      </c>
      <c r="BY23">
        <v>249.8775</v>
      </c>
      <c r="BZ23">
        <v>20.00395</v>
      </c>
      <c r="CA23">
        <v>500.222333333333</v>
      </c>
      <c r="CB23">
        <v>101.709466666667</v>
      </c>
      <c r="CC23">
        <v>0.09999077</v>
      </c>
      <c r="CD23">
        <v>27.96642</v>
      </c>
      <c r="CE23">
        <v>28.2282433333333</v>
      </c>
      <c r="CF23">
        <v>999.9</v>
      </c>
      <c r="CG23">
        <v>0</v>
      </c>
      <c r="CH23">
        <v>0</v>
      </c>
      <c r="CI23">
        <v>10003.5413333333</v>
      </c>
      <c r="CJ23">
        <v>0</v>
      </c>
      <c r="CK23">
        <v>261.700733333333</v>
      </c>
      <c r="CL23">
        <v>1400.00733333333</v>
      </c>
      <c r="CM23">
        <v>0.8999971</v>
      </c>
      <c r="CN23">
        <v>0.10000293</v>
      </c>
      <c r="CO23">
        <v>0</v>
      </c>
      <c r="CP23">
        <v>903.1299</v>
      </c>
      <c r="CQ23">
        <v>4.99979</v>
      </c>
      <c r="CR23">
        <v>12565.7866666667</v>
      </c>
      <c r="CS23">
        <v>11904.7166666667</v>
      </c>
      <c r="CT23">
        <v>48.1849333333333</v>
      </c>
      <c r="CU23">
        <v>50.062</v>
      </c>
      <c r="CV23">
        <v>49.25</v>
      </c>
      <c r="CW23">
        <v>49.0578666666666</v>
      </c>
      <c r="CX23">
        <v>49.2458</v>
      </c>
      <c r="CY23">
        <v>1255.50533333333</v>
      </c>
      <c r="CZ23">
        <v>139.502</v>
      </c>
      <c r="DA23">
        <v>0</v>
      </c>
      <c r="DB23">
        <v>73.5</v>
      </c>
      <c r="DC23">
        <v>0</v>
      </c>
      <c r="DD23">
        <v>903.00528</v>
      </c>
      <c r="DE23">
        <v>-10.3539230838473</v>
      </c>
      <c r="DF23">
        <v>-133.776923008451</v>
      </c>
      <c r="DG23">
        <v>12564.272</v>
      </c>
      <c r="DH23">
        <v>15</v>
      </c>
      <c r="DI23">
        <v>1608249268.1</v>
      </c>
      <c r="DJ23" t="s">
        <v>295</v>
      </c>
      <c r="DK23">
        <v>1608249267.1</v>
      </c>
      <c r="DL23">
        <v>1608249268.1</v>
      </c>
      <c r="DM23">
        <v>36</v>
      </c>
      <c r="DN23">
        <v>0.04</v>
      </c>
      <c r="DO23">
        <v>0.005</v>
      </c>
      <c r="DP23">
        <v>-0.843</v>
      </c>
      <c r="DQ23">
        <v>-0.029</v>
      </c>
      <c r="DR23">
        <v>410</v>
      </c>
      <c r="DS23">
        <v>19</v>
      </c>
      <c r="DT23">
        <v>0.16</v>
      </c>
      <c r="DU23">
        <v>0.07</v>
      </c>
      <c r="DV23">
        <v>5.91697911424509</v>
      </c>
      <c r="DW23">
        <v>-0.198615302866193</v>
      </c>
      <c r="DX23">
        <v>0.0207588022493109</v>
      </c>
      <c r="DY23">
        <v>1</v>
      </c>
      <c r="DZ23">
        <v>-7.58809193548387</v>
      </c>
      <c r="EA23">
        <v>0.195683709677436</v>
      </c>
      <c r="EB23">
        <v>0.0225632879695278</v>
      </c>
      <c r="EC23">
        <v>1</v>
      </c>
      <c r="ED23">
        <v>1.94279</v>
      </c>
      <c r="EE23">
        <v>0.0345362903225769</v>
      </c>
      <c r="EF23">
        <v>0.0102698223749441</v>
      </c>
      <c r="EG23">
        <v>1</v>
      </c>
      <c r="EH23">
        <v>3</v>
      </c>
      <c r="EI23">
        <v>3</v>
      </c>
      <c r="EJ23" t="s">
        <v>301</v>
      </c>
      <c r="EK23">
        <v>100</v>
      </c>
      <c r="EL23">
        <v>100</v>
      </c>
      <c r="EM23">
        <v>-0.904</v>
      </c>
      <c r="EN23">
        <v>-0.003</v>
      </c>
      <c r="EO23">
        <v>-1.06449166653284</v>
      </c>
      <c r="EP23">
        <v>0.000815476741614031</v>
      </c>
      <c r="EQ23">
        <v>-7.50717249551838e-07</v>
      </c>
      <c r="ER23">
        <v>1.84432784397856e-10</v>
      </c>
      <c r="ES23">
        <v>-0.15416152830773</v>
      </c>
      <c r="ET23">
        <v>-0.0138481432109286</v>
      </c>
      <c r="EU23">
        <v>0.00144553185324755</v>
      </c>
      <c r="EV23">
        <v>-1.88220190754585e-05</v>
      </c>
      <c r="EW23">
        <v>6</v>
      </c>
      <c r="EX23">
        <v>2177</v>
      </c>
      <c r="EY23">
        <v>1</v>
      </c>
      <c r="EZ23">
        <v>25</v>
      </c>
      <c r="FA23">
        <v>7.8</v>
      </c>
      <c r="FB23">
        <v>7.8</v>
      </c>
      <c r="FC23">
        <v>2</v>
      </c>
      <c r="FD23">
        <v>508.891</v>
      </c>
      <c r="FE23">
        <v>469.539</v>
      </c>
      <c r="FF23">
        <v>23.3752</v>
      </c>
      <c r="FG23">
        <v>32.1004</v>
      </c>
      <c r="FH23">
        <v>29.9996</v>
      </c>
      <c r="FI23">
        <v>32.0711</v>
      </c>
      <c r="FJ23">
        <v>32.0296</v>
      </c>
      <c r="FK23">
        <v>14.2111</v>
      </c>
      <c r="FL23">
        <v>16.6628</v>
      </c>
      <c r="FM23">
        <v>10.8921</v>
      </c>
      <c r="FN23">
        <v>23.4004</v>
      </c>
      <c r="FO23">
        <v>256.954</v>
      </c>
      <c r="FP23">
        <v>18.1258</v>
      </c>
      <c r="FQ23">
        <v>101.134</v>
      </c>
      <c r="FR23">
        <v>100.526</v>
      </c>
    </row>
    <row r="24" spans="1:174">
      <c r="A24">
        <v>8</v>
      </c>
      <c r="B24">
        <v>1608249846.6</v>
      </c>
      <c r="C24">
        <v>597.5</v>
      </c>
      <c r="D24" t="s">
        <v>322</v>
      </c>
      <c r="E24" t="s">
        <v>323</v>
      </c>
      <c r="F24" t="s">
        <v>289</v>
      </c>
      <c r="G24" t="s">
        <v>290</v>
      </c>
      <c r="H24">
        <v>1608249838.85</v>
      </c>
      <c r="I24">
        <f>CA24*AG24*(BW24-BX24)/(100*BP24*(1000-AG24*BW24))</f>
        <v>0</v>
      </c>
      <c r="J24">
        <f>CA24*AG24*(BV24-BU24*(1000-AG24*BX24)/(1000-AG24*BW24))/(100*BP24)</f>
        <v>0</v>
      </c>
      <c r="K24">
        <f>BU24 - IF(AG24&gt;1, J24*BP24*100.0/(AI24*CI24), 0)</f>
        <v>0</v>
      </c>
      <c r="L24">
        <f>((R24-I24/2)*K24-J24)/(R24+I24/2)</f>
        <v>0</v>
      </c>
      <c r="M24">
        <f>L24*(CB24+CC24)/1000.0</f>
        <v>0</v>
      </c>
      <c r="N24">
        <f>(BU24 - IF(AG24&gt;1, J24*BP24*100.0/(AI24*CI24), 0))*(CB24+CC24)/1000.0</f>
        <v>0</v>
      </c>
      <c r="O24">
        <f>2.0/((1/Q24-1/P24)+SIGN(Q24)*SQRT((1/Q24-1/P24)*(1/Q24-1/P24) + 4*BQ24/((BQ24+1)*(BQ24+1))*(2*1/Q24*1/P24-1/P24*1/P24)))</f>
        <v>0</v>
      </c>
      <c r="P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Q24">
        <f>I24*(1000-(1000*0.61365*exp(17.502*U24/(240.97+U24))/(CB24+CC24)+BW24)/2)/(1000*0.61365*exp(17.502*U24/(240.97+U24))/(CB24+CC24)-BW24)</f>
        <v>0</v>
      </c>
      <c r="R24">
        <f>1/((BQ24+1)/(O24/1.6)+1/(P24/1.37)) + BQ24/((BQ24+1)/(O24/1.6) + BQ24/(P24/1.37))</f>
        <v>0</v>
      </c>
      <c r="S24">
        <f>(BM24*BO24)</f>
        <v>0</v>
      </c>
      <c r="T24">
        <f>(CD24+(S24+2*0.95*5.67E-8*(((CD24+$B$7)+273)^4-(CD24+273)^4)-44100*I24)/(1.84*29.3*P24+8*0.95*5.67E-8*(CD24+273)^3))</f>
        <v>0</v>
      </c>
      <c r="U24">
        <f>($C$7*CE24+$D$7*CF24+$E$7*T24)</f>
        <v>0</v>
      </c>
      <c r="V24">
        <f>0.61365*exp(17.502*U24/(240.97+U24))</f>
        <v>0</v>
      </c>
      <c r="W24">
        <f>(X24/Y24*100)</f>
        <v>0</v>
      </c>
      <c r="X24">
        <f>BW24*(CB24+CC24)/1000</f>
        <v>0</v>
      </c>
      <c r="Y24">
        <f>0.61365*exp(17.502*CD24/(240.97+CD24))</f>
        <v>0</v>
      </c>
      <c r="Z24">
        <f>(V24-BW24*(CB24+CC24)/1000)</f>
        <v>0</v>
      </c>
      <c r="AA24">
        <f>(-I24*44100)</f>
        <v>0</v>
      </c>
      <c r="AB24">
        <f>2*29.3*P24*0.92*(CD24-U24)</f>
        <v>0</v>
      </c>
      <c r="AC24">
        <f>2*0.95*5.67E-8*(((CD24+$B$7)+273)^4-(U24+273)^4)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MAX(0,($B$13+$C$13*CI24)/(1+$D$13*CI24)*CB24/(CD24+273)*$E$13)</f>
        <v>0</v>
      </c>
      <c r="AJ24" t="s">
        <v>291</v>
      </c>
      <c r="AK24">
        <v>15552.9</v>
      </c>
      <c r="AL24">
        <v>715.476923076923</v>
      </c>
      <c r="AM24">
        <v>3262.08</v>
      </c>
      <c r="AN24">
        <f>AM24-AL24</f>
        <v>0</v>
      </c>
      <c r="AO24">
        <f>AN24/AM24</f>
        <v>0</v>
      </c>
      <c r="AP24">
        <v>-0.577747479816223</v>
      </c>
      <c r="AQ24" t="s">
        <v>324</v>
      </c>
      <c r="AR24">
        <v>15341.8</v>
      </c>
      <c r="AS24">
        <v>896.777076923077</v>
      </c>
      <c r="AT24">
        <v>1062.53</v>
      </c>
      <c r="AU24">
        <f>1-AS24/AT24</f>
        <v>0</v>
      </c>
      <c r="AV24">
        <v>0.5</v>
      </c>
      <c r="AW24">
        <f>BM24</f>
        <v>0</v>
      </c>
      <c r="AX24">
        <f>J24</f>
        <v>0</v>
      </c>
      <c r="AY24">
        <f>AU24*AV24*AW24</f>
        <v>0</v>
      </c>
      <c r="AZ24">
        <f>BE24/AT24</f>
        <v>0</v>
      </c>
      <c r="BA24">
        <f>(AX24-AP24)/AW24</f>
        <v>0</v>
      </c>
      <c r="BB24">
        <f>(AM24-AT24)/AT24</f>
        <v>0</v>
      </c>
      <c r="BC24" t="s">
        <v>325</v>
      </c>
      <c r="BD24">
        <v>626.1</v>
      </c>
      <c r="BE24">
        <f>AT24-BD24</f>
        <v>0</v>
      </c>
      <c r="BF24">
        <f>(AT24-AS24)/(AT24-BD24)</f>
        <v>0</v>
      </c>
      <c r="BG24">
        <f>(AM24-AT24)/(AM24-BD24)</f>
        <v>0</v>
      </c>
      <c r="BH24">
        <f>(AT24-AS24)/(AT24-AL24)</f>
        <v>0</v>
      </c>
      <c r="BI24">
        <f>(AM24-AT24)/(AM24-AL24)</f>
        <v>0</v>
      </c>
      <c r="BJ24">
        <f>(BF24*BD24/AS24)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294</v>
      </c>
      <c r="BS24">
        <v>2</v>
      </c>
      <c r="BT24">
        <v>1608249838.85</v>
      </c>
      <c r="BU24">
        <v>399.460433333333</v>
      </c>
      <c r="BV24">
        <v>413.181466666667</v>
      </c>
      <c r="BW24">
        <v>20.2339533333333</v>
      </c>
      <c r="BX24">
        <v>18.44417</v>
      </c>
      <c r="BY24">
        <v>400.3069</v>
      </c>
      <c r="BZ24">
        <v>20.2324533333333</v>
      </c>
      <c r="CA24">
        <v>500.235633333333</v>
      </c>
      <c r="CB24">
        <v>101.711533333333</v>
      </c>
      <c r="CC24">
        <v>0.10001561</v>
      </c>
      <c r="CD24">
        <v>27.9636466666667</v>
      </c>
      <c r="CE24">
        <v>28.4644433333333</v>
      </c>
      <c r="CF24">
        <v>999.9</v>
      </c>
      <c r="CG24">
        <v>0</v>
      </c>
      <c r="CH24">
        <v>0</v>
      </c>
      <c r="CI24">
        <v>9997.457</v>
      </c>
      <c r="CJ24">
        <v>0</v>
      </c>
      <c r="CK24">
        <v>259.648466666667</v>
      </c>
      <c r="CL24">
        <v>1400.007</v>
      </c>
      <c r="CM24">
        <v>0.8999964</v>
      </c>
      <c r="CN24">
        <v>0.10000362</v>
      </c>
      <c r="CO24">
        <v>0</v>
      </c>
      <c r="CP24">
        <v>896.7462</v>
      </c>
      <c r="CQ24">
        <v>4.99979</v>
      </c>
      <c r="CR24">
        <v>12488.7566666667</v>
      </c>
      <c r="CS24">
        <v>11904.7166666667</v>
      </c>
      <c r="CT24">
        <v>48.1124</v>
      </c>
      <c r="CU24">
        <v>50.0578666666666</v>
      </c>
      <c r="CV24">
        <v>49.187</v>
      </c>
      <c r="CW24">
        <v>49</v>
      </c>
      <c r="CX24">
        <v>49.187</v>
      </c>
      <c r="CY24">
        <v>1255.50466666667</v>
      </c>
      <c r="CZ24">
        <v>139.502666666667</v>
      </c>
      <c r="DA24">
        <v>0</v>
      </c>
      <c r="DB24">
        <v>109.299999952316</v>
      </c>
      <c r="DC24">
        <v>0</v>
      </c>
      <c r="DD24">
        <v>896.777076923077</v>
      </c>
      <c r="DE24">
        <v>3.01046152957427</v>
      </c>
      <c r="DF24">
        <v>46.6461538232454</v>
      </c>
      <c r="DG24">
        <v>12489.0769230769</v>
      </c>
      <c r="DH24">
        <v>15</v>
      </c>
      <c r="DI24">
        <v>1608249268.1</v>
      </c>
      <c r="DJ24" t="s">
        <v>295</v>
      </c>
      <c r="DK24">
        <v>1608249267.1</v>
      </c>
      <c r="DL24">
        <v>1608249268.1</v>
      </c>
      <c r="DM24">
        <v>36</v>
      </c>
      <c r="DN24">
        <v>0.04</v>
      </c>
      <c r="DO24">
        <v>0.005</v>
      </c>
      <c r="DP24">
        <v>-0.843</v>
      </c>
      <c r="DQ24">
        <v>-0.029</v>
      </c>
      <c r="DR24">
        <v>410</v>
      </c>
      <c r="DS24">
        <v>19</v>
      </c>
      <c r="DT24">
        <v>0.16</v>
      </c>
      <c r="DU24">
        <v>0.07</v>
      </c>
      <c r="DV24">
        <v>10.8306161532264</v>
      </c>
      <c r="DW24">
        <v>0.121405660124235</v>
      </c>
      <c r="DX24">
        <v>0.0723603492425819</v>
      </c>
      <c r="DY24">
        <v>1</v>
      </c>
      <c r="DZ24">
        <v>-13.7155322580645</v>
      </c>
      <c r="EA24">
        <v>-0.0616016129031773</v>
      </c>
      <c r="EB24">
        <v>0.0843839282477062</v>
      </c>
      <c r="EC24">
        <v>1</v>
      </c>
      <c r="ED24">
        <v>1.78995612903226</v>
      </c>
      <c r="EE24">
        <v>0.0827312903225795</v>
      </c>
      <c r="EF24">
        <v>0.0156038410650503</v>
      </c>
      <c r="EG24">
        <v>1</v>
      </c>
      <c r="EH24">
        <v>3</v>
      </c>
      <c r="EI24">
        <v>3</v>
      </c>
      <c r="EJ24" t="s">
        <v>301</v>
      </c>
      <c r="EK24">
        <v>100</v>
      </c>
      <c r="EL24">
        <v>100</v>
      </c>
      <c r="EM24">
        <v>-0.847</v>
      </c>
      <c r="EN24">
        <v>0.0043</v>
      </c>
      <c r="EO24">
        <v>-1.06449166653284</v>
      </c>
      <c r="EP24">
        <v>0.000815476741614031</v>
      </c>
      <c r="EQ24">
        <v>-7.50717249551838e-07</v>
      </c>
      <c r="ER24">
        <v>1.84432784397856e-10</v>
      </c>
      <c r="ES24">
        <v>-0.15416152830773</v>
      </c>
      <c r="ET24">
        <v>-0.0138481432109286</v>
      </c>
      <c r="EU24">
        <v>0.00144553185324755</v>
      </c>
      <c r="EV24">
        <v>-1.88220190754585e-05</v>
      </c>
      <c r="EW24">
        <v>6</v>
      </c>
      <c r="EX24">
        <v>2177</v>
      </c>
      <c r="EY24">
        <v>1</v>
      </c>
      <c r="EZ24">
        <v>25</v>
      </c>
      <c r="FA24">
        <v>9.7</v>
      </c>
      <c r="FB24">
        <v>9.6</v>
      </c>
      <c r="FC24">
        <v>2</v>
      </c>
      <c r="FD24">
        <v>508.837</v>
      </c>
      <c r="FE24">
        <v>470.715</v>
      </c>
      <c r="FF24">
        <v>23.7204</v>
      </c>
      <c r="FG24">
        <v>32.0489</v>
      </c>
      <c r="FH24">
        <v>29.9997</v>
      </c>
      <c r="FI24">
        <v>32.0289</v>
      </c>
      <c r="FJ24">
        <v>31.9884</v>
      </c>
      <c r="FK24">
        <v>20.6934</v>
      </c>
      <c r="FL24">
        <v>12.1157</v>
      </c>
      <c r="FM24">
        <v>10.5215</v>
      </c>
      <c r="FN24">
        <v>23.7351</v>
      </c>
      <c r="FO24">
        <v>413.382</v>
      </c>
      <c r="FP24">
        <v>18.7213</v>
      </c>
      <c r="FQ24">
        <v>101.142</v>
      </c>
      <c r="FR24">
        <v>100.53</v>
      </c>
    </row>
    <row r="25" spans="1:174">
      <c r="A25">
        <v>9</v>
      </c>
      <c r="B25">
        <v>1608249942.6</v>
      </c>
      <c r="C25">
        <v>693.5</v>
      </c>
      <c r="D25" t="s">
        <v>326</v>
      </c>
      <c r="E25" t="s">
        <v>327</v>
      </c>
      <c r="F25" t="s">
        <v>289</v>
      </c>
      <c r="G25" t="s">
        <v>290</v>
      </c>
      <c r="H25">
        <v>1608249934.85</v>
      </c>
      <c r="I25">
        <f>CA25*AG25*(BW25-BX25)/(100*BP25*(1000-AG25*BW25))</f>
        <v>0</v>
      </c>
      <c r="J25">
        <f>CA25*AG25*(BV25-BU25*(1000-AG25*BX25)/(1000-AG25*BW25))/(100*BP25)</f>
        <v>0</v>
      </c>
      <c r="K25">
        <f>BU25 - IF(AG25&gt;1, J25*BP25*100.0/(AI25*CI25), 0)</f>
        <v>0</v>
      </c>
      <c r="L25">
        <f>((R25-I25/2)*K25-J25)/(R25+I25/2)</f>
        <v>0</v>
      </c>
      <c r="M25">
        <f>L25*(CB25+CC25)/1000.0</f>
        <v>0</v>
      </c>
      <c r="N25">
        <f>(BU25 - IF(AG25&gt;1, J25*BP25*100.0/(AI25*CI25), 0))*(CB25+CC25)/1000.0</f>
        <v>0</v>
      </c>
      <c r="O25">
        <f>2.0/((1/Q25-1/P25)+SIGN(Q25)*SQRT((1/Q25-1/P25)*(1/Q25-1/P25) + 4*BQ25/((BQ25+1)*(BQ25+1))*(2*1/Q25*1/P25-1/P25*1/P25)))</f>
        <v>0</v>
      </c>
      <c r="P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Q25">
        <f>I25*(1000-(1000*0.61365*exp(17.502*U25/(240.97+U25))/(CB25+CC25)+BW25)/2)/(1000*0.61365*exp(17.502*U25/(240.97+U25))/(CB25+CC25)-BW25)</f>
        <v>0</v>
      </c>
      <c r="R25">
        <f>1/((BQ25+1)/(O25/1.6)+1/(P25/1.37)) + BQ25/((BQ25+1)/(O25/1.6) + BQ25/(P25/1.37))</f>
        <v>0</v>
      </c>
      <c r="S25">
        <f>(BM25*BO25)</f>
        <v>0</v>
      </c>
      <c r="T25">
        <f>(CD25+(S25+2*0.95*5.67E-8*(((CD25+$B$7)+273)^4-(CD25+273)^4)-44100*I25)/(1.84*29.3*P25+8*0.95*5.67E-8*(CD25+273)^3))</f>
        <v>0</v>
      </c>
      <c r="U25">
        <f>($C$7*CE25+$D$7*CF25+$E$7*T25)</f>
        <v>0</v>
      </c>
      <c r="V25">
        <f>0.61365*exp(17.502*U25/(240.97+U25))</f>
        <v>0</v>
      </c>
      <c r="W25">
        <f>(X25/Y25*100)</f>
        <v>0</v>
      </c>
      <c r="X25">
        <f>BW25*(CB25+CC25)/1000</f>
        <v>0</v>
      </c>
      <c r="Y25">
        <f>0.61365*exp(17.502*CD25/(240.97+CD25))</f>
        <v>0</v>
      </c>
      <c r="Z25">
        <f>(V25-BW25*(CB25+CC25)/1000)</f>
        <v>0</v>
      </c>
      <c r="AA25">
        <f>(-I25*44100)</f>
        <v>0</v>
      </c>
      <c r="AB25">
        <f>2*29.3*P25*0.92*(CD25-U25)</f>
        <v>0</v>
      </c>
      <c r="AC25">
        <f>2*0.95*5.67E-8*(((CD25+$B$7)+273)^4-(U25+273)^4)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MAX(0,($B$13+$C$13*CI25)/(1+$D$13*CI25)*CB25/(CD25+273)*$E$13)</f>
        <v>0</v>
      </c>
      <c r="AJ25" t="s">
        <v>291</v>
      </c>
      <c r="AK25">
        <v>15552.9</v>
      </c>
      <c r="AL25">
        <v>715.476923076923</v>
      </c>
      <c r="AM25">
        <v>3262.08</v>
      </c>
      <c r="AN25">
        <f>AM25-AL25</f>
        <v>0</v>
      </c>
      <c r="AO25">
        <f>AN25/AM25</f>
        <v>0</v>
      </c>
      <c r="AP25">
        <v>-0.577747479816223</v>
      </c>
      <c r="AQ25" t="s">
        <v>328</v>
      </c>
      <c r="AR25">
        <v>15342.6</v>
      </c>
      <c r="AS25">
        <v>925.7318</v>
      </c>
      <c r="AT25">
        <v>1132.72</v>
      </c>
      <c r="AU25">
        <f>1-AS25/AT25</f>
        <v>0</v>
      </c>
      <c r="AV25">
        <v>0.5</v>
      </c>
      <c r="AW25">
        <f>BM25</f>
        <v>0</v>
      </c>
      <c r="AX25">
        <f>J25</f>
        <v>0</v>
      </c>
      <c r="AY25">
        <f>AU25*AV25*AW25</f>
        <v>0</v>
      </c>
      <c r="AZ25">
        <f>BE25/AT25</f>
        <v>0</v>
      </c>
      <c r="BA25">
        <f>(AX25-AP25)/AW25</f>
        <v>0</v>
      </c>
      <c r="BB25">
        <f>(AM25-AT25)/AT25</f>
        <v>0</v>
      </c>
      <c r="BC25" t="s">
        <v>329</v>
      </c>
      <c r="BD25">
        <v>639.18</v>
      </c>
      <c r="BE25">
        <f>AT25-BD25</f>
        <v>0</v>
      </c>
      <c r="BF25">
        <f>(AT25-AS25)/(AT25-BD25)</f>
        <v>0</v>
      </c>
      <c r="BG25">
        <f>(AM25-AT25)/(AM25-BD25)</f>
        <v>0</v>
      </c>
      <c r="BH25">
        <f>(AT25-AS25)/(AT25-AL25)</f>
        <v>0</v>
      </c>
      <c r="BI25">
        <f>(AM25-AT25)/(AM25-AL25)</f>
        <v>0</v>
      </c>
      <c r="BJ25">
        <f>(BF25*BD25/AS25)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294</v>
      </c>
      <c r="BS25">
        <v>2</v>
      </c>
      <c r="BT25">
        <v>1608249934.85</v>
      </c>
      <c r="BU25">
        <v>499.248866666667</v>
      </c>
      <c r="BV25">
        <v>517.4802</v>
      </c>
      <c r="BW25">
        <v>20.1509433333333</v>
      </c>
      <c r="BX25">
        <v>18.0267</v>
      </c>
      <c r="BY25">
        <v>500.039866666667</v>
      </c>
      <c r="BZ25">
        <v>20.1919433333333</v>
      </c>
      <c r="CA25">
        <v>500.2167</v>
      </c>
      <c r="CB25">
        <v>101.711566666667</v>
      </c>
      <c r="CC25">
        <v>0.10000748</v>
      </c>
      <c r="CD25">
        <v>27.9830133333333</v>
      </c>
      <c r="CE25">
        <v>28.2237966666667</v>
      </c>
      <c r="CF25">
        <v>999.9</v>
      </c>
      <c r="CG25">
        <v>0</v>
      </c>
      <c r="CH25">
        <v>0</v>
      </c>
      <c r="CI25">
        <v>10000.1856666667</v>
      </c>
      <c r="CJ25">
        <v>0</v>
      </c>
      <c r="CK25">
        <v>257.4373</v>
      </c>
      <c r="CL25">
        <v>1400.009</v>
      </c>
      <c r="CM25">
        <v>0.9000026</v>
      </c>
      <c r="CN25">
        <v>0.09999756</v>
      </c>
      <c r="CO25">
        <v>0</v>
      </c>
      <c r="CP25">
        <v>925.626</v>
      </c>
      <c r="CQ25">
        <v>4.99979</v>
      </c>
      <c r="CR25">
        <v>12887.47</v>
      </c>
      <c r="CS25">
        <v>11904.76</v>
      </c>
      <c r="CT25">
        <v>48.062</v>
      </c>
      <c r="CU25">
        <v>50</v>
      </c>
      <c r="CV25">
        <v>49.156</v>
      </c>
      <c r="CW25">
        <v>48.9706</v>
      </c>
      <c r="CX25">
        <v>49.1353333333333</v>
      </c>
      <c r="CY25">
        <v>1255.511</v>
      </c>
      <c r="CZ25">
        <v>139.498</v>
      </c>
      <c r="DA25">
        <v>0</v>
      </c>
      <c r="DB25">
        <v>95.0999999046326</v>
      </c>
      <c r="DC25">
        <v>0</v>
      </c>
      <c r="DD25">
        <v>925.7318</v>
      </c>
      <c r="DE25">
        <v>17.0867692727816</v>
      </c>
      <c r="DF25">
        <v>258.600000551425</v>
      </c>
      <c r="DG25">
        <v>12888.6</v>
      </c>
      <c r="DH25">
        <v>15</v>
      </c>
      <c r="DI25">
        <v>1608249971.6</v>
      </c>
      <c r="DJ25" t="s">
        <v>330</v>
      </c>
      <c r="DK25">
        <v>1608249971.6</v>
      </c>
      <c r="DL25">
        <v>1608249970.6</v>
      </c>
      <c r="DM25">
        <v>37</v>
      </c>
      <c r="DN25">
        <v>0.027</v>
      </c>
      <c r="DO25">
        <v>0.003</v>
      </c>
      <c r="DP25">
        <v>-0.791</v>
      </c>
      <c r="DQ25">
        <v>-0.041</v>
      </c>
      <c r="DR25">
        <v>518</v>
      </c>
      <c r="DS25">
        <v>18</v>
      </c>
      <c r="DT25">
        <v>0.11</v>
      </c>
      <c r="DU25">
        <v>0.03</v>
      </c>
      <c r="DV25">
        <v>14.301204458488</v>
      </c>
      <c r="DW25">
        <v>-0.227435551494506</v>
      </c>
      <c r="DX25">
        <v>0.042100920374047</v>
      </c>
      <c r="DY25">
        <v>1</v>
      </c>
      <c r="DZ25">
        <v>-18.2606483870968</v>
      </c>
      <c r="EA25">
        <v>0.173366129032249</v>
      </c>
      <c r="EB25">
        <v>0.0522436282329903</v>
      </c>
      <c r="EC25">
        <v>1</v>
      </c>
      <c r="ED25">
        <v>2.16601387096774</v>
      </c>
      <c r="EE25">
        <v>-0.00132919354838933</v>
      </c>
      <c r="EF25">
        <v>0.000766023150578108</v>
      </c>
      <c r="EG25">
        <v>1</v>
      </c>
      <c r="EH25">
        <v>3</v>
      </c>
      <c r="EI25">
        <v>3</v>
      </c>
      <c r="EJ25" t="s">
        <v>301</v>
      </c>
      <c r="EK25">
        <v>100</v>
      </c>
      <c r="EL25">
        <v>100</v>
      </c>
      <c r="EM25">
        <v>-0.791</v>
      </c>
      <c r="EN25">
        <v>-0.041</v>
      </c>
      <c r="EO25">
        <v>-1.06449166653284</v>
      </c>
      <c r="EP25">
        <v>0.000815476741614031</v>
      </c>
      <c r="EQ25">
        <v>-7.50717249551838e-07</v>
      </c>
      <c r="ER25">
        <v>1.84432784397856e-10</v>
      </c>
      <c r="ES25">
        <v>-0.15416152830773</v>
      </c>
      <c r="ET25">
        <v>-0.0138481432109286</v>
      </c>
      <c r="EU25">
        <v>0.00144553185324755</v>
      </c>
      <c r="EV25">
        <v>-1.88220190754585e-05</v>
      </c>
      <c r="EW25">
        <v>6</v>
      </c>
      <c r="EX25">
        <v>2177</v>
      </c>
      <c r="EY25">
        <v>1</v>
      </c>
      <c r="EZ25">
        <v>25</v>
      </c>
      <c r="FA25">
        <v>11.3</v>
      </c>
      <c r="FB25">
        <v>11.2</v>
      </c>
      <c r="FC25">
        <v>2</v>
      </c>
      <c r="FD25">
        <v>509.001</v>
      </c>
      <c r="FE25">
        <v>470.724</v>
      </c>
      <c r="FF25">
        <v>23.48</v>
      </c>
      <c r="FG25">
        <v>31.9875</v>
      </c>
      <c r="FH25">
        <v>29.9999</v>
      </c>
      <c r="FI25">
        <v>31.9755</v>
      </c>
      <c r="FJ25">
        <v>31.936</v>
      </c>
      <c r="FK25">
        <v>24.7783</v>
      </c>
      <c r="FL25">
        <v>15.9565</v>
      </c>
      <c r="FM25">
        <v>10.5215</v>
      </c>
      <c r="FN25">
        <v>23.4894</v>
      </c>
      <c r="FO25">
        <v>517.755</v>
      </c>
      <c r="FP25">
        <v>18.0425</v>
      </c>
      <c r="FQ25">
        <v>101.156</v>
      </c>
      <c r="FR25">
        <v>100.536</v>
      </c>
    </row>
    <row r="26" spans="1:174">
      <c r="A26">
        <v>10</v>
      </c>
      <c r="B26">
        <v>1608250080.6</v>
      </c>
      <c r="C26">
        <v>831.5</v>
      </c>
      <c r="D26" t="s">
        <v>331</v>
      </c>
      <c r="E26" t="s">
        <v>332</v>
      </c>
      <c r="F26" t="s">
        <v>289</v>
      </c>
      <c r="G26" t="s">
        <v>290</v>
      </c>
      <c r="H26">
        <v>1608250072.6</v>
      </c>
      <c r="I26">
        <f>CA26*AG26*(BW26-BX26)/(100*BP26*(1000-AG26*BW26))</f>
        <v>0</v>
      </c>
      <c r="J26">
        <f>CA26*AG26*(BV26-BU26*(1000-AG26*BX26)/(1000-AG26*BW26))/(100*BP26)</f>
        <v>0</v>
      </c>
      <c r="K26">
        <f>BU26 - IF(AG26&gt;1, J26*BP26*100.0/(AI26*CI26), 0)</f>
        <v>0</v>
      </c>
      <c r="L26">
        <f>((R26-I26/2)*K26-J26)/(R26+I26/2)</f>
        <v>0</v>
      </c>
      <c r="M26">
        <f>L26*(CB26+CC26)/1000.0</f>
        <v>0</v>
      </c>
      <c r="N26">
        <f>(BU26 - IF(AG26&gt;1, J26*BP26*100.0/(AI26*CI26), 0))*(CB26+CC26)/1000.0</f>
        <v>0</v>
      </c>
      <c r="O26">
        <f>2.0/((1/Q26-1/P26)+SIGN(Q26)*SQRT((1/Q26-1/P26)*(1/Q26-1/P26) + 4*BQ26/((BQ26+1)*(BQ26+1))*(2*1/Q26*1/P26-1/P26*1/P26)))</f>
        <v>0</v>
      </c>
      <c r="P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Q26">
        <f>I26*(1000-(1000*0.61365*exp(17.502*U26/(240.97+U26))/(CB26+CC26)+BW26)/2)/(1000*0.61365*exp(17.502*U26/(240.97+U26))/(CB26+CC26)-BW26)</f>
        <v>0</v>
      </c>
      <c r="R26">
        <f>1/((BQ26+1)/(O26/1.6)+1/(P26/1.37)) + BQ26/((BQ26+1)/(O26/1.6) + BQ26/(P26/1.37))</f>
        <v>0</v>
      </c>
      <c r="S26">
        <f>(BM26*BO26)</f>
        <v>0</v>
      </c>
      <c r="T26">
        <f>(CD26+(S26+2*0.95*5.67E-8*(((CD26+$B$7)+273)^4-(CD26+273)^4)-44100*I26)/(1.84*29.3*P26+8*0.95*5.67E-8*(CD26+273)^3))</f>
        <v>0</v>
      </c>
      <c r="U26">
        <f>($C$7*CE26+$D$7*CF26+$E$7*T26)</f>
        <v>0</v>
      </c>
      <c r="V26">
        <f>0.61365*exp(17.502*U26/(240.97+U26))</f>
        <v>0</v>
      </c>
      <c r="W26">
        <f>(X26/Y26*100)</f>
        <v>0</v>
      </c>
      <c r="X26">
        <f>BW26*(CB26+CC26)/1000</f>
        <v>0</v>
      </c>
      <c r="Y26">
        <f>0.61365*exp(17.502*CD26/(240.97+CD26))</f>
        <v>0</v>
      </c>
      <c r="Z26">
        <f>(V26-BW26*(CB26+CC26)/1000)</f>
        <v>0</v>
      </c>
      <c r="AA26">
        <f>(-I26*44100)</f>
        <v>0</v>
      </c>
      <c r="AB26">
        <f>2*29.3*P26*0.92*(CD26-U26)</f>
        <v>0</v>
      </c>
      <c r="AC26">
        <f>2*0.95*5.67E-8*(((CD26+$B$7)+273)^4-(U26+273)^4)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MAX(0,($B$13+$C$13*CI26)/(1+$D$13*CI26)*CB26/(CD26+273)*$E$13)</f>
        <v>0</v>
      </c>
      <c r="AJ26" t="s">
        <v>291</v>
      </c>
      <c r="AK26">
        <v>15552.9</v>
      </c>
      <c r="AL26">
        <v>715.476923076923</v>
      </c>
      <c r="AM26">
        <v>3262.08</v>
      </c>
      <c r="AN26">
        <f>AM26-AL26</f>
        <v>0</v>
      </c>
      <c r="AO26">
        <f>AN26/AM26</f>
        <v>0</v>
      </c>
      <c r="AP26">
        <v>-0.577747479816223</v>
      </c>
      <c r="AQ26" t="s">
        <v>333</v>
      </c>
      <c r="AR26">
        <v>15344.8</v>
      </c>
      <c r="AS26">
        <v>988.67388</v>
      </c>
      <c r="AT26">
        <v>1249.26</v>
      </c>
      <c r="AU26">
        <f>1-AS26/AT26</f>
        <v>0</v>
      </c>
      <c r="AV26">
        <v>0.5</v>
      </c>
      <c r="AW26">
        <f>BM26</f>
        <v>0</v>
      </c>
      <c r="AX26">
        <f>J26</f>
        <v>0</v>
      </c>
      <c r="AY26">
        <f>AU26*AV26*AW26</f>
        <v>0</v>
      </c>
      <c r="AZ26">
        <f>BE26/AT26</f>
        <v>0</v>
      </c>
      <c r="BA26">
        <f>(AX26-AP26)/AW26</f>
        <v>0</v>
      </c>
      <c r="BB26">
        <f>(AM26-AT26)/AT26</f>
        <v>0</v>
      </c>
      <c r="BC26" t="s">
        <v>334</v>
      </c>
      <c r="BD26">
        <v>658</v>
      </c>
      <c r="BE26">
        <f>AT26-BD26</f>
        <v>0</v>
      </c>
      <c r="BF26">
        <f>(AT26-AS26)/(AT26-BD26)</f>
        <v>0</v>
      </c>
      <c r="BG26">
        <f>(AM26-AT26)/(AM26-BD26)</f>
        <v>0</v>
      </c>
      <c r="BH26">
        <f>(AT26-AS26)/(AT26-AL26)</f>
        <v>0</v>
      </c>
      <c r="BI26">
        <f>(AM26-AT26)/(AM26-AL26)</f>
        <v>0</v>
      </c>
      <c r="BJ26">
        <f>(BF26*BD26/AS26)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294</v>
      </c>
      <c r="BS26">
        <v>2</v>
      </c>
      <c r="BT26">
        <v>1608250072.6</v>
      </c>
      <c r="BU26">
        <v>599.58235483871</v>
      </c>
      <c r="BV26">
        <v>621.933032258064</v>
      </c>
      <c r="BW26">
        <v>20.1039516129032</v>
      </c>
      <c r="BX26">
        <v>17.8662096774194</v>
      </c>
      <c r="BY26">
        <v>600.360806451613</v>
      </c>
      <c r="BZ26">
        <v>20.1018290322581</v>
      </c>
      <c r="CA26">
        <v>500.235387096774</v>
      </c>
      <c r="CB26">
        <v>101.714903225806</v>
      </c>
      <c r="CC26">
        <v>0.100032429032258</v>
      </c>
      <c r="CD26">
        <v>27.997135483871</v>
      </c>
      <c r="CE26">
        <v>28.2345096774194</v>
      </c>
      <c r="CF26">
        <v>999.9</v>
      </c>
      <c r="CG26">
        <v>0</v>
      </c>
      <c r="CH26">
        <v>0</v>
      </c>
      <c r="CI26">
        <v>9997.17709677419</v>
      </c>
      <c r="CJ26">
        <v>0</v>
      </c>
      <c r="CK26">
        <v>254.841903225806</v>
      </c>
      <c r="CL26">
        <v>1400.00290322581</v>
      </c>
      <c r="CM26">
        <v>0.899999774193548</v>
      </c>
      <c r="CN26">
        <v>0.10000035483871</v>
      </c>
      <c r="CO26">
        <v>0</v>
      </c>
      <c r="CP26">
        <v>988.525645161291</v>
      </c>
      <c r="CQ26">
        <v>4.99979</v>
      </c>
      <c r="CR26">
        <v>13725.1580645161</v>
      </c>
      <c r="CS26">
        <v>11904.6903225806</v>
      </c>
      <c r="CT26">
        <v>47.9735806451613</v>
      </c>
      <c r="CU26">
        <v>49.937</v>
      </c>
      <c r="CV26">
        <v>49.062</v>
      </c>
      <c r="CW26">
        <v>48.895</v>
      </c>
      <c r="CX26">
        <v>49.062</v>
      </c>
      <c r="CY26">
        <v>1255.50032258065</v>
      </c>
      <c r="CZ26">
        <v>139.502580645161</v>
      </c>
      <c r="DA26">
        <v>0</v>
      </c>
      <c r="DB26">
        <v>137</v>
      </c>
      <c r="DC26">
        <v>0</v>
      </c>
      <c r="DD26">
        <v>988.67388</v>
      </c>
      <c r="DE26">
        <v>19.1825384781439</v>
      </c>
      <c r="DF26">
        <v>234.723077226069</v>
      </c>
      <c r="DG26">
        <v>13727.16</v>
      </c>
      <c r="DH26">
        <v>15</v>
      </c>
      <c r="DI26">
        <v>1608249971.6</v>
      </c>
      <c r="DJ26" t="s">
        <v>330</v>
      </c>
      <c r="DK26">
        <v>1608249971.6</v>
      </c>
      <c r="DL26">
        <v>1608249970.6</v>
      </c>
      <c r="DM26">
        <v>37</v>
      </c>
      <c r="DN26">
        <v>0.027</v>
      </c>
      <c r="DO26">
        <v>0.003</v>
      </c>
      <c r="DP26">
        <v>-0.791</v>
      </c>
      <c r="DQ26">
        <v>-0.041</v>
      </c>
      <c r="DR26">
        <v>518</v>
      </c>
      <c r="DS26">
        <v>18</v>
      </c>
      <c r="DT26">
        <v>0.11</v>
      </c>
      <c r="DU26">
        <v>0.03</v>
      </c>
      <c r="DV26">
        <v>17.489147258397</v>
      </c>
      <c r="DW26">
        <v>-0.268828439949817</v>
      </c>
      <c r="DX26">
        <v>0.0337547420055109</v>
      </c>
      <c r="DY26">
        <v>1</v>
      </c>
      <c r="DZ26">
        <v>-22.3469064516129</v>
      </c>
      <c r="EA26">
        <v>0.0695951612903242</v>
      </c>
      <c r="EB26">
        <v>0.0458553752819409</v>
      </c>
      <c r="EC26">
        <v>1</v>
      </c>
      <c r="ED26">
        <v>2.23630935483871</v>
      </c>
      <c r="EE26">
        <v>0.16341967741935</v>
      </c>
      <c r="EF26">
        <v>0.0160762856678428</v>
      </c>
      <c r="EG26">
        <v>1</v>
      </c>
      <c r="EH26">
        <v>3</v>
      </c>
      <c r="EI26">
        <v>3</v>
      </c>
      <c r="EJ26" t="s">
        <v>301</v>
      </c>
      <c r="EK26">
        <v>100</v>
      </c>
      <c r="EL26">
        <v>100</v>
      </c>
      <c r="EM26">
        <v>-0.778</v>
      </c>
      <c r="EN26">
        <v>0.0018</v>
      </c>
      <c r="EO26">
        <v>-1.03738199589274</v>
      </c>
      <c r="EP26">
        <v>0.000815476741614031</v>
      </c>
      <c r="EQ26">
        <v>-7.50717249551838e-07</v>
      </c>
      <c r="ER26">
        <v>1.84432784397856e-10</v>
      </c>
      <c r="ES26">
        <v>-0.150742878438477</v>
      </c>
      <c r="ET26">
        <v>-0.0138481432109286</v>
      </c>
      <c r="EU26">
        <v>0.00144553185324755</v>
      </c>
      <c r="EV26">
        <v>-1.88220190754585e-05</v>
      </c>
      <c r="EW26">
        <v>6</v>
      </c>
      <c r="EX26">
        <v>2177</v>
      </c>
      <c r="EY26">
        <v>1</v>
      </c>
      <c r="EZ26">
        <v>25</v>
      </c>
      <c r="FA26">
        <v>1.8</v>
      </c>
      <c r="FB26">
        <v>1.8</v>
      </c>
      <c r="FC26">
        <v>2</v>
      </c>
      <c r="FD26">
        <v>509.029</v>
      </c>
      <c r="FE26">
        <v>471.149</v>
      </c>
      <c r="FF26">
        <v>23.6611</v>
      </c>
      <c r="FG26">
        <v>31.9087</v>
      </c>
      <c r="FH26">
        <v>30</v>
      </c>
      <c r="FI26">
        <v>31.9025</v>
      </c>
      <c r="FJ26">
        <v>31.864</v>
      </c>
      <c r="FK26">
        <v>28.736</v>
      </c>
      <c r="FL26">
        <v>16.3297</v>
      </c>
      <c r="FM26">
        <v>10.0256</v>
      </c>
      <c r="FN26">
        <v>23.6597</v>
      </c>
      <c r="FO26">
        <v>622.128</v>
      </c>
      <c r="FP26">
        <v>17.8658</v>
      </c>
      <c r="FQ26">
        <v>101.168</v>
      </c>
      <c r="FR26">
        <v>100.544</v>
      </c>
    </row>
    <row r="27" spans="1:174">
      <c r="A27">
        <v>11</v>
      </c>
      <c r="B27">
        <v>1608250172.6</v>
      </c>
      <c r="C27">
        <v>923.5</v>
      </c>
      <c r="D27" t="s">
        <v>335</v>
      </c>
      <c r="E27" t="s">
        <v>336</v>
      </c>
      <c r="F27" t="s">
        <v>289</v>
      </c>
      <c r="G27" t="s">
        <v>290</v>
      </c>
      <c r="H27">
        <v>1608250164.85</v>
      </c>
      <c r="I27">
        <f>CA27*AG27*(BW27-BX27)/(100*BP27*(1000-AG27*BW27))</f>
        <v>0</v>
      </c>
      <c r="J27">
        <f>CA27*AG27*(BV27-BU27*(1000-AG27*BX27)/(1000-AG27*BW27))/(100*BP27)</f>
        <v>0</v>
      </c>
      <c r="K27">
        <f>BU27 - IF(AG27&gt;1, J27*BP27*100.0/(AI27*CI27), 0)</f>
        <v>0</v>
      </c>
      <c r="L27">
        <f>((R27-I27/2)*K27-J27)/(R27+I27/2)</f>
        <v>0</v>
      </c>
      <c r="M27">
        <f>L27*(CB27+CC27)/1000.0</f>
        <v>0</v>
      </c>
      <c r="N27">
        <f>(BU27 - IF(AG27&gt;1, J27*BP27*100.0/(AI27*CI27), 0))*(CB27+CC27)/1000.0</f>
        <v>0</v>
      </c>
      <c r="O27">
        <f>2.0/((1/Q27-1/P27)+SIGN(Q27)*SQRT((1/Q27-1/P27)*(1/Q27-1/P27) + 4*BQ27/((BQ27+1)*(BQ27+1))*(2*1/Q27*1/P27-1/P27*1/P27)))</f>
        <v>0</v>
      </c>
      <c r="P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Q27">
        <f>I27*(1000-(1000*0.61365*exp(17.502*U27/(240.97+U27))/(CB27+CC27)+BW27)/2)/(1000*0.61365*exp(17.502*U27/(240.97+U27))/(CB27+CC27)-BW27)</f>
        <v>0</v>
      </c>
      <c r="R27">
        <f>1/((BQ27+1)/(O27/1.6)+1/(P27/1.37)) + BQ27/((BQ27+1)/(O27/1.6) + BQ27/(P27/1.37))</f>
        <v>0</v>
      </c>
      <c r="S27">
        <f>(BM27*BO27)</f>
        <v>0</v>
      </c>
      <c r="T27">
        <f>(CD27+(S27+2*0.95*5.67E-8*(((CD27+$B$7)+273)^4-(CD27+273)^4)-44100*I27)/(1.84*29.3*P27+8*0.95*5.67E-8*(CD27+273)^3))</f>
        <v>0</v>
      </c>
      <c r="U27">
        <f>($C$7*CE27+$D$7*CF27+$E$7*T27)</f>
        <v>0</v>
      </c>
      <c r="V27">
        <f>0.61365*exp(17.502*U27/(240.97+U27))</f>
        <v>0</v>
      </c>
      <c r="W27">
        <f>(X27/Y27*100)</f>
        <v>0</v>
      </c>
      <c r="X27">
        <f>BW27*(CB27+CC27)/1000</f>
        <v>0</v>
      </c>
      <c r="Y27">
        <f>0.61365*exp(17.502*CD27/(240.97+CD27))</f>
        <v>0</v>
      </c>
      <c r="Z27">
        <f>(V27-BW27*(CB27+CC27)/1000)</f>
        <v>0</v>
      </c>
      <c r="AA27">
        <f>(-I27*44100)</f>
        <v>0</v>
      </c>
      <c r="AB27">
        <f>2*29.3*P27*0.92*(CD27-U27)</f>
        <v>0</v>
      </c>
      <c r="AC27">
        <f>2*0.95*5.67E-8*(((CD27+$B$7)+273)^4-(U27+273)^4)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MAX(0,($B$13+$C$13*CI27)/(1+$D$13*CI27)*CB27/(CD27+273)*$E$13)</f>
        <v>0</v>
      </c>
      <c r="AJ27" t="s">
        <v>291</v>
      </c>
      <c r="AK27">
        <v>15552.9</v>
      </c>
      <c r="AL27">
        <v>715.476923076923</v>
      </c>
      <c r="AM27">
        <v>3262.08</v>
      </c>
      <c r="AN27">
        <f>AM27-AL27</f>
        <v>0</v>
      </c>
      <c r="AO27">
        <f>AN27/AM27</f>
        <v>0</v>
      </c>
      <c r="AP27">
        <v>-0.577747479816223</v>
      </c>
      <c r="AQ27" t="s">
        <v>337</v>
      </c>
      <c r="AR27">
        <v>15345.7</v>
      </c>
      <c r="AS27">
        <v>1037.2348</v>
      </c>
      <c r="AT27">
        <v>1331.03</v>
      </c>
      <c r="AU27">
        <f>1-AS27/AT27</f>
        <v>0</v>
      </c>
      <c r="AV27">
        <v>0.5</v>
      </c>
      <c r="AW27">
        <f>BM27</f>
        <v>0</v>
      </c>
      <c r="AX27">
        <f>J27</f>
        <v>0</v>
      </c>
      <c r="AY27">
        <f>AU27*AV27*AW27</f>
        <v>0</v>
      </c>
      <c r="AZ27">
        <f>BE27/AT27</f>
        <v>0</v>
      </c>
      <c r="BA27">
        <f>(AX27-AP27)/AW27</f>
        <v>0</v>
      </c>
      <c r="BB27">
        <f>(AM27-AT27)/AT27</f>
        <v>0</v>
      </c>
      <c r="BC27" t="s">
        <v>338</v>
      </c>
      <c r="BD27">
        <v>671.71</v>
      </c>
      <c r="BE27">
        <f>AT27-BD27</f>
        <v>0</v>
      </c>
      <c r="BF27">
        <f>(AT27-AS27)/(AT27-BD27)</f>
        <v>0</v>
      </c>
      <c r="BG27">
        <f>(AM27-AT27)/(AM27-BD27)</f>
        <v>0</v>
      </c>
      <c r="BH27">
        <f>(AT27-AS27)/(AT27-AL27)</f>
        <v>0</v>
      </c>
      <c r="BI27">
        <f>(AM27-AT27)/(AM27-AL27)</f>
        <v>0</v>
      </c>
      <c r="BJ27">
        <f>(BF27*BD27/AS27)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294</v>
      </c>
      <c r="BS27">
        <v>2</v>
      </c>
      <c r="BT27">
        <v>1608250164.85</v>
      </c>
      <c r="BU27">
        <v>699.082933333333</v>
      </c>
      <c r="BV27">
        <v>725.132433333333</v>
      </c>
      <c r="BW27">
        <v>19.9588833333333</v>
      </c>
      <c r="BX27">
        <v>17.7194033333333</v>
      </c>
      <c r="BY27">
        <v>699.854066666667</v>
      </c>
      <c r="BZ27">
        <v>19.9598133333333</v>
      </c>
      <c r="CA27">
        <v>500.210366666667</v>
      </c>
      <c r="CB27">
        <v>101.718133333333</v>
      </c>
      <c r="CC27">
        <v>0.0999781733333333</v>
      </c>
      <c r="CD27">
        <v>27.9695566666667</v>
      </c>
      <c r="CE27">
        <v>28.19435</v>
      </c>
      <c r="CF27">
        <v>999.9</v>
      </c>
      <c r="CG27">
        <v>0</v>
      </c>
      <c r="CH27">
        <v>0</v>
      </c>
      <c r="CI27">
        <v>10000.2066666667</v>
      </c>
      <c r="CJ27">
        <v>0</v>
      </c>
      <c r="CK27">
        <v>253.226833333333</v>
      </c>
      <c r="CL27">
        <v>1399.991</v>
      </c>
      <c r="CM27">
        <v>0.8999958</v>
      </c>
      <c r="CN27">
        <v>0.100004253333333</v>
      </c>
      <c r="CO27">
        <v>0</v>
      </c>
      <c r="CP27">
        <v>1036.965</v>
      </c>
      <c r="CQ27">
        <v>4.99979</v>
      </c>
      <c r="CR27">
        <v>14389.0033333333</v>
      </c>
      <c r="CS27">
        <v>11904.5833333333</v>
      </c>
      <c r="CT27">
        <v>47.937</v>
      </c>
      <c r="CU27">
        <v>49.875</v>
      </c>
      <c r="CV27">
        <v>49.0496</v>
      </c>
      <c r="CW27">
        <v>48.8204</v>
      </c>
      <c r="CX27">
        <v>49.0206666666667</v>
      </c>
      <c r="CY27">
        <v>1255.489</v>
      </c>
      <c r="CZ27">
        <v>139.502</v>
      </c>
      <c r="DA27">
        <v>0</v>
      </c>
      <c r="DB27">
        <v>91.4000000953674</v>
      </c>
      <c r="DC27">
        <v>0</v>
      </c>
      <c r="DD27">
        <v>1037.2348</v>
      </c>
      <c r="DE27">
        <v>22.746923085054</v>
      </c>
      <c r="DF27">
        <v>306.792307755866</v>
      </c>
      <c r="DG27">
        <v>14392.808</v>
      </c>
      <c r="DH27">
        <v>15</v>
      </c>
      <c r="DI27">
        <v>1608249971.6</v>
      </c>
      <c r="DJ27" t="s">
        <v>330</v>
      </c>
      <c r="DK27">
        <v>1608249971.6</v>
      </c>
      <c r="DL27">
        <v>1608249970.6</v>
      </c>
      <c r="DM27">
        <v>37</v>
      </c>
      <c r="DN27">
        <v>0.027</v>
      </c>
      <c r="DO27">
        <v>0.003</v>
      </c>
      <c r="DP27">
        <v>-0.791</v>
      </c>
      <c r="DQ27">
        <v>-0.041</v>
      </c>
      <c r="DR27">
        <v>518</v>
      </c>
      <c r="DS27">
        <v>18</v>
      </c>
      <c r="DT27">
        <v>0.11</v>
      </c>
      <c r="DU27">
        <v>0.03</v>
      </c>
      <c r="DV27">
        <v>20.3894830499653</v>
      </c>
      <c r="DW27">
        <v>-0.124052367394303</v>
      </c>
      <c r="DX27">
        <v>0.0245288666988204</v>
      </c>
      <c r="DY27">
        <v>1</v>
      </c>
      <c r="DZ27">
        <v>-26.0537935483871</v>
      </c>
      <c r="EA27">
        <v>0.161332258064566</v>
      </c>
      <c r="EB27">
        <v>0.0280068417388167</v>
      </c>
      <c r="EC27">
        <v>1</v>
      </c>
      <c r="ED27">
        <v>2.23987161290323</v>
      </c>
      <c r="EE27">
        <v>-0.0216169354838766</v>
      </c>
      <c r="EF27">
        <v>0.00493962718769157</v>
      </c>
      <c r="EG27">
        <v>1</v>
      </c>
      <c r="EH27">
        <v>3</v>
      </c>
      <c r="EI27">
        <v>3</v>
      </c>
      <c r="EJ27" t="s">
        <v>301</v>
      </c>
      <c r="EK27">
        <v>100</v>
      </c>
      <c r="EL27">
        <v>100</v>
      </c>
      <c r="EM27">
        <v>-0.771</v>
      </c>
      <c r="EN27">
        <v>-0.0008</v>
      </c>
      <c r="EO27">
        <v>-1.03738199589274</v>
      </c>
      <c r="EP27">
        <v>0.000815476741614031</v>
      </c>
      <c r="EQ27">
        <v>-7.50717249551838e-07</v>
      </c>
      <c r="ER27">
        <v>1.84432784397856e-10</v>
      </c>
      <c r="ES27">
        <v>-0.150742878438477</v>
      </c>
      <c r="ET27">
        <v>-0.0138481432109286</v>
      </c>
      <c r="EU27">
        <v>0.00144553185324755</v>
      </c>
      <c r="EV27">
        <v>-1.88220190754585e-05</v>
      </c>
      <c r="EW27">
        <v>6</v>
      </c>
      <c r="EX27">
        <v>2177</v>
      </c>
      <c r="EY27">
        <v>1</v>
      </c>
      <c r="EZ27">
        <v>25</v>
      </c>
      <c r="FA27">
        <v>3.4</v>
      </c>
      <c r="FB27">
        <v>3.4</v>
      </c>
      <c r="FC27">
        <v>2</v>
      </c>
      <c r="FD27">
        <v>508.932</v>
      </c>
      <c r="FE27">
        <v>471.822</v>
      </c>
      <c r="FF27">
        <v>23.5458</v>
      </c>
      <c r="FG27">
        <v>31.861</v>
      </c>
      <c r="FH27">
        <v>29.9999</v>
      </c>
      <c r="FI27">
        <v>31.855</v>
      </c>
      <c r="FJ27">
        <v>31.8168</v>
      </c>
      <c r="FK27">
        <v>32.5637</v>
      </c>
      <c r="FL27">
        <v>16.4249</v>
      </c>
      <c r="FM27">
        <v>10.0256</v>
      </c>
      <c r="FN27">
        <v>23.5624</v>
      </c>
      <c r="FO27">
        <v>725.515</v>
      </c>
      <c r="FP27">
        <v>17.7668</v>
      </c>
      <c r="FQ27">
        <v>101.175</v>
      </c>
      <c r="FR27">
        <v>100.549</v>
      </c>
    </row>
    <row r="28" spans="1:174">
      <c r="A28">
        <v>12</v>
      </c>
      <c r="B28">
        <v>1608250286.6</v>
      </c>
      <c r="C28">
        <v>1037.5</v>
      </c>
      <c r="D28" t="s">
        <v>339</v>
      </c>
      <c r="E28" t="s">
        <v>340</v>
      </c>
      <c r="F28" t="s">
        <v>289</v>
      </c>
      <c r="G28" t="s">
        <v>290</v>
      </c>
      <c r="H28">
        <v>1608250278.85</v>
      </c>
      <c r="I28">
        <f>CA28*AG28*(BW28-BX28)/(100*BP28*(1000-AG28*BW28))</f>
        <v>0</v>
      </c>
      <c r="J28">
        <f>CA28*AG28*(BV28-BU28*(1000-AG28*BX28)/(1000-AG28*BW28))/(100*BP28)</f>
        <v>0</v>
      </c>
      <c r="K28">
        <f>BU28 - IF(AG28&gt;1, J28*BP28*100.0/(AI28*CI28), 0)</f>
        <v>0</v>
      </c>
      <c r="L28">
        <f>((R28-I28/2)*K28-J28)/(R28+I28/2)</f>
        <v>0</v>
      </c>
      <c r="M28">
        <f>L28*(CB28+CC28)/1000.0</f>
        <v>0</v>
      </c>
      <c r="N28">
        <f>(BU28 - IF(AG28&gt;1, J28*BP28*100.0/(AI28*CI28), 0))*(CB28+CC28)/1000.0</f>
        <v>0</v>
      </c>
      <c r="O28">
        <f>2.0/((1/Q28-1/P28)+SIGN(Q28)*SQRT((1/Q28-1/P28)*(1/Q28-1/P28) + 4*BQ28/((BQ28+1)*(BQ28+1))*(2*1/Q28*1/P28-1/P28*1/P28)))</f>
        <v>0</v>
      </c>
      <c r="P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Q28">
        <f>I28*(1000-(1000*0.61365*exp(17.502*U28/(240.97+U28))/(CB28+CC28)+BW28)/2)/(1000*0.61365*exp(17.502*U28/(240.97+U28))/(CB28+CC28)-BW28)</f>
        <v>0</v>
      </c>
      <c r="R28">
        <f>1/((BQ28+1)/(O28/1.6)+1/(P28/1.37)) + BQ28/((BQ28+1)/(O28/1.6) + BQ28/(P28/1.37))</f>
        <v>0</v>
      </c>
      <c r="S28">
        <f>(BM28*BO28)</f>
        <v>0</v>
      </c>
      <c r="T28">
        <f>(CD28+(S28+2*0.95*5.67E-8*(((CD28+$B$7)+273)^4-(CD28+273)^4)-44100*I28)/(1.84*29.3*P28+8*0.95*5.67E-8*(CD28+273)^3))</f>
        <v>0</v>
      </c>
      <c r="U28">
        <f>($C$7*CE28+$D$7*CF28+$E$7*T28)</f>
        <v>0</v>
      </c>
      <c r="V28">
        <f>0.61365*exp(17.502*U28/(240.97+U28))</f>
        <v>0</v>
      </c>
      <c r="W28">
        <f>(X28/Y28*100)</f>
        <v>0</v>
      </c>
      <c r="X28">
        <f>BW28*(CB28+CC28)/1000</f>
        <v>0</v>
      </c>
      <c r="Y28">
        <f>0.61365*exp(17.502*CD28/(240.97+CD28))</f>
        <v>0</v>
      </c>
      <c r="Z28">
        <f>(V28-BW28*(CB28+CC28)/1000)</f>
        <v>0</v>
      </c>
      <c r="AA28">
        <f>(-I28*44100)</f>
        <v>0</v>
      </c>
      <c r="AB28">
        <f>2*29.3*P28*0.92*(CD28-U28)</f>
        <v>0</v>
      </c>
      <c r="AC28">
        <f>2*0.95*5.67E-8*(((CD28+$B$7)+273)^4-(U28+273)^4)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MAX(0,($B$13+$C$13*CI28)/(1+$D$13*CI28)*CB28/(CD28+273)*$E$13)</f>
        <v>0</v>
      </c>
      <c r="AJ28" t="s">
        <v>291</v>
      </c>
      <c r="AK28">
        <v>15552.9</v>
      </c>
      <c r="AL28">
        <v>715.476923076923</v>
      </c>
      <c r="AM28">
        <v>3262.08</v>
      </c>
      <c r="AN28">
        <f>AM28-AL28</f>
        <v>0</v>
      </c>
      <c r="AO28">
        <f>AN28/AM28</f>
        <v>0</v>
      </c>
      <c r="AP28">
        <v>-0.577747479816223</v>
      </c>
      <c r="AQ28" t="s">
        <v>341</v>
      </c>
      <c r="AR28">
        <v>15347</v>
      </c>
      <c r="AS28">
        <v>1081.2828</v>
      </c>
      <c r="AT28">
        <v>1403.46</v>
      </c>
      <c r="AU28">
        <f>1-AS28/AT28</f>
        <v>0</v>
      </c>
      <c r="AV28">
        <v>0.5</v>
      </c>
      <c r="AW28">
        <f>BM28</f>
        <v>0</v>
      </c>
      <c r="AX28">
        <f>J28</f>
        <v>0</v>
      </c>
      <c r="AY28">
        <f>AU28*AV28*AW28</f>
        <v>0</v>
      </c>
      <c r="AZ28">
        <f>BE28/AT28</f>
        <v>0</v>
      </c>
      <c r="BA28">
        <f>(AX28-AP28)/AW28</f>
        <v>0</v>
      </c>
      <c r="BB28">
        <f>(AM28-AT28)/AT28</f>
        <v>0</v>
      </c>
      <c r="BC28" t="s">
        <v>342</v>
      </c>
      <c r="BD28">
        <v>682.59</v>
      </c>
      <c r="BE28">
        <f>AT28-BD28</f>
        <v>0</v>
      </c>
      <c r="BF28">
        <f>(AT28-AS28)/(AT28-BD28)</f>
        <v>0</v>
      </c>
      <c r="BG28">
        <f>(AM28-AT28)/(AM28-BD28)</f>
        <v>0</v>
      </c>
      <c r="BH28">
        <f>(AT28-AS28)/(AT28-AL28)</f>
        <v>0</v>
      </c>
      <c r="BI28">
        <f>(AM28-AT28)/(AM28-AL28)</f>
        <v>0</v>
      </c>
      <c r="BJ28">
        <f>(BF28*BD28/AS28)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294</v>
      </c>
      <c r="BS28">
        <v>2</v>
      </c>
      <c r="BT28">
        <v>1608250278.85</v>
      </c>
      <c r="BU28">
        <v>799.723933333333</v>
      </c>
      <c r="BV28">
        <v>828.0716</v>
      </c>
      <c r="BW28">
        <v>19.9739033333333</v>
      </c>
      <c r="BX28">
        <v>17.7378466666667</v>
      </c>
      <c r="BY28">
        <v>800.494933333333</v>
      </c>
      <c r="BZ28">
        <v>19.9745166666667</v>
      </c>
      <c r="CA28">
        <v>500.2256</v>
      </c>
      <c r="CB28">
        <v>101.715433333333</v>
      </c>
      <c r="CC28">
        <v>0.100008943333333</v>
      </c>
      <c r="CD28">
        <v>27.9847</v>
      </c>
      <c r="CE28">
        <v>28.2030066666667</v>
      </c>
      <c r="CF28">
        <v>999.9</v>
      </c>
      <c r="CG28">
        <v>0</v>
      </c>
      <c r="CH28">
        <v>0</v>
      </c>
      <c r="CI28">
        <v>10000.5653333333</v>
      </c>
      <c r="CJ28">
        <v>0</v>
      </c>
      <c r="CK28">
        <v>250.7853</v>
      </c>
      <c r="CL28">
        <v>1400.00933333333</v>
      </c>
      <c r="CM28">
        <v>0.9000068</v>
      </c>
      <c r="CN28">
        <v>0.0999928933333334</v>
      </c>
      <c r="CO28">
        <v>0</v>
      </c>
      <c r="CP28">
        <v>1081.17266666667</v>
      </c>
      <c r="CQ28">
        <v>4.99979</v>
      </c>
      <c r="CR28">
        <v>14987.0633333333</v>
      </c>
      <c r="CS28">
        <v>11904.78</v>
      </c>
      <c r="CT28">
        <v>47.875</v>
      </c>
      <c r="CU28">
        <v>49.812</v>
      </c>
      <c r="CV28">
        <v>48.979</v>
      </c>
      <c r="CW28">
        <v>48.812</v>
      </c>
      <c r="CX28">
        <v>48.9706</v>
      </c>
      <c r="CY28">
        <v>1255.518</v>
      </c>
      <c r="CZ28">
        <v>139.491333333333</v>
      </c>
      <c r="DA28">
        <v>0</v>
      </c>
      <c r="DB28">
        <v>113.399999856949</v>
      </c>
      <c r="DC28">
        <v>0</v>
      </c>
      <c r="DD28">
        <v>1081.2828</v>
      </c>
      <c r="DE28">
        <v>8.79923079190822</v>
      </c>
      <c r="DF28">
        <v>103.930769517306</v>
      </c>
      <c r="DG28">
        <v>14988.052</v>
      </c>
      <c r="DH28">
        <v>15</v>
      </c>
      <c r="DI28">
        <v>1608249971.6</v>
      </c>
      <c r="DJ28" t="s">
        <v>330</v>
      </c>
      <c r="DK28">
        <v>1608249971.6</v>
      </c>
      <c r="DL28">
        <v>1608249970.6</v>
      </c>
      <c r="DM28">
        <v>37</v>
      </c>
      <c r="DN28">
        <v>0.027</v>
      </c>
      <c r="DO28">
        <v>0.003</v>
      </c>
      <c r="DP28">
        <v>-0.791</v>
      </c>
      <c r="DQ28">
        <v>-0.041</v>
      </c>
      <c r="DR28">
        <v>518</v>
      </c>
      <c r="DS28">
        <v>18</v>
      </c>
      <c r="DT28">
        <v>0.11</v>
      </c>
      <c r="DU28">
        <v>0.03</v>
      </c>
      <c r="DV28">
        <v>22.1159467594455</v>
      </c>
      <c r="DW28">
        <v>-0.179597354362802</v>
      </c>
      <c r="DX28">
        <v>0.0435869773777305</v>
      </c>
      <c r="DY28">
        <v>1</v>
      </c>
      <c r="DZ28">
        <v>-28.3523032258065</v>
      </c>
      <c r="EA28">
        <v>0.143312903225897</v>
      </c>
      <c r="EB28">
        <v>0.0507329217021147</v>
      </c>
      <c r="EC28">
        <v>1</v>
      </c>
      <c r="ED28">
        <v>2.23548064516129</v>
      </c>
      <c r="EE28">
        <v>0.0385920967741881</v>
      </c>
      <c r="EF28">
        <v>0.00310598894487772</v>
      </c>
      <c r="EG28">
        <v>1</v>
      </c>
      <c r="EH28">
        <v>3</v>
      </c>
      <c r="EI28">
        <v>3</v>
      </c>
      <c r="EJ28" t="s">
        <v>301</v>
      </c>
      <c r="EK28">
        <v>100</v>
      </c>
      <c r="EL28">
        <v>100</v>
      </c>
      <c r="EM28">
        <v>-0.771</v>
      </c>
      <c r="EN28">
        <v>-0.0006</v>
      </c>
      <c r="EO28">
        <v>-1.03738199589274</v>
      </c>
      <c r="EP28">
        <v>0.000815476741614031</v>
      </c>
      <c r="EQ28">
        <v>-7.50717249551838e-07</v>
      </c>
      <c r="ER28">
        <v>1.84432784397856e-10</v>
      </c>
      <c r="ES28">
        <v>-0.150742878438477</v>
      </c>
      <c r="ET28">
        <v>-0.0138481432109286</v>
      </c>
      <c r="EU28">
        <v>0.00144553185324755</v>
      </c>
      <c r="EV28">
        <v>-1.88220190754585e-05</v>
      </c>
      <c r="EW28">
        <v>6</v>
      </c>
      <c r="EX28">
        <v>2177</v>
      </c>
      <c r="EY28">
        <v>1</v>
      </c>
      <c r="EZ28">
        <v>25</v>
      </c>
      <c r="FA28">
        <v>5.2</v>
      </c>
      <c r="FB28">
        <v>5.3</v>
      </c>
      <c r="FC28">
        <v>2</v>
      </c>
      <c r="FD28">
        <v>509.088</v>
      </c>
      <c r="FE28">
        <v>472.271</v>
      </c>
      <c r="FF28">
        <v>23.7522</v>
      </c>
      <c r="FG28">
        <v>31.8022</v>
      </c>
      <c r="FH28">
        <v>29.9999</v>
      </c>
      <c r="FI28">
        <v>31.7945</v>
      </c>
      <c r="FJ28">
        <v>31.7562</v>
      </c>
      <c r="FK28">
        <v>36.2901</v>
      </c>
      <c r="FL28">
        <v>15.5725</v>
      </c>
      <c r="FM28">
        <v>9.65392</v>
      </c>
      <c r="FN28">
        <v>23.7563</v>
      </c>
      <c r="FO28">
        <v>828.166</v>
      </c>
      <c r="FP28">
        <v>17.7959</v>
      </c>
      <c r="FQ28">
        <v>101.188</v>
      </c>
      <c r="FR28">
        <v>100.553</v>
      </c>
    </row>
    <row r="29" spans="1:174">
      <c r="A29">
        <v>13</v>
      </c>
      <c r="B29">
        <v>1608250407.1</v>
      </c>
      <c r="C29">
        <v>1158</v>
      </c>
      <c r="D29" t="s">
        <v>343</v>
      </c>
      <c r="E29" t="s">
        <v>344</v>
      </c>
      <c r="F29" t="s">
        <v>289</v>
      </c>
      <c r="G29" t="s">
        <v>290</v>
      </c>
      <c r="H29">
        <v>1608250399.1</v>
      </c>
      <c r="I29">
        <f>CA29*AG29*(BW29-BX29)/(100*BP29*(1000-AG29*BW29))</f>
        <v>0</v>
      </c>
      <c r="J29">
        <f>CA29*AG29*(BV29-BU29*(1000-AG29*BX29)/(1000-AG29*BW29))/(100*BP29)</f>
        <v>0</v>
      </c>
      <c r="K29">
        <f>BU29 - IF(AG29&gt;1, J29*BP29*100.0/(AI29*CI29), 0)</f>
        <v>0</v>
      </c>
      <c r="L29">
        <f>((R29-I29/2)*K29-J29)/(R29+I29/2)</f>
        <v>0</v>
      </c>
      <c r="M29">
        <f>L29*(CB29+CC29)/1000.0</f>
        <v>0</v>
      </c>
      <c r="N29">
        <f>(BU29 - IF(AG29&gt;1, J29*BP29*100.0/(AI29*CI29), 0))*(CB29+CC29)/1000.0</f>
        <v>0</v>
      </c>
      <c r="O29">
        <f>2.0/((1/Q29-1/P29)+SIGN(Q29)*SQRT((1/Q29-1/P29)*(1/Q29-1/P29) + 4*BQ29/((BQ29+1)*(BQ29+1))*(2*1/Q29*1/P29-1/P29*1/P29)))</f>
        <v>0</v>
      </c>
      <c r="P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Q29">
        <f>I29*(1000-(1000*0.61365*exp(17.502*U29/(240.97+U29))/(CB29+CC29)+BW29)/2)/(1000*0.61365*exp(17.502*U29/(240.97+U29))/(CB29+CC29)-BW29)</f>
        <v>0</v>
      </c>
      <c r="R29">
        <f>1/((BQ29+1)/(O29/1.6)+1/(P29/1.37)) + BQ29/((BQ29+1)/(O29/1.6) + BQ29/(P29/1.37))</f>
        <v>0</v>
      </c>
      <c r="S29">
        <f>(BM29*BO29)</f>
        <v>0</v>
      </c>
      <c r="T29">
        <f>(CD29+(S29+2*0.95*5.67E-8*(((CD29+$B$7)+273)^4-(CD29+273)^4)-44100*I29)/(1.84*29.3*P29+8*0.95*5.67E-8*(CD29+273)^3))</f>
        <v>0</v>
      </c>
      <c r="U29">
        <f>($C$7*CE29+$D$7*CF29+$E$7*T29)</f>
        <v>0</v>
      </c>
      <c r="V29">
        <f>0.61365*exp(17.502*U29/(240.97+U29))</f>
        <v>0</v>
      </c>
      <c r="W29">
        <f>(X29/Y29*100)</f>
        <v>0</v>
      </c>
      <c r="X29">
        <f>BW29*(CB29+CC29)/1000</f>
        <v>0</v>
      </c>
      <c r="Y29">
        <f>0.61365*exp(17.502*CD29/(240.97+CD29))</f>
        <v>0</v>
      </c>
      <c r="Z29">
        <f>(V29-BW29*(CB29+CC29)/1000)</f>
        <v>0</v>
      </c>
      <c r="AA29">
        <f>(-I29*44100)</f>
        <v>0</v>
      </c>
      <c r="AB29">
        <f>2*29.3*P29*0.92*(CD29-U29)</f>
        <v>0</v>
      </c>
      <c r="AC29">
        <f>2*0.95*5.67E-8*(((CD29+$B$7)+273)^4-(U29+273)^4)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MAX(0,($B$13+$C$13*CI29)/(1+$D$13*CI29)*CB29/(CD29+273)*$E$13)</f>
        <v>0</v>
      </c>
      <c r="AJ29" t="s">
        <v>291</v>
      </c>
      <c r="AK29">
        <v>15552.9</v>
      </c>
      <c r="AL29">
        <v>715.476923076923</v>
      </c>
      <c r="AM29">
        <v>3262.08</v>
      </c>
      <c r="AN29">
        <f>AM29-AL29</f>
        <v>0</v>
      </c>
      <c r="AO29">
        <f>AN29/AM29</f>
        <v>0</v>
      </c>
      <c r="AP29">
        <v>-0.577747479816223</v>
      </c>
      <c r="AQ29" t="s">
        <v>345</v>
      </c>
      <c r="AR29">
        <v>15348</v>
      </c>
      <c r="AS29">
        <v>1102.68346153846</v>
      </c>
      <c r="AT29">
        <v>1437.24</v>
      </c>
      <c r="AU29">
        <f>1-AS29/AT29</f>
        <v>0</v>
      </c>
      <c r="AV29">
        <v>0.5</v>
      </c>
      <c r="AW29">
        <f>BM29</f>
        <v>0</v>
      </c>
      <c r="AX29">
        <f>J29</f>
        <v>0</v>
      </c>
      <c r="AY29">
        <f>AU29*AV29*AW29</f>
        <v>0</v>
      </c>
      <c r="AZ29">
        <f>BE29/AT29</f>
        <v>0</v>
      </c>
      <c r="BA29">
        <f>(AX29-AP29)/AW29</f>
        <v>0</v>
      </c>
      <c r="BB29">
        <f>(AM29-AT29)/AT29</f>
        <v>0</v>
      </c>
      <c r="BC29" t="s">
        <v>346</v>
      </c>
      <c r="BD29">
        <v>687.5</v>
      </c>
      <c r="BE29">
        <f>AT29-BD29</f>
        <v>0</v>
      </c>
      <c r="BF29">
        <f>(AT29-AS29)/(AT29-BD29)</f>
        <v>0</v>
      </c>
      <c r="BG29">
        <f>(AM29-AT29)/(AM29-BD29)</f>
        <v>0</v>
      </c>
      <c r="BH29">
        <f>(AT29-AS29)/(AT29-AL29)</f>
        <v>0</v>
      </c>
      <c r="BI29">
        <f>(AM29-AT29)/(AM29-AL29)</f>
        <v>0</v>
      </c>
      <c r="BJ29">
        <f>(BF29*BD29/AS29)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294</v>
      </c>
      <c r="BS29">
        <v>2</v>
      </c>
      <c r="BT29">
        <v>1608250399.1</v>
      </c>
      <c r="BU29">
        <v>899.858451612903</v>
      </c>
      <c r="BV29">
        <v>930.110580645161</v>
      </c>
      <c r="BW29">
        <v>19.9176838709677</v>
      </c>
      <c r="BX29">
        <v>17.7242322580645</v>
      </c>
      <c r="BY29">
        <v>900.635516129032</v>
      </c>
      <c r="BZ29">
        <v>19.9194709677419</v>
      </c>
      <c r="CA29">
        <v>500.228935483871</v>
      </c>
      <c r="CB29">
        <v>101.716161290323</v>
      </c>
      <c r="CC29">
        <v>0.100023664516129</v>
      </c>
      <c r="CD29">
        <v>27.9838322580645</v>
      </c>
      <c r="CE29">
        <v>28.2021451612903</v>
      </c>
      <c r="CF29">
        <v>999.9</v>
      </c>
      <c r="CG29">
        <v>0</v>
      </c>
      <c r="CH29">
        <v>0</v>
      </c>
      <c r="CI29">
        <v>10001.9003225806</v>
      </c>
      <c r="CJ29">
        <v>0</v>
      </c>
      <c r="CK29">
        <v>248.114935483871</v>
      </c>
      <c r="CL29">
        <v>1399.99387096774</v>
      </c>
      <c r="CM29">
        <v>0.900002677419355</v>
      </c>
      <c r="CN29">
        <v>0.0999970903225807</v>
      </c>
      <c r="CO29">
        <v>0</v>
      </c>
      <c r="CP29">
        <v>1102.73387096774</v>
      </c>
      <c r="CQ29">
        <v>4.99979</v>
      </c>
      <c r="CR29">
        <v>15261.7096774194</v>
      </c>
      <c r="CS29">
        <v>11904.6258064516</v>
      </c>
      <c r="CT29">
        <v>47.812</v>
      </c>
      <c r="CU29">
        <v>49.75</v>
      </c>
      <c r="CV29">
        <v>48.907</v>
      </c>
      <c r="CW29">
        <v>48.6991935483871</v>
      </c>
      <c r="CX29">
        <v>48.897</v>
      </c>
      <c r="CY29">
        <v>1255.50161290323</v>
      </c>
      <c r="CZ29">
        <v>139.492258064516</v>
      </c>
      <c r="DA29">
        <v>0</v>
      </c>
      <c r="DB29">
        <v>120.099999904633</v>
      </c>
      <c r="DC29">
        <v>0</v>
      </c>
      <c r="DD29">
        <v>1102.68346153846</v>
      </c>
      <c r="DE29">
        <v>-2.97880341066244</v>
      </c>
      <c r="DF29">
        <v>-57.9350427838105</v>
      </c>
      <c r="DG29">
        <v>15261.0230769231</v>
      </c>
      <c r="DH29">
        <v>15</v>
      </c>
      <c r="DI29">
        <v>1608249971.6</v>
      </c>
      <c r="DJ29" t="s">
        <v>330</v>
      </c>
      <c r="DK29">
        <v>1608249971.6</v>
      </c>
      <c r="DL29">
        <v>1608249970.6</v>
      </c>
      <c r="DM29">
        <v>37</v>
      </c>
      <c r="DN29">
        <v>0.027</v>
      </c>
      <c r="DO29">
        <v>0.003</v>
      </c>
      <c r="DP29">
        <v>-0.791</v>
      </c>
      <c r="DQ29">
        <v>-0.041</v>
      </c>
      <c r="DR29">
        <v>518</v>
      </c>
      <c r="DS29">
        <v>18</v>
      </c>
      <c r="DT29">
        <v>0.11</v>
      </c>
      <c r="DU29">
        <v>0.03</v>
      </c>
      <c r="DV29">
        <v>23.5414909012411</v>
      </c>
      <c r="DW29">
        <v>-0.439862958771303</v>
      </c>
      <c r="DX29">
        <v>0.064946647556801</v>
      </c>
      <c r="DY29">
        <v>1</v>
      </c>
      <c r="DZ29">
        <v>-30.2523290322581</v>
      </c>
      <c r="EA29">
        <v>0.447145161290439</v>
      </c>
      <c r="EB29">
        <v>0.0768955143351674</v>
      </c>
      <c r="EC29">
        <v>0</v>
      </c>
      <c r="ED29">
        <v>2.19344290322581</v>
      </c>
      <c r="EE29">
        <v>-0.00224903225807017</v>
      </c>
      <c r="EF29">
        <v>0.000567855010733697</v>
      </c>
      <c r="EG29">
        <v>1</v>
      </c>
      <c r="EH29">
        <v>2</v>
      </c>
      <c r="EI29">
        <v>3</v>
      </c>
      <c r="EJ29" t="s">
        <v>347</v>
      </c>
      <c r="EK29">
        <v>100</v>
      </c>
      <c r="EL29">
        <v>100</v>
      </c>
      <c r="EM29">
        <v>-0.777</v>
      </c>
      <c r="EN29">
        <v>-0.0018</v>
      </c>
      <c r="EO29">
        <v>-1.03738199589274</v>
      </c>
      <c r="EP29">
        <v>0.000815476741614031</v>
      </c>
      <c r="EQ29">
        <v>-7.50717249551838e-07</v>
      </c>
      <c r="ER29">
        <v>1.84432784397856e-10</v>
      </c>
      <c r="ES29">
        <v>-0.150742878438477</v>
      </c>
      <c r="ET29">
        <v>-0.0138481432109286</v>
      </c>
      <c r="EU29">
        <v>0.00144553185324755</v>
      </c>
      <c r="EV29">
        <v>-1.88220190754585e-05</v>
      </c>
      <c r="EW29">
        <v>6</v>
      </c>
      <c r="EX29">
        <v>2177</v>
      </c>
      <c r="EY29">
        <v>1</v>
      </c>
      <c r="EZ29">
        <v>25</v>
      </c>
      <c r="FA29">
        <v>7.3</v>
      </c>
      <c r="FB29">
        <v>7.3</v>
      </c>
      <c r="FC29">
        <v>2</v>
      </c>
      <c r="FD29">
        <v>509.029</v>
      </c>
      <c r="FE29">
        <v>472.907</v>
      </c>
      <c r="FF29">
        <v>23.6956</v>
      </c>
      <c r="FG29">
        <v>31.7244</v>
      </c>
      <c r="FH29">
        <v>29.9998</v>
      </c>
      <c r="FI29">
        <v>31.7232</v>
      </c>
      <c r="FJ29">
        <v>31.6854</v>
      </c>
      <c r="FK29">
        <v>39.9211</v>
      </c>
      <c r="FL29">
        <v>14.6951</v>
      </c>
      <c r="FM29">
        <v>9.25502</v>
      </c>
      <c r="FN29">
        <v>23.7044</v>
      </c>
      <c r="FO29">
        <v>930.132</v>
      </c>
      <c r="FP29">
        <v>17.7881</v>
      </c>
      <c r="FQ29">
        <v>101.202</v>
      </c>
      <c r="FR29">
        <v>100.562</v>
      </c>
    </row>
    <row r="30" spans="1:174">
      <c r="A30">
        <v>14</v>
      </c>
      <c r="B30">
        <v>1608250527.6</v>
      </c>
      <c r="C30">
        <v>1278.5</v>
      </c>
      <c r="D30" t="s">
        <v>348</v>
      </c>
      <c r="E30" t="s">
        <v>349</v>
      </c>
      <c r="F30" t="s">
        <v>289</v>
      </c>
      <c r="G30" t="s">
        <v>290</v>
      </c>
      <c r="H30">
        <v>1608250519.6</v>
      </c>
      <c r="I30">
        <f>CA30*AG30*(BW30-BX30)/(100*BP30*(1000-AG30*BW30))</f>
        <v>0</v>
      </c>
      <c r="J30">
        <f>CA30*AG30*(BV30-BU30*(1000-AG30*BX30)/(1000-AG30*BW30))/(100*BP30)</f>
        <v>0</v>
      </c>
      <c r="K30">
        <f>BU30 - IF(AG30&gt;1, J30*BP30*100.0/(AI30*CI30), 0)</f>
        <v>0</v>
      </c>
      <c r="L30">
        <f>((R30-I30/2)*K30-J30)/(R30+I30/2)</f>
        <v>0</v>
      </c>
      <c r="M30">
        <f>L30*(CB30+CC30)/1000.0</f>
        <v>0</v>
      </c>
      <c r="N30">
        <f>(BU30 - IF(AG30&gt;1, J30*BP30*100.0/(AI30*CI30), 0))*(CB30+CC30)/1000.0</f>
        <v>0</v>
      </c>
      <c r="O30">
        <f>2.0/((1/Q30-1/P30)+SIGN(Q30)*SQRT((1/Q30-1/P30)*(1/Q30-1/P30) + 4*BQ30/((BQ30+1)*(BQ30+1))*(2*1/Q30*1/P30-1/P30*1/P30)))</f>
        <v>0</v>
      </c>
      <c r="P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Q30">
        <f>I30*(1000-(1000*0.61365*exp(17.502*U30/(240.97+U30))/(CB30+CC30)+BW30)/2)/(1000*0.61365*exp(17.502*U30/(240.97+U30))/(CB30+CC30)-BW30)</f>
        <v>0</v>
      </c>
      <c r="R30">
        <f>1/((BQ30+1)/(O30/1.6)+1/(P30/1.37)) + BQ30/((BQ30+1)/(O30/1.6) + BQ30/(P30/1.37))</f>
        <v>0</v>
      </c>
      <c r="S30">
        <f>(BM30*BO30)</f>
        <v>0</v>
      </c>
      <c r="T30">
        <f>(CD30+(S30+2*0.95*5.67E-8*(((CD30+$B$7)+273)^4-(CD30+273)^4)-44100*I30)/(1.84*29.3*P30+8*0.95*5.67E-8*(CD30+273)^3))</f>
        <v>0</v>
      </c>
      <c r="U30">
        <f>($C$7*CE30+$D$7*CF30+$E$7*T30)</f>
        <v>0</v>
      </c>
      <c r="V30">
        <f>0.61365*exp(17.502*U30/(240.97+U30))</f>
        <v>0</v>
      </c>
      <c r="W30">
        <f>(X30/Y30*100)</f>
        <v>0</v>
      </c>
      <c r="X30">
        <f>BW30*(CB30+CC30)/1000</f>
        <v>0</v>
      </c>
      <c r="Y30">
        <f>0.61365*exp(17.502*CD30/(240.97+CD30))</f>
        <v>0</v>
      </c>
      <c r="Z30">
        <f>(V30-BW30*(CB30+CC30)/1000)</f>
        <v>0</v>
      </c>
      <c r="AA30">
        <f>(-I30*44100)</f>
        <v>0</v>
      </c>
      <c r="AB30">
        <f>2*29.3*P30*0.92*(CD30-U30)</f>
        <v>0</v>
      </c>
      <c r="AC30">
        <f>2*0.95*5.67E-8*(((CD30+$B$7)+273)^4-(U30+273)^4)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MAX(0,($B$13+$C$13*CI30)/(1+$D$13*CI30)*CB30/(CD30+273)*$E$13)</f>
        <v>0</v>
      </c>
      <c r="AJ30" t="s">
        <v>291</v>
      </c>
      <c r="AK30">
        <v>15552.9</v>
      </c>
      <c r="AL30">
        <v>715.476923076923</v>
      </c>
      <c r="AM30">
        <v>3262.08</v>
      </c>
      <c r="AN30">
        <f>AM30-AL30</f>
        <v>0</v>
      </c>
      <c r="AO30">
        <f>AN30/AM30</f>
        <v>0</v>
      </c>
      <c r="AP30">
        <v>-0.577747479816223</v>
      </c>
      <c r="AQ30" t="s">
        <v>350</v>
      </c>
      <c r="AR30">
        <v>15348.5</v>
      </c>
      <c r="AS30">
        <v>1098.69346153846</v>
      </c>
      <c r="AT30">
        <v>1425.08</v>
      </c>
      <c r="AU30">
        <f>1-AS30/AT30</f>
        <v>0</v>
      </c>
      <c r="AV30">
        <v>0.5</v>
      </c>
      <c r="AW30">
        <f>BM30</f>
        <v>0</v>
      </c>
      <c r="AX30">
        <f>J30</f>
        <v>0</v>
      </c>
      <c r="AY30">
        <f>AU30*AV30*AW30</f>
        <v>0</v>
      </c>
      <c r="AZ30">
        <f>BE30/AT30</f>
        <v>0</v>
      </c>
      <c r="BA30">
        <f>(AX30-AP30)/AW30</f>
        <v>0</v>
      </c>
      <c r="BB30">
        <f>(AM30-AT30)/AT30</f>
        <v>0</v>
      </c>
      <c r="BC30" t="s">
        <v>351</v>
      </c>
      <c r="BD30">
        <v>675.55</v>
      </c>
      <c r="BE30">
        <f>AT30-BD30</f>
        <v>0</v>
      </c>
      <c r="BF30">
        <f>(AT30-AS30)/(AT30-BD30)</f>
        <v>0</v>
      </c>
      <c r="BG30">
        <f>(AM30-AT30)/(AM30-BD30)</f>
        <v>0</v>
      </c>
      <c r="BH30">
        <f>(AT30-AS30)/(AT30-AL30)</f>
        <v>0</v>
      </c>
      <c r="BI30">
        <f>(AM30-AT30)/(AM30-AL30)</f>
        <v>0</v>
      </c>
      <c r="BJ30">
        <f>(BF30*BD30/AS30)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294</v>
      </c>
      <c r="BS30">
        <v>2</v>
      </c>
      <c r="BT30">
        <v>1608250519.6</v>
      </c>
      <c r="BU30">
        <v>1199.60870967742</v>
      </c>
      <c r="BV30">
        <v>1233.12387096774</v>
      </c>
      <c r="BW30">
        <v>19.8633225806452</v>
      </c>
      <c r="BX30">
        <v>17.7641612903226</v>
      </c>
      <c r="BY30">
        <v>1200.42967741935</v>
      </c>
      <c r="BZ30">
        <v>19.8662612903226</v>
      </c>
      <c r="CA30">
        <v>500.213161290323</v>
      </c>
      <c r="CB30">
        <v>101.715548387097</v>
      </c>
      <c r="CC30">
        <v>0.0999843161290323</v>
      </c>
      <c r="CD30">
        <v>27.9836064516129</v>
      </c>
      <c r="CE30">
        <v>28.188364516129</v>
      </c>
      <c r="CF30">
        <v>999.9</v>
      </c>
      <c r="CG30">
        <v>0</v>
      </c>
      <c r="CH30">
        <v>0</v>
      </c>
      <c r="CI30">
        <v>10000.79</v>
      </c>
      <c r="CJ30">
        <v>0</v>
      </c>
      <c r="CK30">
        <v>246.132451612903</v>
      </c>
      <c r="CL30">
        <v>1400.01967741936</v>
      </c>
      <c r="CM30">
        <v>0.899999387096774</v>
      </c>
      <c r="CN30">
        <v>0.10000044516129</v>
      </c>
      <c r="CO30">
        <v>0</v>
      </c>
      <c r="CP30">
        <v>1098.86677419355</v>
      </c>
      <c r="CQ30">
        <v>4.99979</v>
      </c>
      <c r="CR30">
        <v>15199.4322580645</v>
      </c>
      <c r="CS30">
        <v>11904.8387096774</v>
      </c>
      <c r="CT30">
        <v>47.75</v>
      </c>
      <c r="CU30">
        <v>49.687</v>
      </c>
      <c r="CV30">
        <v>48.816064516129</v>
      </c>
      <c r="CW30">
        <v>48.625</v>
      </c>
      <c r="CX30">
        <v>48.8404516129032</v>
      </c>
      <c r="CY30">
        <v>1255.51580645161</v>
      </c>
      <c r="CZ30">
        <v>139.503870967742</v>
      </c>
      <c r="DA30">
        <v>0</v>
      </c>
      <c r="DB30">
        <v>119.599999904633</v>
      </c>
      <c r="DC30">
        <v>0</v>
      </c>
      <c r="DD30">
        <v>1098.69346153846</v>
      </c>
      <c r="DE30">
        <v>-38.0447863687353</v>
      </c>
      <c r="DF30">
        <v>-521.309402142539</v>
      </c>
      <c r="DG30">
        <v>15197.1269230769</v>
      </c>
      <c r="DH30">
        <v>15</v>
      </c>
      <c r="DI30">
        <v>1608249971.6</v>
      </c>
      <c r="DJ30" t="s">
        <v>330</v>
      </c>
      <c r="DK30">
        <v>1608249971.6</v>
      </c>
      <c r="DL30">
        <v>1608249970.6</v>
      </c>
      <c r="DM30">
        <v>37</v>
      </c>
      <c r="DN30">
        <v>0.027</v>
      </c>
      <c r="DO30">
        <v>0.003</v>
      </c>
      <c r="DP30">
        <v>-0.791</v>
      </c>
      <c r="DQ30">
        <v>-0.041</v>
      </c>
      <c r="DR30">
        <v>518</v>
      </c>
      <c r="DS30">
        <v>18</v>
      </c>
      <c r="DT30">
        <v>0.11</v>
      </c>
      <c r="DU30">
        <v>0.03</v>
      </c>
      <c r="DV30">
        <v>25.8177761034452</v>
      </c>
      <c r="DW30">
        <v>-1.01313953955028</v>
      </c>
      <c r="DX30">
        <v>0.118616613764407</v>
      </c>
      <c r="DY30">
        <v>0</v>
      </c>
      <c r="DZ30">
        <v>-33.5311387096774</v>
      </c>
      <c r="EA30">
        <v>1.12894354838715</v>
      </c>
      <c r="EB30">
        <v>0.138480977329762</v>
      </c>
      <c r="EC30">
        <v>0</v>
      </c>
      <c r="ED30">
        <v>2.09877322580645</v>
      </c>
      <c r="EE30">
        <v>0.0645353225806468</v>
      </c>
      <c r="EF30">
        <v>0.00492035232615791</v>
      </c>
      <c r="EG30">
        <v>1</v>
      </c>
      <c r="EH30">
        <v>1</v>
      </c>
      <c r="EI30">
        <v>3</v>
      </c>
      <c r="EJ30" t="s">
        <v>296</v>
      </c>
      <c r="EK30">
        <v>100</v>
      </c>
      <c r="EL30">
        <v>100</v>
      </c>
      <c r="EM30">
        <v>-0.82</v>
      </c>
      <c r="EN30">
        <v>-0.0028</v>
      </c>
      <c r="EO30">
        <v>-1.03738199589274</v>
      </c>
      <c r="EP30">
        <v>0.000815476741614031</v>
      </c>
      <c r="EQ30">
        <v>-7.50717249551838e-07</v>
      </c>
      <c r="ER30">
        <v>1.84432784397856e-10</v>
      </c>
      <c r="ES30">
        <v>-0.150742878438477</v>
      </c>
      <c r="ET30">
        <v>-0.0138481432109286</v>
      </c>
      <c r="EU30">
        <v>0.00144553185324755</v>
      </c>
      <c r="EV30">
        <v>-1.88220190754585e-05</v>
      </c>
      <c r="EW30">
        <v>6</v>
      </c>
      <c r="EX30">
        <v>2177</v>
      </c>
      <c r="EY30">
        <v>1</v>
      </c>
      <c r="EZ30">
        <v>25</v>
      </c>
      <c r="FA30">
        <v>9.3</v>
      </c>
      <c r="FB30">
        <v>9.3</v>
      </c>
      <c r="FC30">
        <v>2</v>
      </c>
      <c r="FD30">
        <v>508.938</v>
      </c>
      <c r="FE30">
        <v>474.102</v>
      </c>
      <c r="FF30">
        <v>23.8667</v>
      </c>
      <c r="FG30">
        <v>31.6254</v>
      </c>
      <c r="FH30">
        <v>29.9997</v>
      </c>
      <c r="FI30">
        <v>31.6334</v>
      </c>
      <c r="FJ30">
        <v>31.5956</v>
      </c>
      <c r="FK30">
        <v>50.3827</v>
      </c>
      <c r="FL30">
        <v>14.0006</v>
      </c>
      <c r="FM30">
        <v>9.25502</v>
      </c>
      <c r="FN30">
        <v>23.8716</v>
      </c>
      <c r="FO30">
        <v>1233.08</v>
      </c>
      <c r="FP30">
        <v>17.7942</v>
      </c>
      <c r="FQ30">
        <v>101.218</v>
      </c>
      <c r="FR30">
        <v>100.573</v>
      </c>
    </row>
    <row r="31" spans="1:174">
      <c r="A31">
        <v>15</v>
      </c>
      <c r="B31">
        <v>1608250643.6</v>
      </c>
      <c r="C31">
        <v>1394.5</v>
      </c>
      <c r="D31" t="s">
        <v>352</v>
      </c>
      <c r="E31" t="s">
        <v>353</v>
      </c>
      <c r="F31" t="s">
        <v>289</v>
      </c>
      <c r="G31" t="s">
        <v>290</v>
      </c>
      <c r="H31">
        <v>1608250635.85</v>
      </c>
      <c r="I31">
        <f>CA31*AG31*(BW31-BX31)/(100*BP31*(1000-AG31*BW31))</f>
        <v>0</v>
      </c>
      <c r="J31">
        <f>CA31*AG31*(BV31-BU31*(1000-AG31*BX31)/(1000-AG31*BW31))/(100*BP31)</f>
        <v>0</v>
      </c>
      <c r="K31">
        <f>BU31 - IF(AG31&gt;1, J31*BP31*100.0/(AI31*CI31), 0)</f>
        <v>0</v>
      </c>
      <c r="L31">
        <f>((R31-I31/2)*K31-J31)/(R31+I31/2)</f>
        <v>0</v>
      </c>
      <c r="M31">
        <f>L31*(CB31+CC31)/1000.0</f>
        <v>0</v>
      </c>
      <c r="N31">
        <f>(BU31 - IF(AG31&gt;1, J31*BP31*100.0/(AI31*CI31), 0))*(CB31+CC31)/1000.0</f>
        <v>0</v>
      </c>
      <c r="O31">
        <f>2.0/((1/Q31-1/P31)+SIGN(Q31)*SQRT((1/Q31-1/P31)*(1/Q31-1/P31) + 4*BQ31/((BQ31+1)*(BQ31+1))*(2*1/Q31*1/P31-1/P31*1/P31)))</f>
        <v>0</v>
      </c>
      <c r="P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Q31">
        <f>I31*(1000-(1000*0.61365*exp(17.502*U31/(240.97+U31))/(CB31+CC31)+BW31)/2)/(1000*0.61365*exp(17.502*U31/(240.97+U31))/(CB31+CC31)-BW31)</f>
        <v>0</v>
      </c>
      <c r="R31">
        <f>1/((BQ31+1)/(O31/1.6)+1/(P31/1.37)) + BQ31/((BQ31+1)/(O31/1.6) + BQ31/(P31/1.37))</f>
        <v>0</v>
      </c>
      <c r="S31">
        <f>(BM31*BO31)</f>
        <v>0</v>
      </c>
      <c r="T31">
        <f>(CD31+(S31+2*0.95*5.67E-8*(((CD31+$B$7)+273)^4-(CD31+273)^4)-44100*I31)/(1.84*29.3*P31+8*0.95*5.67E-8*(CD31+273)^3))</f>
        <v>0</v>
      </c>
      <c r="U31">
        <f>($C$7*CE31+$D$7*CF31+$E$7*T31)</f>
        <v>0</v>
      </c>
      <c r="V31">
        <f>0.61365*exp(17.502*U31/(240.97+U31))</f>
        <v>0</v>
      </c>
      <c r="W31">
        <f>(X31/Y31*100)</f>
        <v>0</v>
      </c>
      <c r="X31">
        <f>BW31*(CB31+CC31)/1000</f>
        <v>0</v>
      </c>
      <c r="Y31">
        <f>0.61365*exp(17.502*CD31/(240.97+CD31))</f>
        <v>0</v>
      </c>
      <c r="Z31">
        <f>(V31-BW31*(CB31+CC31)/1000)</f>
        <v>0</v>
      </c>
      <c r="AA31">
        <f>(-I31*44100)</f>
        <v>0</v>
      </c>
      <c r="AB31">
        <f>2*29.3*P31*0.92*(CD31-U31)</f>
        <v>0</v>
      </c>
      <c r="AC31">
        <f>2*0.95*5.67E-8*(((CD31+$B$7)+273)^4-(U31+273)^4)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MAX(0,($B$13+$C$13*CI31)/(1+$D$13*CI31)*CB31/(CD31+273)*$E$13)</f>
        <v>0</v>
      </c>
      <c r="AJ31" t="s">
        <v>291</v>
      </c>
      <c r="AK31">
        <v>15552.9</v>
      </c>
      <c r="AL31">
        <v>715.476923076923</v>
      </c>
      <c r="AM31">
        <v>3262.08</v>
      </c>
      <c r="AN31">
        <f>AM31-AL31</f>
        <v>0</v>
      </c>
      <c r="AO31">
        <f>AN31/AM31</f>
        <v>0</v>
      </c>
      <c r="AP31">
        <v>-0.577747479816223</v>
      </c>
      <c r="AQ31" t="s">
        <v>354</v>
      </c>
      <c r="AR31">
        <v>15348.5</v>
      </c>
      <c r="AS31">
        <v>1055.078</v>
      </c>
      <c r="AT31">
        <v>1359.46</v>
      </c>
      <c r="AU31">
        <f>1-AS31/AT31</f>
        <v>0</v>
      </c>
      <c r="AV31">
        <v>0.5</v>
      </c>
      <c r="AW31">
        <f>BM31</f>
        <v>0</v>
      </c>
      <c r="AX31">
        <f>J31</f>
        <v>0</v>
      </c>
      <c r="AY31">
        <f>AU31*AV31*AW31</f>
        <v>0</v>
      </c>
      <c r="AZ31">
        <f>BE31/AT31</f>
        <v>0</v>
      </c>
      <c r="BA31">
        <f>(AX31-AP31)/AW31</f>
        <v>0</v>
      </c>
      <c r="BB31">
        <f>(AM31-AT31)/AT31</f>
        <v>0</v>
      </c>
      <c r="BC31" t="s">
        <v>355</v>
      </c>
      <c r="BD31">
        <v>669.17</v>
      </c>
      <c r="BE31">
        <f>AT31-BD31</f>
        <v>0</v>
      </c>
      <c r="BF31">
        <f>(AT31-AS31)/(AT31-BD31)</f>
        <v>0</v>
      </c>
      <c r="BG31">
        <f>(AM31-AT31)/(AM31-BD31)</f>
        <v>0</v>
      </c>
      <c r="BH31">
        <f>(AT31-AS31)/(AT31-AL31)</f>
        <v>0</v>
      </c>
      <c r="BI31">
        <f>(AM31-AT31)/(AM31-AL31)</f>
        <v>0</v>
      </c>
      <c r="BJ31">
        <f>(BF31*BD31/AS31)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294</v>
      </c>
      <c r="BS31">
        <v>2</v>
      </c>
      <c r="BT31">
        <v>1608250635.85</v>
      </c>
      <c r="BU31">
        <v>1399.30033333333</v>
      </c>
      <c r="BV31">
        <v>1433.33633333333</v>
      </c>
      <c r="BW31">
        <v>19.7867933333333</v>
      </c>
      <c r="BX31">
        <v>17.8257466666667</v>
      </c>
      <c r="BY31">
        <v>1400.51633333333</v>
      </c>
      <c r="BZ31">
        <v>19.8277933333333</v>
      </c>
      <c r="CA31">
        <v>500.232233333333</v>
      </c>
      <c r="CB31">
        <v>101.7148</v>
      </c>
      <c r="CC31">
        <v>0.10001981</v>
      </c>
      <c r="CD31">
        <v>27.9819933333333</v>
      </c>
      <c r="CE31">
        <v>28.17777</v>
      </c>
      <c r="CF31">
        <v>999.9</v>
      </c>
      <c r="CG31">
        <v>0</v>
      </c>
      <c r="CH31">
        <v>0</v>
      </c>
      <c r="CI31">
        <v>10000.106</v>
      </c>
      <c r="CJ31">
        <v>0</v>
      </c>
      <c r="CK31">
        <v>244.2806</v>
      </c>
      <c r="CL31">
        <v>1400.034</v>
      </c>
      <c r="CM31">
        <v>0.899996333333333</v>
      </c>
      <c r="CN31">
        <v>0.10000356</v>
      </c>
      <c r="CO31">
        <v>0</v>
      </c>
      <c r="CP31">
        <v>1055.43466666667</v>
      </c>
      <c r="CQ31">
        <v>4.99979</v>
      </c>
      <c r="CR31">
        <v>14597.73</v>
      </c>
      <c r="CS31">
        <v>11904.9266666667</v>
      </c>
      <c r="CT31">
        <v>47.6539333333333</v>
      </c>
      <c r="CU31">
        <v>49.562</v>
      </c>
      <c r="CV31">
        <v>48.75</v>
      </c>
      <c r="CW31">
        <v>48.562</v>
      </c>
      <c r="CX31">
        <v>48.7541333333333</v>
      </c>
      <c r="CY31">
        <v>1255.528</v>
      </c>
      <c r="CZ31">
        <v>139.506</v>
      </c>
      <c r="DA31">
        <v>0</v>
      </c>
      <c r="DB31">
        <v>115.400000095367</v>
      </c>
      <c r="DC31">
        <v>0</v>
      </c>
      <c r="DD31">
        <v>1055.078</v>
      </c>
      <c r="DE31">
        <v>-30.8700000062955</v>
      </c>
      <c r="DF31">
        <v>-410.638461452257</v>
      </c>
      <c r="DG31">
        <v>14592.944</v>
      </c>
      <c r="DH31">
        <v>15</v>
      </c>
      <c r="DI31">
        <v>1608250673</v>
      </c>
      <c r="DJ31" t="s">
        <v>356</v>
      </c>
      <c r="DK31">
        <v>1608250673</v>
      </c>
      <c r="DL31">
        <v>1608250666</v>
      </c>
      <c r="DM31">
        <v>38</v>
      </c>
      <c r="DN31">
        <v>-0.349</v>
      </c>
      <c r="DO31">
        <v>0.004</v>
      </c>
      <c r="DP31">
        <v>-1.216</v>
      </c>
      <c r="DQ31">
        <v>-0.041</v>
      </c>
      <c r="DR31">
        <v>1434</v>
      </c>
      <c r="DS31">
        <v>18</v>
      </c>
      <c r="DT31">
        <v>0.11</v>
      </c>
      <c r="DU31">
        <v>0.04</v>
      </c>
      <c r="DV31">
        <v>25.7135564631807</v>
      </c>
      <c r="DW31">
        <v>-0.133768822438498</v>
      </c>
      <c r="DX31">
        <v>0.0607020497299293</v>
      </c>
      <c r="DY31">
        <v>1</v>
      </c>
      <c r="DZ31">
        <v>-33.6929258064516</v>
      </c>
      <c r="EA31">
        <v>0.186508064516009</v>
      </c>
      <c r="EB31">
        <v>0.071038830670693</v>
      </c>
      <c r="EC31">
        <v>1</v>
      </c>
      <c r="ED31">
        <v>1.99825129032258</v>
      </c>
      <c r="EE31">
        <v>-6.19354838762927e-05</v>
      </c>
      <c r="EF31">
        <v>0.0015610433688991</v>
      </c>
      <c r="EG31">
        <v>1</v>
      </c>
      <c r="EH31">
        <v>3</v>
      </c>
      <c r="EI31">
        <v>3</v>
      </c>
      <c r="EJ31" t="s">
        <v>301</v>
      </c>
      <c r="EK31">
        <v>100</v>
      </c>
      <c r="EL31">
        <v>100</v>
      </c>
      <c r="EM31">
        <v>-1.216</v>
      </c>
      <c r="EN31">
        <v>-0.041</v>
      </c>
      <c r="EO31">
        <v>-1.03738199589274</v>
      </c>
      <c r="EP31">
        <v>0.000815476741614031</v>
      </c>
      <c r="EQ31">
        <v>-7.50717249551838e-07</v>
      </c>
      <c r="ER31">
        <v>1.84432784397856e-10</v>
      </c>
      <c r="ES31">
        <v>-0.150742878438477</v>
      </c>
      <c r="ET31">
        <v>-0.0138481432109286</v>
      </c>
      <c r="EU31">
        <v>0.00144553185324755</v>
      </c>
      <c r="EV31">
        <v>-1.88220190754585e-05</v>
      </c>
      <c r="EW31">
        <v>6</v>
      </c>
      <c r="EX31">
        <v>2177</v>
      </c>
      <c r="EY31">
        <v>1</v>
      </c>
      <c r="EZ31">
        <v>25</v>
      </c>
      <c r="FA31">
        <v>11.2</v>
      </c>
      <c r="FB31">
        <v>11.2</v>
      </c>
      <c r="FC31">
        <v>2</v>
      </c>
      <c r="FD31">
        <v>509.047</v>
      </c>
      <c r="FE31">
        <v>475.27</v>
      </c>
      <c r="FF31">
        <v>23.8755</v>
      </c>
      <c r="FG31">
        <v>31.5106</v>
      </c>
      <c r="FH31">
        <v>29.9996</v>
      </c>
      <c r="FI31">
        <v>31.5285</v>
      </c>
      <c r="FJ31">
        <v>31.4918</v>
      </c>
      <c r="FK31">
        <v>57.0558</v>
      </c>
      <c r="FL31">
        <v>12.8563</v>
      </c>
      <c r="FM31">
        <v>9.25502</v>
      </c>
      <c r="FN31">
        <v>23.88</v>
      </c>
      <c r="FO31">
        <v>1433.5</v>
      </c>
      <c r="FP31">
        <v>17.8923</v>
      </c>
      <c r="FQ31">
        <v>101.239</v>
      </c>
      <c r="FR31">
        <v>100.591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2020-12-17T16:18:25Z</dcterms:created>
  <dcterms:modified xsi:type="dcterms:W3CDTF">2020-12-17T16:18:25Z</dcterms:modified>
</cp:coreProperties>
</file>