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<sst xmlns="http://schemas.openxmlformats.org/spreadsheetml/2006/main" count="807" uniqueCount="362">
  <si>
    <t>File opened</t>
  </si>
  <si>
    <t>2020-12-14 10:47:18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</si>
  <si>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</si>
  <si>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</si>
  <si>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</si>
  <si>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</si>
  <si>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</si>
  <si>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</si>
  <si>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</si>
  <si>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</si>
  <si>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</si>
  <si>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</si>
  <si>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</si>
  <si>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{"h2obspan2": "0", "co2azero": "0.892502", "co2bspanconc2": "0", "co2aspanconc2": "0", "co2bspan2a": "0.0873229", "h2obspan2a": "0.0678114", "h2oaspan2": "0", "h2oaspanconc1": "12.17", "co2aspan2a": "0.0865215", "h2obspan1": "0.998939", "co2bspan2b": "0.087286", "ssb_ref": "34919.1", "tbzero": "0.0513058", "h2oaspan1": "1.00398", "h2oaspan2a": "0.0668561", "co2bspan2": "0", "co2bzero": "0.898612", "tazero": "0.00104713", "h2obzero": "1.16501", "flowbzero": "0.26", "h2obspan2b": "0.0677395", "co2aspan2b": "0.086568", "oxygen": "21", "h2oaspan2b": "0.0671222", "h2oazero": "1.16161", "h2obspanconc1": "12.17", "flowmeterzero": "0.990581", "co2bspan1": "0.999577", "ssa_ref": "37127.4", "co2aspan1": "1.00054", "h2obspanconc2": "0", "chamberpressurezero": "2.57375", "flowazero": "0.317", "co2bspanconc1": "400", "h2oaspanconc2": "0", "co2aspan2": "0", "co2aspanconc1": "400"}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</si>
  <si>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</si>
  <si>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</si>
  <si>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</si>
  <si>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</si>
  <si>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</si>
  <si>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</si>
  <si>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</si>
  <si>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</si>
  <si>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</si>
  <si>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</si>
  <si>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10:47:18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</si>
  <si>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</si>
  <si>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</si>
  <si>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</si>
  <si>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</si>
  <si>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</si>
  <si>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</si>
  <si>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</si>
  <si>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</si>
  <si>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</si>
  <si>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</si>
  <si>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</si>
  <si>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</si>
  <si>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</si>
  <si>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</si>
  <si>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</si>
  <si>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</si>
  <si>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</si>
  <si>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</si>
  <si>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</si>
  <si>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</si>
  <si>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</si>
  <si>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</si>
  <si>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</si>
  <si>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</si>
  <si>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</si>
  <si>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</si>
  <si>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</si>
  <si>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</si>
  <si>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</si>
  <si>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</si>
  <si>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</si>
  <si>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</si>
  <si>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</si>
  <si>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</si>
  <si>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</si>
  <si>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</si>
  <si>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</si>
  <si>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</si>
  <si>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</si>
  <si>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</si>
  <si>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</si>
  <si>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</si>
  <si>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</si>
  <si>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</si>
  <si>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</si>
  <si>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</si>
  <si>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</si>
  <si>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</si>
  <si>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</si>
  <si>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</si>
  <si>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</si>
  <si>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</si>
  <si>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</si>
  <si>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5.73591 90.7561 390.591 617.401 855.206 1054.28 1243.41 1408.77</t>
  </si>
  <si>
    <t>Fs_true</t>
  </si>
  <si>
    <t>1.08594 104.158 404.453 601.335 802.067 1001.34 1203.67 1400.24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</si>
  <si>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</si>
  <si>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</si>
  <si>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</si>
  <si>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</si>
  <si>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</si>
  <si>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</si>
  <si>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</si>
  <si>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</si>
  <si>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</si>
  <si>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</si>
  <si>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</si>
  <si>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</si>
  <si>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</si>
  <si>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</si>
  <si>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</si>
  <si>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</si>
  <si>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</si>
  <si>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</si>
  <si>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</si>
  <si>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</si>
  <si>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</si>
  <si>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</si>
  <si>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</si>
  <si>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</si>
  <si>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</si>
  <si>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</si>
  <si>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</si>
  <si>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</si>
  <si>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</si>
  <si>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</si>
  <si>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</si>
  <si>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</si>
  <si>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</si>
  <si>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</si>
  <si>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</si>
  <si>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</si>
  <si>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</si>
  <si>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</si>
  <si>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</si>
  <si>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</si>
  <si>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</si>
  <si>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</si>
  <si>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</si>
  <si>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</si>
  <si>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</si>
  <si>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</si>
  <si>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</si>
  <si>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</si>
  <si>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</si>
  <si>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</si>
  <si>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</si>
  <si>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</si>
  <si>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</si>
  <si>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</si>
  <si>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</si>
  <si>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</si>
  <si>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</si>
  <si>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</si>
  <si>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</si>
  <si>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</si>
  <si>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</si>
  <si>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</si>
  <si>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</si>
  <si>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</si>
  <si>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</si>
  <si>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</si>
  <si>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</si>
  <si>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</si>
  <si>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</si>
  <si>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</si>
  <si>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</si>
  <si>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</si>
  <si>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</si>
  <si>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</si>
  <si>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</si>
  <si>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</si>
  <si>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</si>
  <si>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</si>
  <si>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</si>
  <si>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</si>
  <si>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</si>
  <si>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</si>
  <si>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</si>
  <si>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</si>
  <si>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</si>
  <si>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</si>
  <si>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</si>
  <si>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</si>
  <si>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</si>
  <si>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</si>
  <si>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</si>
  <si>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</si>
  <si>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</si>
  <si>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</si>
  <si>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</si>
  <si>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</si>
  <si>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</si>
  <si>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</si>
  <si>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</si>
  <si>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</si>
  <si>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</si>
  <si>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</si>
  <si>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</si>
  <si>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</si>
  <si>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</si>
  <si>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</si>
  <si>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</si>
  <si>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</si>
  <si>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</si>
  <si>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</si>
  <si>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</si>
  <si>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</si>
  <si>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</si>
  <si>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</si>
  <si>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</si>
  <si>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</si>
  <si>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</si>
  <si>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</si>
  <si>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</si>
  <si>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</si>
  <si>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</si>
  <si>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</si>
  <si>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</si>
  <si>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</si>
  <si>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</si>
  <si>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</si>
  <si>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</si>
  <si>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</si>
  <si>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</si>
  <si>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</si>
  <si>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</si>
  <si>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</si>
  <si>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</si>
  <si>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</si>
  <si>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</si>
  <si>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</si>
  <si>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</si>
  <si>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</si>
  <si>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</si>
  <si>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</si>
  <si>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</si>
  <si>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</si>
  <si>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</si>
  <si>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</si>
  <si>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</si>
  <si>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</si>
  <si>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</si>
  <si>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</si>
  <si>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</si>
  <si>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</si>
  <si>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</si>
  <si>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</si>
  <si>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</si>
  <si>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</si>
  <si>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</si>
  <si>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</si>
  <si>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</si>
  <si>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</si>
  <si>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</si>
  <si>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</si>
  <si>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</si>
  <si>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</si>
  <si>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</si>
  <si>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</si>
  <si>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</si>
  <si>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</si>
  <si>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</si>
  <si>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</si>
  <si>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</si>
  <si>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</si>
  <si>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</si>
  <si>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</si>
  <si>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</si>
  <si>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</si>
  <si>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</si>
  <si>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</si>
  <si>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</si>
  <si>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</si>
  <si>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</si>
  <si>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</si>
  <si>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</si>
  <si>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</si>
  <si>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</si>
  <si>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</si>
  <si>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</si>
  <si>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</si>
  <si>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</si>
  <si>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</si>
  <si>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</si>
  <si>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</si>
  <si>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</si>
  <si>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</si>
  <si>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</si>
  <si>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</si>
  <si>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</si>
  <si>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</si>
  <si>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</si>
  <si>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</si>
  <si>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</si>
  <si>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</si>
  <si>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</si>
  <si>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</si>
  <si>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</si>
  <si>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</si>
  <si>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</si>
  <si>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</si>
  <si>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</si>
  <si>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</si>
  <si>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20201214 10:51:43</t>
  </si>
  <si>
    <t>10:51:43</t>
  </si>
  <si>
    <t>1149</t>
  </si>
  <si>
    <t>_1</t>
  </si>
  <si>
    <t>RECT-4143-20200907-06_33_50</t>
  </si>
  <si>
    <t>RECT-2176-20201214-10_51_38</t>
  </si>
  <si>
    <t>DARK-2177-20201214-10_51_46</t>
  </si>
  <si>
    <t>0: Broadleaf</t>
  </si>
  <si>
    <t>10:52:06</t>
  </si>
  <si>
    <t>0/3</t>
  </si>
  <si>
    <t>20201214 10:54:07</t>
  </si>
  <si>
    <t>10:54:07</t>
  </si>
  <si>
    <t>RECT-2178-20201214-10_54_02</t>
  </si>
  <si>
    <t>DARK-2179-20201214-10_54_10</t>
  </si>
  <si>
    <t>1/3</t>
  </si>
  <si>
    <t>20201214 10:55:25</t>
  </si>
  <si>
    <t>10:55:25</t>
  </si>
  <si>
    <t>RECT-2180-20201214-10_55_20</t>
  </si>
  <si>
    <t>DARK-2181-20201214-10_55_28</t>
  </si>
  <si>
    <t>3/3</t>
  </si>
  <si>
    <t>20201214 10:57:25</t>
  </si>
  <si>
    <t>10:57:25</t>
  </si>
  <si>
    <t>RECT-2182-20201214-10_57_20</t>
  </si>
  <si>
    <t>DARK-2183-20201214-10_57_28</t>
  </si>
  <si>
    <t>20201214 10:59:26</t>
  </si>
  <si>
    <t>10:59:26</t>
  </si>
  <si>
    <t>RECT-2184-20201214-10_59_21</t>
  </si>
  <si>
    <t>DARK-2185-20201214-10_59_29</t>
  </si>
  <si>
    <t>2/3</t>
  </si>
  <si>
    <t>20201214 11:00:37</t>
  </si>
  <si>
    <t>11:00:37</t>
  </si>
  <si>
    <t>RECT-2186-20201214-11_00_32</t>
  </si>
  <si>
    <t>DARK-2187-20201214-11_00_40</t>
  </si>
  <si>
    <t>20201214 11:02:04</t>
  </si>
  <si>
    <t>11:02:04</t>
  </si>
  <si>
    <t>RECT-2188-20201214-11_01_59</t>
  </si>
  <si>
    <t>DARK-2189-20201214-11_02_07</t>
  </si>
  <si>
    <t>11:02:26</t>
  </si>
  <si>
    <t>20201214 11:04:27</t>
  </si>
  <si>
    <t>11:04:27</t>
  </si>
  <si>
    <t>RECT-2190-20201214-11_04_22</t>
  </si>
  <si>
    <t>DARK-2191-20201214-11_04_30</t>
  </si>
  <si>
    <t>11:04:57</t>
  </si>
  <si>
    <t>20201214 11:06:58</t>
  </si>
  <si>
    <t>11:06:58</t>
  </si>
  <si>
    <t>RECT-2192-20201214-11_06_53</t>
  </si>
  <si>
    <t>DARK-2193-20201214-11_07_01</t>
  </si>
  <si>
    <t>20201214 11:08:58</t>
  </si>
  <si>
    <t>11:08:58</t>
  </si>
  <si>
    <t>RECT-2194-20201214-11_08_54</t>
  </si>
  <si>
    <t>DARK-2195-20201214-11_09_01</t>
  </si>
  <si>
    <t>20201214 11:10:59</t>
  </si>
  <si>
    <t>11:10:59</t>
  </si>
  <si>
    <t>RECT-2196-20201214-11_10_54</t>
  </si>
  <si>
    <t>DARK-2197-20201214-11_11_02</t>
  </si>
  <si>
    <t>20201214 11:12:59</t>
  </si>
  <si>
    <t>11:12:59</t>
  </si>
  <si>
    <t>RECT-2198-20201214-11_12_55</t>
  </si>
  <si>
    <t>DARK-2199-20201214-11_13_03</t>
  </si>
  <si>
    <t>11:13:34</t>
  </si>
  <si>
    <t>20201214 11:15:35</t>
  </si>
  <si>
    <t>11:15:35</t>
  </si>
  <si>
    <t>RECT-2200-20201214-11_15_30</t>
  </si>
  <si>
    <t>DARK-2201-20201214-11_15_38</t>
  </si>
  <si>
    <t>11:15:57</t>
  </si>
  <si>
    <t>20201214 11:17:58</t>
  </si>
  <si>
    <t>11:17:58</t>
  </si>
  <si>
    <t>RECT-2202-20201214-11_17_54</t>
  </si>
  <si>
    <t>DARK-2203-20201214-11_18_01</t>
  </si>
  <si>
    <t>20201214 11:19:59</t>
  </si>
  <si>
    <t>11:19:59</t>
  </si>
  <si>
    <t>RECT-2204-20201214-11_19_54</t>
  </si>
  <si>
    <t>DARK-2205-20201214-11_20_02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</si>
</sst>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R31"/>
  <sheetViews>
    <sheetView tabSelected="1" workbookViewId="0"/>
  </sheetViews>
  <sheetFormatPr defaultRowHeight="15"/>
  <sheetData>
    <row r="2" spans="1:174">
      <c r="A2" t="s">
        <v>26</v>
      </c>
      <c r="B2" t="s">
        <v>27</v>
      </c>
      <c r="C2" t="s">
        <v>29</v>
      </c>
    </row>
    <row r="3" spans="1:174">
      <c r="B3" t="s">
        <v>28</v>
      </c>
      <c r="C3">
        <v>21</v>
      </c>
    </row>
    <row r="4" spans="1:174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4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>
      <c r="B7">
        <v>0</v>
      </c>
      <c r="C7">
        <v>1</v>
      </c>
      <c r="D7">
        <v>0</v>
      </c>
      <c r="E7">
        <v>0</v>
      </c>
    </row>
    <row r="8" spans="1:174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>
      <c r="B11">
        <v>0</v>
      </c>
      <c r="C11">
        <v>0</v>
      </c>
      <c r="D11">
        <v>0</v>
      </c>
      <c r="E11">
        <v>0</v>
      </c>
      <c r="F11">
        <v>1</v>
      </c>
    </row>
    <row r="12" spans="1:174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4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L16" t="s">
        <v>269</v>
      </c>
      <c r="BM16" t="s">
        <v>269</v>
      </c>
      <c r="BO16" t="s">
        <v>277</v>
      </c>
      <c r="BP16" t="s">
        <v>278</v>
      </c>
      <c r="BS16" t="s">
        <v>267</v>
      </c>
      <c r="BT16" t="s">
        <v>266</v>
      </c>
      <c r="BU16" t="s">
        <v>270</v>
      </c>
      <c r="BV16" t="s">
        <v>270</v>
      </c>
      <c r="BW16" t="s">
        <v>279</v>
      </c>
      <c r="BX16" t="s">
        <v>279</v>
      </c>
      <c r="BY16" t="s">
        <v>270</v>
      </c>
      <c r="BZ16" t="s">
        <v>279</v>
      </c>
      <c r="CA16" t="s">
        <v>275</v>
      </c>
      <c r="CB16" t="s">
        <v>273</v>
      </c>
      <c r="CC16" t="s">
        <v>273</v>
      </c>
      <c r="CD16" t="s">
        <v>272</v>
      </c>
      <c r="CE16" t="s">
        <v>272</v>
      </c>
      <c r="CF16" t="s">
        <v>272</v>
      </c>
      <c r="CG16" t="s">
        <v>272</v>
      </c>
      <c r="CH16" t="s">
        <v>272</v>
      </c>
      <c r="CI16" t="s">
        <v>280</v>
      </c>
      <c r="CJ16" t="s">
        <v>269</v>
      </c>
      <c r="CK16" t="s">
        <v>269</v>
      </c>
      <c r="CL16" t="s">
        <v>269</v>
      </c>
      <c r="CQ16" t="s">
        <v>269</v>
      </c>
      <c r="CT16" t="s">
        <v>272</v>
      </c>
      <c r="CU16" t="s">
        <v>272</v>
      </c>
      <c r="CV16" t="s">
        <v>272</v>
      </c>
      <c r="CW16" t="s">
        <v>272</v>
      </c>
      <c r="CX16" t="s">
        <v>272</v>
      </c>
      <c r="CY16" t="s">
        <v>269</v>
      </c>
      <c r="CZ16" t="s">
        <v>269</v>
      </c>
      <c r="DA16" t="s">
        <v>269</v>
      </c>
      <c r="DB16" t="s">
        <v>266</v>
      </c>
      <c r="DE16" t="s">
        <v>281</v>
      </c>
      <c r="DF16" t="s">
        <v>281</v>
      </c>
      <c r="DH16" t="s">
        <v>266</v>
      </c>
      <c r="DI16" t="s">
        <v>282</v>
      </c>
      <c r="DK16" t="s">
        <v>266</v>
      </c>
      <c r="DL16" t="s">
        <v>266</v>
      </c>
      <c r="DN16" t="s">
        <v>283</v>
      </c>
      <c r="DO16" t="s">
        <v>284</v>
      </c>
      <c r="DP16" t="s">
        <v>283</v>
      </c>
      <c r="DQ16" t="s">
        <v>284</v>
      </c>
      <c r="DR16" t="s">
        <v>283</v>
      </c>
      <c r="DS16" t="s">
        <v>284</v>
      </c>
      <c r="DT16" t="s">
        <v>274</v>
      </c>
      <c r="DU16" t="s">
        <v>274</v>
      </c>
      <c r="DV16" t="s">
        <v>269</v>
      </c>
      <c r="DW16" t="s">
        <v>285</v>
      </c>
      <c r="DX16" t="s">
        <v>269</v>
      </c>
      <c r="DZ16" t="s">
        <v>270</v>
      </c>
      <c r="EA16" t="s">
        <v>286</v>
      </c>
      <c r="EB16" t="s">
        <v>270</v>
      </c>
      <c r="ED16" t="s">
        <v>279</v>
      </c>
      <c r="EE16" t="s">
        <v>287</v>
      </c>
      <c r="EF16" t="s">
        <v>279</v>
      </c>
      <c r="EK16" t="s">
        <v>274</v>
      </c>
      <c r="EL16" t="s">
        <v>274</v>
      </c>
      <c r="EM16" t="s">
        <v>283</v>
      </c>
      <c r="EN16" t="s">
        <v>284</v>
      </c>
      <c r="EO16" t="s">
        <v>284</v>
      </c>
      <c r="ES16" t="s">
        <v>284</v>
      </c>
      <c r="EW16" t="s">
        <v>270</v>
      </c>
      <c r="EX16" t="s">
        <v>270</v>
      </c>
      <c r="EY16" t="s">
        <v>279</v>
      </c>
      <c r="EZ16" t="s">
        <v>279</v>
      </c>
      <c r="FA16" t="s">
        <v>288</v>
      </c>
      <c r="FB16" t="s">
        <v>288</v>
      </c>
      <c r="FD16" t="s">
        <v>275</v>
      </c>
      <c r="FE16" t="s">
        <v>275</v>
      </c>
      <c r="FF16" t="s">
        <v>272</v>
      </c>
      <c r="FG16" t="s">
        <v>272</v>
      </c>
      <c r="FH16" t="s">
        <v>272</v>
      </c>
      <c r="FI16" t="s">
        <v>272</v>
      </c>
      <c r="FJ16" t="s">
        <v>272</v>
      </c>
      <c r="FK16" t="s">
        <v>274</v>
      </c>
      <c r="FL16" t="s">
        <v>274</v>
      </c>
      <c r="FM16" t="s">
        <v>274</v>
      </c>
      <c r="FN16" t="s">
        <v>272</v>
      </c>
      <c r="FO16" t="s">
        <v>270</v>
      </c>
      <c r="FP16" t="s">
        <v>279</v>
      </c>
      <c r="FQ16" t="s">
        <v>274</v>
      </c>
      <c r="FR16" t="s">
        <v>274</v>
      </c>
    </row>
    <row r="17" spans="1:174">
      <c r="A17">
        <v>1</v>
      </c>
      <c r="B17">
        <v>1607964703</v>
      </c>
      <c r="C17">
        <v>0</v>
      </c>
      <c r="D17" t="s">
        <v>289</v>
      </c>
      <c r="E17" t="s">
        <v>290</v>
      </c>
      <c r="F17" t="s">
        <v>291</v>
      </c>
      <c r="G17" t="s">
        <v>292</v>
      </c>
      <c r="H17">
        <v>1607964695.25</v>
      </c>
      <c r="I17">
        <f>(J17)/1000</f>
        <v>0</v>
      </c>
      <c r="J17">
        <f>1000*CA17*AH17*(BW17-BX17)/(100*BP17*(1000-AH17*BW17))</f>
        <v>0</v>
      </c>
      <c r="K17">
        <f>CA17*AH17*(BV17-BU17*(1000-AH17*BX17)/(1000-AH17*BW17))/(100*BP17)</f>
        <v>0</v>
      </c>
      <c r="L17">
        <f>BU17 - IF(AH17&gt;1, K17*BP17*100.0/(AJ17*CI17), 0)</f>
        <v>0</v>
      </c>
      <c r="M17">
        <f>((S17-I17/2)*L17-K17)/(S17+I17/2)</f>
        <v>0</v>
      </c>
      <c r="N17">
        <f>M17*(CB17+CC17)/1000.0</f>
        <v>0</v>
      </c>
      <c r="O17">
        <f>(BU17 - IF(AH17&gt;1, K17*BP17*100.0/(AJ17*CI17), 0))*(CB17+CC17)/1000.0</f>
        <v>0</v>
      </c>
      <c r="P17">
        <f>2.0/((1/R17-1/Q17)+SIGN(R17)*SQRT((1/R17-1/Q17)*(1/R17-1/Q17) + 4*BQ17/((BQ17+1)*(BQ17+1))*(2*1/R17*1/Q17-1/Q17*1/Q17)))</f>
        <v>0</v>
      </c>
      <c r="Q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R17">
        <f>I17*(1000-(1000*0.61365*exp(17.502*V17/(240.97+V17))/(CB17+CC17)+BW17)/2)/(1000*0.61365*exp(17.502*V17/(240.97+V17))/(CB17+CC17)-BW17)</f>
        <v>0</v>
      </c>
      <c r="S17">
        <f>1/((BQ17+1)/(P17/1.6)+1/(Q17/1.37)) + BQ17/((BQ17+1)/(P17/1.6) + BQ17/(Q17/1.37))</f>
        <v>0</v>
      </c>
      <c r="T17">
        <f>(BM17*BO17)</f>
        <v>0</v>
      </c>
      <c r="U17">
        <f>(CD17+(T17+2*0.95*5.67E-8*(((CD17+$B$7)+273)^4-(CD17+273)^4)-44100*I17)/(1.84*29.3*Q17+8*0.95*5.67E-8*(CD17+273)^3))</f>
        <v>0</v>
      </c>
      <c r="V17">
        <f>($C$7*CE17+$D$7*CF17+$E$7*U17)</f>
        <v>0</v>
      </c>
      <c r="W17">
        <f>0.61365*exp(17.502*V17/(240.97+V17))</f>
        <v>0</v>
      </c>
      <c r="X17">
        <f>(Y17/Z17*100)</f>
        <v>0</v>
      </c>
      <c r="Y17">
        <f>BW17*(CB17+CC17)/1000</f>
        <v>0</v>
      </c>
      <c r="Z17">
        <f>0.61365*exp(17.502*CD17/(240.97+CD17))</f>
        <v>0</v>
      </c>
      <c r="AA17">
        <f>(W17-BW17*(CB17+CC17)/1000)</f>
        <v>0</v>
      </c>
      <c r="AB17">
        <f>(-I17*44100)</f>
        <v>0</v>
      </c>
      <c r="AC17">
        <f>2*29.3*Q17*0.92*(CD17-V17)</f>
        <v>0</v>
      </c>
      <c r="AD17">
        <f>2*0.95*5.67E-8*(((CD17+$B$7)+273)^4-(V17+273)^4)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MAX(0,($B$13+$C$13*CI17)/(1+$D$13*CI17)*CB17/(CD17+273)*$E$13)</f>
        <v>0</v>
      </c>
      <c r="AK17" t="s">
        <v>293</v>
      </c>
      <c r="AL17">
        <v>10143.9</v>
      </c>
      <c r="AM17">
        <v>715.476923076923</v>
      </c>
      <c r="AN17">
        <v>3262.08</v>
      </c>
      <c r="AO17">
        <f>1-AM17/AN17</f>
        <v>0</v>
      </c>
      <c r="AP17">
        <v>-0.577747479816223</v>
      </c>
      <c r="AQ17" t="s">
        <v>294</v>
      </c>
      <c r="AR17">
        <v>15367</v>
      </c>
      <c r="AS17">
        <v>945.39412</v>
      </c>
      <c r="AT17">
        <v>1181.91</v>
      </c>
      <c r="AU17">
        <f>1-AS17/AT17</f>
        <v>0</v>
      </c>
      <c r="AV17">
        <v>0.5</v>
      </c>
      <c r="AW17">
        <f>BM17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 t="s">
        <v>295</v>
      </c>
      <c r="BC17">
        <v>945.39412</v>
      </c>
      <c r="BD17">
        <v>847.85</v>
      </c>
      <c r="BE17">
        <f>1-BD17/AT17</f>
        <v>0</v>
      </c>
      <c r="BF17">
        <f>(AT17-BC17)/(AT17-BD17)</f>
        <v>0</v>
      </c>
      <c r="BG17">
        <f>(AN17-AT17)/(AN17-BD17)</f>
        <v>0</v>
      </c>
      <c r="BH17">
        <f>(AT17-BC17)/(AT17-AM17)</f>
        <v>0</v>
      </c>
      <c r="BI17">
        <f>(AN17-AT17)/(AN17-AM17)</f>
        <v>0</v>
      </c>
      <c r="BJ17">
        <f>(BF17*BD17/BC17)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296</v>
      </c>
      <c r="BS17">
        <v>2</v>
      </c>
      <c r="BT17">
        <v>1607964695.25</v>
      </c>
      <c r="BU17">
        <v>401.756466666667</v>
      </c>
      <c r="BV17">
        <v>416.332333333333</v>
      </c>
      <c r="BW17">
        <v>20.9562466666667</v>
      </c>
      <c r="BX17">
        <v>19.08478</v>
      </c>
      <c r="BY17">
        <v>401.824466666667</v>
      </c>
      <c r="BZ17">
        <v>20.7352466666667</v>
      </c>
      <c r="CA17">
        <v>500.089666666667</v>
      </c>
      <c r="CB17">
        <v>102.513333333333</v>
      </c>
      <c r="CC17">
        <v>0.0999952233333333</v>
      </c>
      <c r="CD17">
        <v>28.0414166666667</v>
      </c>
      <c r="CE17">
        <v>28.90428</v>
      </c>
      <c r="CF17">
        <v>999.9</v>
      </c>
      <c r="CG17">
        <v>0</v>
      </c>
      <c r="CH17">
        <v>0</v>
      </c>
      <c r="CI17">
        <v>9998.517</v>
      </c>
      <c r="CJ17">
        <v>0</v>
      </c>
      <c r="CK17">
        <v>229.050566666667</v>
      </c>
      <c r="CL17">
        <v>1399.97933333333</v>
      </c>
      <c r="CM17">
        <v>0.900003533333333</v>
      </c>
      <c r="CN17">
        <v>0.0999961866666667</v>
      </c>
      <c r="CO17">
        <v>0</v>
      </c>
      <c r="CP17">
        <v>945.741366666667</v>
      </c>
      <c r="CQ17">
        <v>4.99948</v>
      </c>
      <c r="CR17">
        <v>13422.8766666667</v>
      </c>
      <c r="CS17">
        <v>11417.4233333333</v>
      </c>
      <c r="CT17">
        <v>46.0746666666667</v>
      </c>
      <c r="CU17">
        <v>47.812</v>
      </c>
      <c r="CV17">
        <v>46.9496666666666</v>
      </c>
      <c r="CW17">
        <v>47.354</v>
      </c>
      <c r="CX17">
        <v>48.1249333333333</v>
      </c>
      <c r="CY17">
        <v>1255.48933333333</v>
      </c>
      <c r="CZ17">
        <v>139.49</v>
      </c>
      <c r="DA17">
        <v>0</v>
      </c>
      <c r="DB17">
        <v>868.300000190735</v>
      </c>
      <c r="DC17">
        <v>0</v>
      </c>
      <c r="DD17">
        <v>945.39412</v>
      </c>
      <c r="DE17">
        <v>-37.426538397525</v>
      </c>
      <c r="DF17">
        <v>-527.11538383983</v>
      </c>
      <c r="DG17">
        <v>13417.852</v>
      </c>
      <c r="DH17">
        <v>15</v>
      </c>
      <c r="DI17">
        <v>1607964726</v>
      </c>
      <c r="DJ17" t="s">
        <v>297</v>
      </c>
      <c r="DK17">
        <v>1607964721</v>
      </c>
      <c r="DL17">
        <v>1607964726</v>
      </c>
      <c r="DM17">
        <v>8</v>
      </c>
      <c r="DN17">
        <v>-0.327</v>
      </c>
      <c r="DO17">
        <v>0.005</v>
      </c>
      <c r="DP17">
        <v>-0.068</v>
      </c>
      <c r="DQ17">
        <v>0.221</v>
      </c>
      <c r="DR17">
        <v>415</v>
      </c>
      <c r="DS17">
        <v>19</v>
      </c>
      <c r="DT17">
        <v>0.14</v>
      </c>
      <c r="DU17">
        <v>0.04</v>
      </c>
      <c r="DV17">
        <v>11.1790444806907</v>
      </c>
      <c r="DW17">
        <v>1.25730543309126</v>
      </c>
      <c r="DX17">
        <v>0.10003231313815</v>
      </c>
      <c r="DY17">
        <v>0</v>
      </c>
      <c r="DZ17">
        <v>-14.2241741935484</v>
      </c>
      <c r="EA17">
        <v>-1.06937903225803</v>
      </c>
      <c r="EB17">
        <v>0.0879512437064474</v>
      </c>
      <c r="EC17">
        <v>0</v>
      </c>
      <c r="ED17">
        <v>1.94372548387097</v>
      </c>
      <c r="EE17">
        <v>-1.05737564516129</v>
      </c>
      <c r="EF17">
        <v>0.0808053155724663</v>
      </c>
      <c r="EG17">
        <v>0</v>
      </c>
      <c r="EH17">
        <v>0</v>
      </c>
      <c r="EI17">
        <v>3</v>
      </c>
      <c r="EJ17" t="s">
        <v>298</v>
      </c>
      <c r="EK17">
        <v>100</v>
      </c>
      <c r="EL17">
        <v>100</v>
      </c>
      <c r="EM17">
        <v>-0.068</v>
      </c>
      <c r="EN17">
        <v>0.221</v>
      </c>
      <c r="EO17">
        <v>0.438395102333448</v>
      </c>
      <c r="EP17">
        <v>-1.60436505785889e-05</v>
      </c>
      <c r="EQ17">
        <v>-1.15305589960158e-06</v>
      </c>
      <c r="ER17">
        <v>3.65813499827708e-10</v>
      </c>
      <c r="ES17">
        <v>-0.103133521318258</v>
      </c>
      <c r="ET17">
        <v>-0.0148585495900011</v>
      </c>
      <c r="EU17">
        <v>0.00206202478538563</v>
      </c>
      <c r="EV17">
        <v>-2.15789431663115e-05</v>
      </c>
      <c r="EW17">
        <v>18</v>
      </c>
      <c r="EX17">
        <v>2225</v>
      </c>
      <c r="EY17">
        <v>1</v>
      </c>
      <c r="EZ17">
        <v>25</v>
      </c>
      <c r="FA17">
        <v>16.5</v>
      </c>
      <c r="FB17">
        <v>14.1</v>
      </c>
      <c r="FC17">
        <v>2</v>
      </c>
      <c r="FD17">
        <v>508.568</v>
      </c>
      <c r="FE17">
        <v>482.131</v>
      </c>
      <c r="FF17">
        <v>23.9782</v>
      </c>
      <c r="FG17">
        <v>35.0735</v>
      </c>
      <c r="FH17">
        <v>30.0007</v>
      </c>
      <c r="FI17">
        <v>35.1613</v>
      </c>
      <c r="FJ17">
        <v>35.2115</v>
      </c>
      <c r="FK17">
        <v>19.5998</v>
      </c>
      <c r="FL17">
        <v>19.2911</v>
      </c>
      <c r="FM17">
        <v>26.1371</v>
      </c>
      <c r="FN17">
        <v>23.9463</v>
      </c>
      <c r="FO17">
        <v>415.615</v>
      </c>
      <c r="FP17">
        <v>19.4425</v>
      </c>
      <c r="FQ17">
        <v>97.4538</v>
      </c>
      <c r="FR17">
        <v>102.001</v>
      </c>
    </row>
    <row r="18" spans="1:174">
      <c r="A18">
        <v>2</v>
      </c>
      <c r="B18">
        <v>1607964847</v>
      </c>
      <c r="C18">
        <v>144</v>
      </c>
      <c r="D18" t="s">
        <v>299</v>
      </c>
      <c r="E18" t="s">
        <v>300</v>
      </c>
      <c r="F18" t="s">
        <v>291</v>
      </c>
      <c r="G18" t="s">
        <v>292</v>
      </c>
      <c r="H18">
        <v>1607964839</v>
      </c>
      <c r="I18">
        <f>(J18)/1000</f>
        <v>0</v>
      </c>
      <c r="J18">
        <f>1000*CA18*AH18*(BW18-BX18)/(100*BP18*(1000-AH18*BW18))</f>
        <v>0</v>
      </c>
      <c r="K18">
        <f>CA18*AH18*(BV18-BU18*(1000-AH18*BX18)/(1000-AH18*BW18))/(100*BP18)</f>
        <v>0</v>
      </c>
      <c r="L18">
        <f>BU18 - IF(AH18&gt;1, K18*BP18*100.0/(AJ18*CI18), 0)</f>
        <v>0</v>
      </c>
      <c r="M18">
        <f>((S18-I18/2)*L18-K18)/(S18+I18/2)</f>
        <v>0</v>
      </c>
      <c r="N18">
        <f>M18*(CB18+CC18)/1000.0</f>
        <v>0</v>
      </c>
      <c r="O18">
        <f>(BU18 - IF(AH18&gt;1, K18*BP18*100.0/(AJ18*CI18), 0))*(CB18+CC18)/1000.0</f>
        <v>0</v>
      </c>
      <c r="P18">
        <f>2.0/((1/R18-1/Q18)+SIGN(R18)*SQRT((1/R18-1/Q18)*(1/R18-1/Q18) + 4*BQ18/((BQ18+1)*(BQ18+1))*(2*1/R18*1/Q18-1/Q18*1/Q18)))</f>
        <v>0</v>
      </c>
      <c r="Q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R18">
        <f>I18*(1000-(1000*0.61365*exp(17.502*V18/(240.97+V18))/(CB18+CC18)+BW18)/2)/(1000*0.61365*exp(17.502*V18/(240.97+V18))/(CB18+CC18)-BW18)</f>
        <v>0</v>
      </c>
      <c r="S18">
        <f>1/((BQ18+1)/(P18/1.6)+1/(Q18/1.37)) + BQ18/((BQ18+1)/(P18/1.6) + BQ18/(Q18/1.37))</f>
        <v>0</v>
      </c>
      <c r="T18">
        <f>(BM18*BO18)</f>
        <v>0</v>
      </c>
      <c r="U18">
        <f>(CD18+(T18+2*0.95*5.67E-8*(((CD18+$B$7)+273)^4-(CD18+273)^4)-44100*I18)/(1.84*29.3*Q18+8*0.95*5.67E-8*(CD18+273)^3))</f>
        <v>0</v>
      </c>
      <c r="V18">
        <f>($C$7*CE18+$D$7*CF18+$E$7*U18)</f>
        <v>0</v>
      </c>
      <c r="W18">
        <f>0.61365*exp(17.502*V18/(240.97+V18))</f>
        <v>0</v>
      </c>
      <c r="X18">
        <f>(Y18/Z18*100)</f>
        <v>0</v>
      </c>
      <c r="Y18">
        <f>BW18*(CB18+CC18)/1000</f>
        <v>0</v>
      </c>
      <c r="Z18">
        <f>0.61365*exp(17.502*CD18/(240.97+CD18))</f>
        <v>0</v>
      </c>
      <c r="AA18">
        <f>(W18-BW18*(CB18+CC18)/1000)</f>
        <v>0</v>
      </c>
      <c r="AB18">
        <f>(-I18*44100)</f>
        <v>0</v>
      </c>
      <c r="AC18">
        <f>2*29.3*Q18*0.92*(CD18-V18)</f>
        <v>0</v>
      </c>
      <c r="AD18">
        <f>2*0.95*5.67E-8*(((CD18+$B$7)+273)^4-(V18+273)^4)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MAX(0,($B$13+$C$13*CI18)/(1+$D$13*CI18)*CB18/(CD18+273)*$E$13)</f>
        <v>0</v>
      </c>
      <c r="AK18" t="s">
        <v>293</v>
      </c>
      <c r="AL18">
        <v>10143.9</v>
      </c>
      <c r="AM18">
        <v>715.476923076923</v>
      </c>
      <c r="AN18">
        <v>3262.08</v>
      </c>
      <c r="AO18">
        <f>1-AM18/AN18</f>
        <v>0</v>
      </c>
      <c r="AP18">
        <v>-0.577747479816223</v>
      </c>
      <c r="AQ18" t="s">
        <v>301</v>
      </c>
      <c r="AR18">
        <v>15364.7</v>
      </c>
      <c r="AS18">
        <v>851.39556</v>
      </c>
      <c r="AT18">
        <v>992.49</v>
      </c>
      <c r="AU18">
        <f>1-AS18/AT18</f>
        <v>0</v>
      </c>
      <c r="AV18">
        <v>0.5</v>
      </c>
      <c r="AW18">
        <f>BM18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 t="s">
        <v>302</v>
      </c>
      <c r="BC18">
        <v>851.39556</v>
      </c>
      <c r="BD18">
        <v>770.75</v>
      </c>
      <c r="BE18">
        <f>1-BD18/AT18</f>
        <v>0</v>
      </c>
      <c r="BF18">
        <f>(AT18-BC18)/(AT18-BD18)</f>
        <v>0</v>
      </c>
      <c r="BG18">
        <f>(AN18-AT18)/(AN18-BD18)</f>
        <v>0</v>
      </c>
      <c r="BH18">
        <f>(AT18-BC18)/(AT18-AM18)</f>
        <v>0</v>
      </c>
      <c r="BI18">
        <f>(AN18-AT18)/(AN18-AM18)</f>
        <v>0</v>
      </c>
      <c r="BJ18">
        <f>(BF18*BD18/BC18)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296</v>
      </c>
      <c r="BS18">
        <v>2</v>
      </c>
      <c r="BT18">
        <v>1607964839</v>
      </c>
      <c r="BU18">
        <v>49.539564516129</v>
      </c>
      <c r="BV18">
        <v>49.1816774193548</v>
      </c>
      <c r="BW18">
        <v>21.7443096774194</v>
      </c>
      <c r="BX18">
        <v>19.7578612903226</v>
      </c>
      <c r="BY18">
        <v>49.4318290322581</v>
      </c>
      <c r="BZ18">
        <v>21.4260838709677</v>
      </c>
      <c r="CA18">
        <v>500.085225806452</v>
      </c>
      <c r="CB18">
        <v>102.518451612903</v>
      </c>
      <c r="CC18">
        <v>0.0999695612903226</v>
      </c>
      <c r="CD18">
        <v>28.0032096774194</v>
      </c>
      <c r="CE18">
        <v>28.9657838709677</v>
      </c>
      <c r="CF18">
        <v>999.9</v>
      </c>
      <c r="CG18">
        <v>0</v>
      </c>
      <c r="CH18">
        <v>0</v>
      </c>
      <c r="CI18">
        <v>10000.6812903226</v>
      </c>
      <c r="CJ18">
        <v>0</v>
      </c>
      <c r="CK18">
        <v>230.969903225806</v>
      </c>
      <c r="CL18">
        <v>1399.98903225806</v>
      </c>
      <c r="CM18">
        <v>0.899994806451613</v>
      </c>
      <c r="CN18">
        <v>0.100005203225806</v>
      </c>
      <c r="CO18">
        <v>0</v>
      </c>
      <c r="CP18">
        <v>851.561580645161</v>
      </c>
      <c r="CQ18">
        <v>4.99948</v>
      </c>
      <c r="CR18">
        <v>12115.7290322581</v>
      </c>
      <c r="CS18">
        <v>11417.4741935484</v>
      </c>
      <c r="CT18">
        <v>46.157</v>
      </c>
      <c r="CU18">
        <v>47.8323225806451</v>
      </c>
      <c r="CV18">
        <v>46.9897741935484</v>
      </c>
      <c r="CW18">
        <v>47.423129032258</v>
      </c>
      <c r="CX18">
        <v>48.1933225806451</v>
      </c>
      <c r="CY18">
        <v>1255.48387096774</v>
      </c>
      <c r="CZ18">
        <v>139.505806451613</v>
      </c>
      <c r="DA18">
        <v>0</v>
      </c>
      <c r="DB18">
        <v>143.200000047684</v>
      </c>
      <c r="DC18">
        <v>0</v>
      </c>
      <c r="DD18">
        <v>851.39556</v>
      </c>
      <c r="DE18">
        <v>-15.6076153542267</v>
      </c>
      <c r="DF18">
        <v>-219.269230426034</v>
      </c>
      <c r="DG18">
        <v>12113.16</v>
      </c>
      <c r="DH18">
        <v>15</v>
      </c>
      <c r="DI18">
        <v>1607964726</v>
      </c>
      <c r="DJ18" t="s">
        <v>297</v>
      </c>
      <c r="DK18">
        <v>1607964721</v>
      </c>
      <c r="DL18">
        <v>1607964726</v>
      </c>
      <c r="DM18">
        <v>8</v>
      </c>
      <c r="DN18">
        <v>-0.327</v>
      </c>
      <c r="DO18">
        <v>0.005</v>
      </c>
      <c r="DP18">
        <v>-0.068</v>
      </c>
      <c r="DQ18">
        <v>0.221</v>
      </c>
      <c r="DR18">
        <v>415</v>
      </c>
      <c r="DS18">
        <v>19</v>
      </c>
      <c r="DT18">
        <v>0.14</v>
      </c>
      <c r="DU18">
        <v>0.04</v>
      </c>
      <c r="DV18">
        <v>-0.377635587390848</v>
      </c>
      <c r="DW18">
        <v>-0.345031140462801</v>
      </c>
      <c r="DX18">
        <v>0.0270171290873948</v>
      </c>
      <c r="DY18">
        <v>1</v>
      </c>
      <c r="DZ18">
        <v>0.355270096774194</v>
      </c>
      <c r="EA18">
        <v>0.373260822580646</v>
      </c>
      <c r="EB18">
        <v>0.0298400826323716</v>
      </c>
      <c r="EC18">
        <v>0</v>
      </c>
      <c r="ED18">
        <v>1.98337774193548</v>
      </c>
      <c r="EE18">
        <v>0.371100967741932</v>
      </c>
      <c r="EF18">
        <v>0.0277126583059983</v>
      </c>
      <c r="EG18">
        <v>0</v>
      </c>
      <c r="EH18">
        <v>1</v>
      </c>
      <c r="EI18">
        <v>3</v>
      </c>
      <c r="EJ18" t="s">
        <v>303</v>
      </c>
      <c r="EK18">
        <v>100</v>
      </c>
      <c r="EL18">
        <v>100</v>
      </c>
      <c r="EM18">
        <v>0.108</v>
      </c>
      <c r="EN18">
        <v>0.3194</v>
      </c>
      <c r="EO18">
        <v>0.111312913527486</v>
      </c>
      <c r="EP18">
        <v>-1.60436505785889e-05</v>
      </c>
      <c r="EQ18">
        <v>-1.15305589960158e-06</v>
      </c>
      <c r="ER18">
        <v>3.65813499827708e-10</v>
      </c>
      <c r="ES18">
        <v>-0.0977871858385663</v>
      </c>
      <c r="ET18">
        <v>-0.0148585495900011</v>
      </c>
      <c r="EU18">
        <v>0.00206202478538563</v>
      </c>
      <c r="EV18">
        <v>-2.15789431663115e-05</v>
      </c>
      <c r="EW18">
        <v>18</v>
      </c>
      <c r="EX18">
        <v>2225</v>
      </c>
      <c r="EY18">
        <v>1</v>
      </c>
      <c r="EZ18">
        <v>25</v>
      </c>
      <c r="FA18">
        <v>2.1</v>
      </c>
      <c r="FB18">
        <v>2</v>
      </c>
      <c r="FC18">
        <v>2</v>
      </c>
      <c r="FD18">
        <v>508.7</v>
      </c>
      <c r="FE18">
        <v>481.43</v>
      </c>
      <c r="FF18">
        <v>23.7436</v>
      </c>
      <c r="FG18">
        <v>35.152</v>
      </c>
      <c r="FH18">
        <v>30.0008</v>
      </c>
      <c r="FI18">
        <v>35.1861</v>
      </c>
      <c r="FJ18">
        <v>35.2276</v>
      </c>
      <c r="FK18">
        <v>5.08141</v>
      </c>
      <c r="FL18">
        <v>14.792</v>
      </c>
      <c r="FM18">
        <v>25.7648</v>
      </c>
      <c r="FN18">
        <v>23.7351</v>
      </c>
      <c r="FO18">
        <v>49.3589</v>
      </c>
      <c r="FP18">
        <v>19.6572</v>
      </c>
      <c r="FQ18">
        <v>97.4302</v>
      </c>
      <c r="FR18">
        <v>101.964</v>
      </c>
    </row>
    <row r="19" spans="1:174">
      <c r="A19">
        <v>3</v>
      </c>
      <c r="B19">
        <v>1607964925</v>
      </c>
      <c r="C19">
        <v>222</v>
      </c>
      <c r="D19" t="s">
        <v>304</v>
      </c>
      <c r="E19" t="s">
        <v>305</v>
      </c>
      <c r="F19" t="s">
        <v>291</v>
      </c>
      <c r="G19" t="s">
        <v>292</v>
      </c>
      <c r="H19">
        <v>1607964917.25</v>
      </c>
      <c r="I19">
        <f>(J19)/1000</f>
        <v>0</v>
      </c>
      <c r="J19">
        <f>1000*CA19*AH19*(BW19-BX19)/(100*BP19*(1000-AH19*BW19))</f>
        <v>0</v>
      </c>
      <c r="K19">
        <f>CA19*AH19*(BV19-BU19*(1000-AH19*BX19)/(1000-AH19*BW19))/(100*BP19)</f>
        <v>0</v>
      </c>
      <c r="L19">
        <f>BU19 - IF(AH19&gt;1, K19*BP19*100.0/(AJ19*CI19), 0)</f>
        <v>0</v>
      </c>
      <c r="M19">
        <f>((S19-I19/2)*L19-K19)/(S19+I19/2)</f>
        <v>0</v>
      </c>
      <c r="N19">
        <f>M19*(CB19+CC19)/1000.0</f>
        <v>0</v>
      </c>
      <c r="O19">
        <f>(BU19 - IF(AH19&gt;1, K19*BP19*100.0/(AJ19*CI19), 0))*(CB19+CC19)/1000.0</f>
        <v>0</v>
      </c>
      <c r="P19">
        <f>2.0/((1/R19-1/Q19)+SIGN(R19)*SQRT((1/R19-1/Q19)*(1/R19-1/Q19) + 4*BQ19/((BQ19+1)*(BQ19+1))*(2*1/R19*1/Q19-1/Q19*1/Q19)))</f>
        <v>0</v>
      </c>
      <c r="Q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R19">
        <f>I19*(1000-(1000*0.61365*exp(17.502*V19/(240.97+V19))/(CB19+CC19)+BW19)/2)/(1000*0.61365*exp(17.502*V19/(240.97+V19))/(CB19+CC19)-BW19)</f>
        <v>0</v>
      </c>
      <c r="S19">
        <f>1/((BQ19+1)/(P19/1.6)+1/(Q19/1.37)) + BQ19/((BQ19+1)/(P19/1.6) + BQ19/(Q19/1.37))</f>
        <v>0</v>
      </c>
      <c r="T19">
        <f>(BM19*BO19)</f>
        <v>0</v>
      </c>
      <c r="U19">
        <f>(CD19+(T19+2*0.95*5.67E-8*(((CD19+$B$7)+273)^4-(CD19+273)^4)-44100*I19)/(1.84*29.3*Q19+8*0.95*5.67E-8*(CD19+273)^3))</f>
        <v>0</v>
      </c>
      <c r="V19">
        <f>($C$7*CE19+$D$7*CF19+$E$7*U19)</f>
        <v>0</v>
      </c>
      <c r="W19">
        <f>0.61365*exp(17.502*V19/(240.97+V19))</f>
        <v>0</v>
      </c>
      <c r="X19">
        <f>(Y19/Z19*100)</f>
        <v>0</v>
      </c>
      <c r="Y19">
        <f>BW19*(CB19+CC19)/1000</f>
        <v>0</v>
      </c>
      <c r="Z19">
        <f>0.61365*exp(17.502*CD19/(240.97+CD19))</f>
        <v>0</v>
      </c>
      <c r="AA19">
        <f>(W19-BW19*(CB19+CC19)/1000)</f>
        <v>0</v>
      </c>
      <c r="AB19">
        <f>(-I19*44100)</f>
        <v>0</v>
      </c>
      <c r="AC19">
        <f>2*29.3*Q19*0.92*(CD19-V19)</f>
        <v>0</v>
      </c>
      <c r="AD19">
        <f>2*0.95*5.67E-8*(((CD19+$B$7)+273)^4-(V19+273)^4)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MAX(0,($B$13+$C$13*CI19)/(1+$D$13*CI19)*CB19/(CD19+273)*$E$13)</f>
        <v>0</v>
      </c>
      <c r="AK19" t="s">
        <v>293</v>
      </c>
      <c r="AL19">
        <v>10143.9</v>
      </c>
      <c r="AM19">
        <v>715.476923076923</v>
      </c>
      <c r="AN19">
        <v>3262.08</v>
      </c>
      <c r="AO19">
        <f>1-AM19/AN19</f>
        <v>0</v>
      </c>
      <c r="AP19">
        <v>-0.577747479816223</v>
      </c>
      <c r="AQ19" t="s">
        <v>306</v>
      </c>
      <c r="AR19">
        <v>15364.1</v>
      </c>
      <c r="AS19">
        <v>834.24012</v>
      </c>
      <c r="AT19">
        <v>972.35</v>
      </c>
      <c r="AU19">
        <f>1-AS19/AT19</f>
        <v>0</v>
      </c>
      <c r="AV19">
        <v>0.5</v>
      </c>
      <c r="AW19">
        <f>BM19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 t="s">
        <v>307</v>
      </c>
      <c r="BC19">
        <v>834.24012</v>
      </c>
      <c r="BD19">
        <v>718.64</v>
      </c>
      <c r="BE19">
        <f>1-BD19/AT19</f>
        <v>0</v>
      </c>
      <c r="BF19">
        <f>(AT19-BC19)/(AT19-BD19)</f>
        <v>0</v>
      </c>
      <c r="BG19">
        <f>(AN19-AT19)/(AN19-BD19)</f>
        <v>0</v>
      </c>
      <c r="BH19">
        <f>(AT19-BC19)/(AT19-AM19)</f>
        <v>0</v>
      </c>
      <c r="BI19">
        <f>(AN19-AT19)/(AN19-AM19)</f>
        <v>0</v>
      </c>
      <c r="BJ19">
        <f>(BF19*BD19/BC19)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296</v>
      </c>
      <c r="BS19">
        <v>2</v>
      </c>
      <c r="BT19">
        <v>1607964917.25</v>
      </c>
      <c r="BU19">
        <v>79.46457</v>
      </c>
      <c r="BV19">
        <v>80.95727</v>
      </c>
      <c r="BW19">
        <v>21.4547866666667</v>
      </c>
      <c r="BX19">
        <v>18.7911166666667</v>
      </c>
      <c r="BY19">
        <v>79.3616133333333</v>
      </c>
      <c r="BZ19">
        <v>21.14866</v>
      </c>
      <c r="CA19">
        <v>500.088533333333</v>
      </c>
      <c r="CB19">
        <v>102.518533333333</v>
      </c>
      <c r="CC19">
        <v>0.09999666</v>
      </c>
      <c r="CD19">
        <v>27.9829666666667</v>
      </c>
      <c r="CE19">
        <v>28.8564266666667</v>
      </c>
      <c r="CF19">
        <v>999.9</v>
      </c>
      <c r="CG19">
        <v>0</v>
      </c>
      <c r="CH19">
        <v>0</v>
      </c>
      <c r="CI19">
        <v>9997.94366666666</v>
      </c>
      <c r="CJ19">
        <v>0</v>
      </c>
      <c r="CK19">
        <v>229.256</v>
      </c>
      <c r="CL19">
        <v>1399.99833333333</v>
      </c>
      <c r="CM19">
        <v>0.899995066666667</v>
      </c>
      <c r="CN19">
        <v>0.100004996666667</v>
      </c>
      <c r="CO19">
        <v>0</v>
      </c>
      <c r="CP19">
        <v>834.3129</v>
      </c>
      <c r="CQ19">
        <v>4.99948</v>
      </c>
      <c r="CR19">
        <v>11879.37</v>
      </c>
      <c r="CS19">
        <v>11417.5533333333</v>
      </c>
      <c r="CT19">
        <v>46.2185666666667</v>
      </c>
      <c r="CU19">
        <v>47.8791333333333</v>
      </c>
      <c r="CV19">
        <v>47.031</v>
      </c>
      <c r="CW19">
        <v>47.4412</v>
      </c>
      <c r="CX19">
        <v>48.2437</v>
      </c>
      <c r="CY19">
        <v>1255.492</v>
      </c>
      <c r="CZ19">
        <v>139.506333333333</v>
      </c>
      <c r="DA19">
        <v>0</v>
      </c>
      <c r="DB19">
        <v>77.1000001430511</v>
      </c>
      <c r="DC19">
        <v>0</v>
      </c>
      <c r="DD19">
        <v>834.24012</v>
      </c>
      <c r="DE19">
        <v>-15.4853076942447</v>
      </c>
      <c r="DF19">
        <v>-202.653846205793</v>
      </c>
      <c r="DG19">
        <v>11878.296</v>
      </c>
      <c r="DH19">
        <v>15</v>
      </c>
      <c r="DI19">
        <v>1607964726</v>
      </c>
      <c r="DJ19" t="s">
        <v>297</v>
      </c>
      <c r="DK19">
        <v>1607964721</v>
      </c>
      <c r="DL19">
        <v>1607964726</v>
      </c>
      <c r="DM19">
        <v>8</v>
      </c>
      <c r="DN19">
        <v>-0.327</v>
      </c>
      <c r="DO19">
        <v>0.005</v>
      </c>
      <c r="DP19">
        <v>-0.068</v>
      </c>
      <c r="DQ19">
        <v>0.221</v>
      </c>
      <c r="DR19">
        <v>415</v>
      </c>
      <c r="DS19">
        <v>19</v>
      </c>
      <c r="DT19">
        <v>0.14</v>
      </c>
      <c r="DU19">
        <v>0.04</v>
      </c>
      <c r="DV19">
        <v>1.06692368574539</v>
      </c>
      <c r="DW19">
        <v>-0.133415904041668</v>
      </c>
      <c r="DX19">
        <v>0.0143133555760556</v>
      </c>
      <c r="DY19">
        <v>1</v>
      </c>
      <c r="DZ19">
        <v>-1.49571741935484</v>
      </c>
      <c r="EA19">
        <v>0.145411451612906</v>
      </c>
      <c r="EB19">
        <v>0.0167445771612189</v>
      </c>
      <c r="EC19">
        <v>1</v>
      </c>
      <c r="ED19">
        <v>2.66268838709677</v>
      </c>
      <c r="EE19">
        <v>0.103261935483861</v>
      </c>
      <c r="EF19">
        <v>0.00873024039752304</v>
      </c>
      <c r="EG19">
        <v>1</v>
      </c>
      <c r="EH19">
        <v>3</v>
      </c>
      <c r="EI19">
        <v>3</v>
      </c>
      <c r="EJ19" t="s">
        <v>308</v>
      </c>
      <c r="EK19">
        <v>100</v>
      </c>
      <c r="EL19">
        <v>100</v>
      </c>
      <c r="EM19">
        <v>0.103</v>
      </c>
      <c r="EN19">
        <v>0.3063</v>
      </c>
      <c r="EO19">
        <v>0.111312913527486</v>
      </c>
      <c r="EP19">
        <v>-1.60436505785889e-05</v>
      </c>
      <c r="EQ19">
        <v>-1.15305589960158e-06</v>
      </c>
      <c r="ER19">
        <v>3.65813499827708e-10</v>
      </c>
      <c r="ES19">
        <v>-0.0977871858385663</v>
      </c>
      <c r="ET19">
        <v>-0.0148585495900011</v>
      </c>
      <c r="EU19">
        <v>0.00206202478538563</v>
      </c>
      <c r="EV19">
        <v>-2.15789431663115e-05</v>
      </c>
      <c r="EW19">
        <v>18</v>
      </c>
      <c r="EX19">
        <v>2225</v>
      </c>
      <c r="EY19">
        <v>1</v>
      </c>
      <c r="EZ19">
        <v>25</v>
      </c>
      <c r="FA19">
        <v>3.4</v>
      </c>
      <c r="FB19">
        <v>3.3</v>
      </c>
      <c r="FC19">
        <v>2</v>
      </c>
      <c r="FD19">
        <v>508.981</v>
      </c>
      <c r="FE19">
        <v>480.275</v>
      </c>
      <c r="FF19">
        <v>23.6815</v>
      </c>
      <c r="FG19">
        <v>35.2446</v>
      </c>
      <c r="FH19">
        <v>30.0005</v>
      </c>
      <c r="FI19">
        <v>35.2426</v>
      </c>
      <c r="FJ19">
        <v>35.2798</v>
      </c>
      <c r="FK19">
        <v>6.38879</v>
      </c>
      <c r="FL19">
        <v>18.8833</v>
      </c>
      <c r="FM19">
        <v>24.9934</v>
      </c>
      <c r="FN19">
        <v>23.6927</v>
      </c>
      <c r="FO19">
        <v>81.188</v>
      </c>
      <c r="FP19">
        <v>18.8104</v>
      </c>
      <c r="FQ19">
        <v>97.4119</v>
      </c>
      <c r="FR19">
        <v>101.94</v>
      </c>
    </row>
    <row r="20" spans="1:174">
      <c r="A20">
        <v>4</v>
      </c>
      <c r="B20">
        <v>1607965045.5</v>
      </c>
      <c r="C20">
        <v>342.5</v>
      </c>
      <c r="D20" t="s">
        <v>309</v>
      </c>
      <c r="E20" t="s">
        <v>310</v>
      </c>
      <c r="F20" t="s">
        <v>291</v>
      </c>
      <c r="G20" t="s">
        <v>292</v>
      </c>
      <c r="H20">
        <v>1607965037.5</v>
      </c>
      <c r="I20">
        <f>(J20)/1000</f>
        <v>0</v>
      </c>
      <c r="J20">
        <f>1000*CA20*AH20*(BW20-BX20)/(100*BP20*(1000-AH20*BW20))</f>
        <v>0</v>
      </c>
      <c r="K20">
        <f>CA20*AH20*(BV20-BU20*(1000-AH20*BX20)/(1000-AH20*BW20))/(100*BP20)</f>
        <v>0</v>
      </c>
      <c r="L20">
        <f>BU20 - IF(AH20&gt;1, K20*BP20*100.0/(AJ20*CI20), 0)</f>
        <v>0</v>
      </c>
      <c r="M20">
        <f>((S20-I20/2)*L20-K20)/(S20+I20/2)</f>
        <v>0</v>
      </c>
      <c r="N20">
        <f>M20*(CB20+CC20)/1000.0</f>
        <v>0</v>
      </c>
      <c r="O20">
        <f>(BU20 - IF(AH20&gt;1, K20*BP20*100.0/(AJ20*CI20), 0))*(CB20+CC20)/1000.0</f>
        <v>0</v>
      </c>
      <c r="P20">
        <f>2.0/((1/R20-1/Q20)+SIGN(R20)*SQRT((1/R20-1/Q20)*(1/R20-1/Q20) + 4*BQ20/((BQ20+1)*(BQ20+1))*(2*1/R20*1/Q20-1/Q20*1/Q20)))</f>
        <v>0</v>
      </c>
      <c r="Q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R20">
        <f>I20*(1000-(1000*0.61365*exp(17.502*V20/(240.97+V20))/(CB20+CC20)+BW20)/2)/(1000*0.61365*exp(17.502*V20/(240.97+V20))/(CB20+CC20)-BW20)</f>
        <v>0</v>
      </c>
      <c r="S20">
        <f>1/((BQ20+1)/(P20/1.6)+1/(Q20/1.37)) + BQ20/((BQ20+1)/(P20/1.6) + BQ20/(Q20/1.37))</f>
        <v>0</v>
      </c>
      <c r="T20">
        <f>(BM20*BO20)</f>
        <v>0</v>
      </c>
      <c r="U20">
        <f>(CD20+(T20+2*0.95*5.67E-8*(((CD20+$B$7)+273)^4-(CD20+273)^4)-44100*I20)/(1.84*29.3*Q20+8*0.95*5.67E-8*(CD20+273)^3))</f>
        <v>0</v>
      </c>
      <c r="V20">
        <f>($C$7*CE20+$D$7*CF20+$E$7*U20)</f>
        <v>0</v>
      </c>
      <c r="W20">
        <f>0.61365*exp(17.502*V20/(240.97+V20))</f>
        <v>0</v>
      </c>
      <c r="X20">
        <f>(Y20/Z20*100)</f>
        <v>0</v>
      </c>
      <c r="Y20">
        <f>BW20*(CB20+CC20)/1000</f>
        <v>0</v>
      </c>
      <c r="Z20">
        <f>0.61365*exp(17.502*CD20/(240.97+CD20))</f>
        <v>0</v>
      </c>
      <c r="AA20">
        <f>(W20-BW20*(CB20+CC20)/1000)</f>
        <v>0</v>
      </c>
      <c r="AB20">
        <f>(-I20*44100)</f>
        <v>0</v>
      </c>
      <c r="AC20">
        <f>2*29.3*Q20*0.92*(CD20-V20)</f>
        <v>0</v>
      </c>
      <c r="AD20">
        <f>2*0.95*5.67E-8*(((CD20+$B$7)+273)^4-(V20+273)^4)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MAX(0,($B$13+$C$13*CI20)/(1+$D$13*CI20)*CB20/(CD20+273)*$E$13)</f>
        <v>0</v>
      </c>
      <c r="AK20" t="s">
        <v>293</v>
      </c>
      <c r="AL20">
        <v>10143.9</v>
      </c>
      <c r="AM20">
        <v>715.476923076923</v>
      </c>
      <c r="AN20">
        <v>3262.08</v>
      </c>
      <c r="AO20">
        <f>1-AM20/AN20</f>
        <v>0</v>
      </c>
      <c r="AP20">
        <v>-0.577747479816223</v>
      </c>
      <c r="AQ20" t="s">
        <v>311</v>
      </c>
      <c r="AR20">
        <v>15365</v>
      </c>
      <c r="AS20">
        <v>815.347423076923</v>
      </c>
      <c r="AT20">
        <v>951.72</v>
      </c>
      <c r="AU20">
        <f>1-AS20/AT20</f>
        <v>0</v>
      </c>
      <c r="AV20">
        <v>0.5</v>
      </c>
      <c r="AW20">
        <f>BM20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 t="s">
        <v>312</v>
      </c>
      <c r="BC20">
        <v>815.347423076923</v>
      </c>
      <c r="BD20">
        <v>673.43</v>
      </c>
      <c r="BE20">
        <f>1-BD20/AT20</f>
        <v>0</v>
      </c>
      <c r="BF20">
        <f>(AT20-BC20)/(AT20-BD20)</f>
        <v>0</v>
      </c>
      <c r="BG20">
        <f>(AN20-AT20)/(AN20-BD20)</f>
        <v>0</v>
      </c>
      <c r="BH20">
        <f>(AT20-BC20)/(AT20-AM20)</f>
        <v>0</v>
      </c>
      <c r="BI20">
        <f>(AN20-AT20)/(AN20-AM20)</f>
        <v>0</v>
      </c>
      <c r="BJ20">
        <f>(BF20*BD20/BC20)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296</v>
      </c>
      <c r="BS20">
        <v>2</v>
      </c>
      <c r="BT20">
        <v>1607965037.5</v>
      </c>
      <c r="BU20">
        <v>99.8514612903226</v>
      </c>
      <c r="BV20">
        <v>103.235967741935</v>
      </c>
      <c r="BW20">
        <v>21.0545451612903</v>
      </c>
      <c r="BX20">
        <v>16.8694967741935</v>
      </c>
      <c r="BY20">
        <v>99.752864516129</v>
      </c>
      <c r="BZ20">
        <v>20.764964516129</v>
      </c>
      <c r="CA20">
        <v>500.096870967742</v>
      </c>
      <c r="CB20">
        <v>102.507322580645</v>
      </c>
      <c r="CC20">
        <v>0.0999958129032258</v>
      </c>
      <c r="CD20">
        <v>27.9297322580645</v>
      </c>
      <c r="CE20">
        <v>28.5102612903226</v>
      </c>
      <c r="CF20">
        <v>999.9</v>
      </c>
      <c r="CG20">
        <v>0</v>
      </c>
      <c r="CH20">
        <v>0</v>
      </c>
      <c r="CI20">
        <v>9996.95064516129</v>
      </c>
      <c r="CJ20">
        <v>0</v>
      </c>
      <c r="CK20">
        <v>229.210258064516</v>
      </c>
      <c r="CL20">
        <v>1400.01387096774</v>
      </c>
      <c r="CM20">
        <v>0.899999806451613</v>
      </c>
      <c r="CN20">
        <v>0.100000025806452</v>
      </c>
      <c r="CO20">
        <v>0</v>
      </c>
      <c r="CP20">
        <v>815.401451612903</v>
      </c>
      <c r="CQ20">
        <v>4.99948</v>
      </c>
      <c r="CR20">
        <v>11619.6483870968</v>
      </c>
      <c r="CS20">
        <v>11417.6870967742</v>
      </c>
      <c r="CT20">
        <v>46.167064516129</v>
      </c>
      <c r="CU20">
        <v>47.883</v>
      </c>
      <c r="CV20">
        <v>47.038</v>
      </c>
      <c r="CW20">
        <v>47.4390967741935</v>
      </c>
      <c r="CX20">
        <v>48.2458709677419</v>
      </c>
      <c r="CY20">
        <v>1255.51419354839</v>
      </c>
      <c r="CZ20">
        <v>139.5</v>
      </c>
      <c r="DA20">
        <v>0</v>
      </c>
      <c r="DB20">
        <v>119.600000143051</v>
      </c>
      <c r="DC20">
        <v>0</v>
      </c>
      <c r="DD20">
        <v>815.347423076923</v>
      </c>
      <c r="DE20">
        <v>-5.80413674245929</v>
      </c>
      <c r="DF20">
        <v>-116.290598420893</v>
      </c>
      <c r="DG20">
        <v>11619.3038461538</v>
      </c>
      <c r="DH20">
        <v>15</v>
      </c>
      <c r="DI20">
        <v>1607964726</v>
      </c>
      <c r="DJ20" t="s">
        <v>297</v>
      </c>
      <c r="DK20">
        <v>1607964721</v>
      </c>
      <c r="DL20">
        <v>1607964726</v>
      </c>
      <c r="DM20">
        <v>8</v>
      </c>
      <c r="DN20">
        <v>-0.327</v>
      </c>
      <c r="DO20">
        <v>0.005</v>
      </c>
      <c r="DP20">
        <v>-0.068</v>
      </c>
      <c r="DQ20">
        <v>0.221</v>
      </c>
      <c r="DR20">
        <v>415</v>
      </c>
      <c r="DS20">
        <v>19</v>
      </c>
      <c r="DT20">
        <v>0.14</v>
      </c>
      <c r="DU20">
        <v>0.04</v>
      </c>
      <c r="DV20">
        <v>2.46504834181596</v>
      </c>
      <c r="DW20">
        <v>0.261264343103842</v>
      </c>
      <c r="DX20">
        <v>0.0215052881088745</v>
      </c>
      <c r="DY20">
        <v>1</v>
      </c>
      <c r="DZ20">
        <v>-3.38447258064516</v>
      </c>
      <c r="EA20">
        <v>-0.364242096774188</v>
      </c>
      <c r="EB20">
        <v>0.0307670882985786</v>
      </c>
      <c r="EC20">
        <v>0</v>
      </c>
      <c r="ED20">
        <v>4.18504903225806</v>
      </c>
      <c r="EE20">
        <v>0.753643548387077</v>
      </c>
      <c r="EF20">
        <v>0.0574079907529369</v>
      </c>
      <c r="EG20">
        <v>0</v>
      </c>
      <c r="EH20">
        <v>1</v>
      </c>
      <c r="EI20">
        <v>3</v>
      </c>
      <c r="EJ20" t="s">
        <v>303</v>
      </c>
      <c r="EK20">
        <v>100</v>
      </c>
      <c r="EL20">
        <v>100</v>
      </c>
      <c r="EM20">
        <v>0.099</v>
      </c>
      <c r="EN20">
        <v>0.2861</v>
      </c>
      <c r="EO20">
        <v>0.111312913527486</v>
      </c>
      <c r="EP20">
        <v>-1.60436505785889e-05</v>
      </c>
      <c r="EQ20">
        <v>-1.15305589960158e-06</v>
      </c>
      <c r="ER20">
        <v>3.65813499827708e-10</v>
      </c>
      <c r="ES20">
        <v>-0.0977871858385663</v>
      </c>
      <c r="ET20">
        <v>-0.0148585495900011</v>
      </c>
      <c r="EU20">
        <v>0.00206202478538563</v>
      </c>
      <c r="EV20">
        <v>-2.15789431663115e-05</v>
      </c>
      <c r="EW20">
        <v>18</v>
      </c>
      <c r="EX20">
        <v>2225</v>
      </c>
      <c r="EY20">
        <v>1</v>
      </c>
      <c r="EZ20">
        <v>25</v>
      </c>
      <c r="FA20">
        <v>5.4</v>
      </c>
      <c r="FB20">
        <v>5.3</v>
      </c>
      <c r="FC20">
        <v>2</v>
      </c>
      <c r="FD20">
        <v>509.904</v>
      </c>
      <c r="FE20">
        <v>477.694</v>
      </c>
      <c r="FF20">
        <v>24.0259</v>
      </c>
      <c r="FG20">
        <v>35.3564</v>
      </c>
      <c r="FH20">
        <v>29.9994</v>
      </c>
      <c r="FI20">
        <v>35.3293</v>
      </c>
      <c r="FJ20">
        <v>35.3601</v>
      </c>
      <c r="FK20">
        <v>7.30206</v>
      </c>
      <c r="FL20">
        <v>25.6192</v>
      </c>
      <c r="FM20">
        <v>22.3706</v>
      </c>
      <c r="FN20">
        <v>24.0869</v>
      </c>
      <c r="FO20">
        <v>103.396</v>
      </c>
      <c r="FP20">
        <v>16.4907</v>
      </c>
      <c r="FQ20">
        <v>97.3985</v>
      </c>
      <c r="FR20">
        <v>101.918</v>
      </c>
    </row>
    <row r="21" spans="1:174">
      <c r="A21">
        <v>5</v>
      </c>
      <c r="B21">
        <v>1607965166</v>
      </c>
      <c r="C21">
        <v>463</v>
      </c>
      <c r="D21" t="s">
        <v>313</v>
      </c>
      <c r="E21" t="s">
        <v>314</v>
      </c>
      <c r="F21" t="s">
        <v>291</v>
      </c>
      <c r="G21" t="s">
        <v>292</v>
      </c>
      <c r="H21">
        <v>1607965158</v>
      </c>
      <c r="I21">
        <f>(J21)/1000</f>
        <v>0</v>
      </c>
      <c r="J21">
        <f>1000*CA21*AH21*(BW21-BX21)/(100*BP21*(1000-AH21*BW21))</f>
        <v>0</v>
      </c>
      <c r="K21">
        <f>CA21*AH21*(BV21-BU21*(1000-AH21*BX21)/(1000-AH21*BW21))/(100*BP21)</f>
        <v>0</v>
      </c>
      <c r="L21">
        <f>BU21 - IF(AH21&gt;1, K21*BP21*100.0/(AJ21*CI21), 0)</f>
        <v>0</v>
      </c>
      <c r="M21">
        <f>((S21-I21/2)*L21-K21)/(S21+I21/2)</f>
        <v>0</v>
      </c>
      <c r="N21">
        <f>M21*(CB21+CC21)/1000.0</f>
        <v>0</v>
      </c>
      <c r="O21">
        <f>(BU21 - IF(AH21&gt;1, K21*BP21*100.0/(AJ21*CI21), 0))*(CB21+CC21)/1000.0</f>
        <v>0</v>
      </c>
      <c r="P21">
        <f>2.0/((1/R21-1/Q21)+SIGN(R21)*SQRT((1/R21-1/Q21)*(1/R21-1/Q21) + 4*BQ21/((BQ21+1)*(BQ21+1))*(2*1/R21*1/Q21-1/Q21*1/Q21)))</f>
        <v>0</v>
      </c>
      <c r="Q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R21">
        <f>I21*(1000-(1000*0.61365*exp(17.502*V21/(240.97+V21))/(CB21+CC21)+BW21)/2)/(1000*0.61365*exp(17.502*V21/(240.97+V21))/(CB21+CC21)-BW21)</f>
        <v>0</v>
      </c>
      <c r="S21">
        <f>1/((BQ21+1)/(P21/1.6)+1/(Q21/1.37)) + BQ21/((BQ21+1)/(P21/1.6) + BQ21/(Q21/1.37))</f>
        <v>0</v>
      </c>
      <c r="T21">
        <f>(BM21*BO21)</f>
        <v>0</v>
      </c>
      <c r="U21">
        <f>(CD21+(T21+2*0.95*5.67E-8*(((CD21+$B$7)+273)^4-(CD21+273)^4)-44100*I21)/(1.84*29.3*Q21+8*0.95*5.67E-8*(CD21+273)^3))</f>
        <v>0</v>
      </c>
      <c r="V21">
        <f>($C$7*CE21+$D$7*CF21+$E$7*U21)</f>
        <v>0</v>
      </c>
      <c r="W21">
        <f>0.61365*exp(17.502*V21/(240.97+V21))</f>
        <v>0</v>
      </c>
      <c r="X21">
        <f>(Y21/Z21*100)</f>
        <v>0</v>
      </c>
      <c r="Y21">
        <f>BW21*(CB21+CC21)/1000</f>
        <v>0</v>
      </c>
      <c r="Z21">
        <f>0.61365*exp(17.502*CD21/(240.97+CD21))</f>
        <v>0</v>
      </c>
      <c r="AA21">
        <f>(W21-BW21*(CB21+CC21)/1000)</f>
        <v>0</v>
      </c>
      <c r="AB21">
        <f>(-I21*44100)</f>
        <v>0</v>
      </c>
      <c r="AC21">
        <f>2*29.3*Q21*0.92*(CD21-V21)</f>
        <v>0</v>
      </c>
      <c r="AD21">
        <f>2*0.95*5.67E-8*(((CD21+$B$7)+273)^4-(V21+273)^4)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MAX(0,($B$13+$C$13*CI21)/(1+$D$13*CI21)*CB21/(CD21+273)*$E$13)</f>
        <v>0</v>
      </c>
      <c r="AK21" t="s">
        <v>293</v>
      </c>
      <c r="AL21">
        <v>10143.9</v>
      </c>
      <c r="AM21">
        <v>715.476923076923</v>
      </c>
      <c r="AN21">
        <v>3262.08</v>
      </c>
      <c r="AO21">
        <f>1-AM21/AN21</f>
        <v>0</v>
      </c>
      <c r="AP21">
        <v>-0.577747479816223</v>
      </c>
      <c r="AQ21" t="s">
        <v>315</v>
      </c>
      <c r="AR21">
        <v>15365.9</v>
      </c>
      <c r="AS21">
        <v>800.331307692308</v>
      </c>
      <c r="AT21">
        <v>957.68</v>
      </c>
      <c r="AU21">
        <f>1-AS21/AT21</f>
        <v>0</v>
      </c>
      <c r="AV21">
        <v>0.5</v>
      </c>
      <c r="AW21">
        <f>BM21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 t="s">
        <v>316</v>
      </c>
      <c r="BC21">
        <v>800.331307692308</v>
      </c>
      <c r="BD21">
        <v>649.56</v>
      </c>
      <c r="BE21">
        <f>1-BD21/AT21</f>
        <v>0</v>
      </c>
      <c r="BF21">
        <f>(AT21-BC21)/(AT21-BD21)</f>
        <v>0</v>
      </c>
      <c r="BG21">
        <f>(AN21-AT21)/(AN21-BD21)</f>
        <v>0</v>
      </c>
      <c r="BH21">
        <f>(AT21-BC21)/(AT21-AM21)</f>
        <v>0</v>
      </c>
      <c r="BI21">
        <f>(AN21-AT21)/(AN21-AM21)</f>
        <v>0</v>
      </c>
      <c r="BJ21">
        <f>(BF21*BD21/BC21)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296</v>
      </c>
      <c r="BS21">
        <v>2</v>
      </c>
      <c r="BT21">
        <v>1607965158</v>
      </c>
      <c r="BU21">
        <v>149.792870967742</v>
      </c>
      <c r="BV21">
        <v>157.621258064516</v>
      </c>
      <c r="BW21">
        <v>19.9080612903226</v>
      </c>
      <c r="BX21">
        <v>14.5693064516129</v>
      </c>
      <c r="BY21">
        <v>149.708580645161</v>
      </c>
      <c r="BZ21">
        <v>19.6647419354839</v>
      </c>
      <c r="CA21">
        <v>500.119935483871</v>
      </c>
      <c r="CB21">
        <v>102.508870967742</v>
      </c>
      <c r="CC21">
        <v>0.100019358064516</v>
      </c>
      <c r="CD21">
        <v>28.0159419354839</v>
      </c>
      <c r="CE21">
        <v>28.168135483871</v>
      </c>
      <c r="CF21">
        <v>999.9</v>
      </c>
      <c r="CG21">
        <v>0</v>
      </c>
      <c r="CH21">
        <v>0</v>
      </c>
      <c r="CI21">
        <v>9996.45129032258</v>
      </c>
      <c r="CJ21">
        <v>0</v>
      </c>
      <c r="CK21">
        <v>229.335903225806</v>
      </c>
      <c r="CL21">
        <v>1399.99548387097</v>
      </c>
      <c r="CM21">
        <v>0.899991709677419</v>
      </c>
      <c r="CN21">
        <v>0.100008241935484</v>
      </c>
      <c r="CO21">
        <v>0</v>
      </c>
      <c r="CP21">
        <v>800.366935483871</v>
      </c>
      <c r="CQ21">
        <v>4.99948</v>
      </c>
      <c r="CR21">
        <v>11414.7064516129</v>
      </c>
      <c r="CS21">
        <v>11417.5193548387</v>
      </c>
      <c r="CT21">
        <v>46.026</v>
      </c>
      <c r="CU21">
        <v>47.8363870967742</v>
      </c>
      <c r="CV21">
        <v>46.9856774193548</v>
      </c>
      <c r="CW21">
        <v>47.518</v>
      </c>
      <c r="CX21">
        <v>48.1227419354839</v>
      </c>
      <c r="CY21">
        <v>1255.48419354839</v>
      </c>
      <c r="CZ21">
        <v>139.511290322581</v>
      </c>
      <c r="DA21">
        <v>0</v>
      </c>
      <c r="DB21">
        <v>119.600000143051</v>
      </c>
      <c r="DC21">
        <v>0</v>
      </c>
      <c r="DD21">
        <v>800.331307692308</v>
      </c>
      <c r="DE21">
        <v>-5.16567521711454</v>
      </c>
      <c r="DF21">
        <v>-60.7794872154972</v>
      </c>
      <c r="DG21">
        <v>11414.3307692308</v>
      </c>
      <c r="DH21">
        <v>15</v>
      </c>
      <c r="DI21">
        <v>1607964726</v>
      </c>
      <c r="DJ21" t="s">
        <v>297</v>
      </c>
      <c r="DK21">
        <v>1607964721</v>
      </c>
      <c r="DL21">
        <v>1607964726</v>
      </c>
      <c r="DM21">
        <v>8</v>
      </c>
      <c r="DN21">
        <v>-0.327</v>
      </c>
      <c r="DO21">
        <v>0.005</v>
      </c>
      <c r="DP21">
        <v>-0.068</v>
      </c>
      <c r="DQ21">
        <v>0.221</v>
      </c>
      <c r="DR21">
        <v>415</v>
      </c>
      <c r="DS21">
        <v>19</v>
      </c>
      <c r="DT21">
        <v>0.14</v>
      </c>
      <c r="DU21">
        <v>0.04</v>
      </c>
      <c r="DV21">
        <v>5.83811004018914</v>
      </c>
      <c r="DW21">
        <v>0.450276920697177</v>
      </c>
      <c r="DX21">
        <v>0.0365226255688311</v>
      </c>
      <c r="DY21">
        <v>1</v>
      </c>
      <c r="DZ21">
        <v>-7.82410193548387</v>
      </c>
      <c r="EA21">
        <v>-0.589971290322559</v>
      </c>
      <c r="EB21">
        <v>0.0467340060216813</v>
      </c>
      <c r="EC21">
        <v>0</v>
      </c>
      <c r="ED21">
        <v>5.33899258064516</v>
      </c>
      <c r="EE21">
        <v>0.130895806451598</v>
      </c>
      <c r="EF21">
        <v>0.0152720697981943</v>
      </c>
      <c r="EG21">
        <v>1</v>
      </c>
      <c r="EH21">
        <v>2</v>
      </c>
      <c r="EI21">
        <v>3</v>
      </c>
      <c r="EJ21" t="s">
        <v>317</v>
      </c>
      <c r="EK21">
        <v>100</v>
      </c>
      <c r="EL21">
        <v>100</v>
      </c>
      <c r="EM21">
        <v>0.084</v>
      </c>
      <c r="EN21">
        <v>0.2414</v>
      </c>
      <c r="EO21">
        <v>0.111312913527486</v>
      </c>
      <c r="EP21">
        <v>-1.60436505785889e-05</v>
      </c>
      <c r="EQ21">
        <v>-1.15305589960158e-06</v>
      </c>
      <c r="ER21">
        <v>3.65813499827708e-10</v>
      </c>
      <c r="ES21">
        <v>-0.0977871858385663</v>
      </c>
      <c r="ET21">
        <v>-0.0148585495900011</v>
      </c>
      <c r="EU21">
        <v>0.00206202478538563</v>
      </c>
      <c r="EV21">
        <v>-2.15789431663115e-05</v>
      </c>
      <c r="EW21">
        <v>18</v>
      </c>
      <c r="EX21">
        <v>2225</v>
      </c>
      <c r="EY21">
        <v>1</v>
      </c>
      <c r="EZ21">
        <v>25</v>
      </c>
      <c r="FA21">
        <v>7.4</v>
      </c>
      <c r="FB21">
        <v>7.3</v>
      </c>
      <c r="FC21">
        <v>2</v>
      </c>
      <c r="FD21">
        <v>510.438</v>
      </c>
      <c r="FE21">
        <v>478.857</v>
      </c>
      <c r="FF21">
        <v>24.6506</v>
      </c>
      <c r="FG21">
        <v>35.018</v>
      </c>
      <c r="FH21">
        <v>30.0054</v>
      </c>
      <c r="FI21">
        <v>35.1416</v>
      </c>
      <c r="FJ21">
        <v>35.1921</v>
      </c>
      <c r="FK21">
        <v>9.52695</v>
      </c>
      <c r="FL21">
        <v>29.0286</v>
      </c>
      <c r="FM21">
        <v>18.2036</v>
      </c>
      <c r="FN21">
        <v>24.4559</v>
      </c>
      <c r="FO21">
        <v>157.756</v>
      </c>
      <c r="FP21">
        <v>14.7148</v>
      </c>
      <c r="FQ21">
        <v>97.4881</v>
      </c>
      <c r="FR21">
        <v>101.999</v>
      </c>
    </row>
    <row r="22" spans="1:174">
      <c r="A22">
        <v>6</v>
      </c>
      <c r="B22">
        <v>1607965237</v>
      </c>
      <c r="C22">
        <v>534</v>
      </c>
      <c r="D22" t="s">
        <v>318</v>
      </c>
      <c r="E22" t="s">
        <v>319</v>
      </c>
      <c r="F22" t="s">
        <v>291</v>
      </c>
      <c r="G22" t="s">
        <v>292</v>
      </c>
      <c r="H22">
        <v>1607965229.25</v>
      </c>
      <c r="I22">
        <f>(J22)/1000</f>
        <v>0</v>
      </c>
      <c r="J22">
        <f>1000*CA22*AH22*(BW22-BX22)/(100*BP22*(1000-AH22*BW22))</f>
        <v>0</v>
      </c>
      <c r="K22">
        <f>CA22*AH22*(BV22-BU22*(1000-AH22*BX22)/(1000-AH22*BW22))/(100*BP22)</f>
        <v>0</v>
      </c>
      <c r="L22">
        <f>BU22 - IF(AH22&gt;1, K22*BP22*100.0/(AJ22*CI22), 0)</f>
        <v>0</v>
      </c>
      <c r="M22">
        <f>((S22-I22/2)*L22-K22)/(S22+I22/2)</f>
        <v>0</v>
      </c>
      <c r="N22">
        <f>M22*(CB22+CC22)/1000.0</f>
        <v>0</v>
      </c>
      <c r="O22">
        <f>(BU22 - IF(AH22&gt;1, K22*BP22*100.0/(AJ22*CI22), 0))*(CB22+CC22)/1000.0</f>
        <v>0</v>
      </c>
      <c r="P22">
        <f>2.0/((1/R22-1/Q22)+SIGN(R22)*SQRT((1/R22-1/Q22)*(1/R22-1/Q22) + 4*BQ22/((BQ22+1)*(BQ22+1))*(2*1/R22*1/Q22-1/Q22*1/Q22)))</f>
        <v>0</v>
      </c>
      <c r="Q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R22">
        <f>I22*(1000-(1000*0.61365*exp(17.502*V22/(240.97+V22))/(CB22+CC22)+BW22)/2)/(1000*0.61365*exp(17.502*V22/(240.97+V22))/(CB22+CC22)-BW22)</f>
        <v>0</v>
      </c>
      <c r="S22">
        <f>1/((BQ22+1)/(P22/1.6)+1/(Q22/1.37)) + BQ22/((BQ22+1)/(P22/1.6) + BQ22/(Q22/1.37))</f>
        <v>0</v>
      </c>
      <c r="T22">
        <f>(BM22*BO22)</f>
        <v>0</v>
      </c>
      <c r="U22">
        <f>(CD22+(T22+2*0.95*5.67E-8*(((CD22+$B$7)+273)^4-(CD22+273)^4)-44100*I22)/(1.84*29.3*Q22+8*0.95*5.67E-8*(CD22+273)^3))</f>
        <v>0</v>
      </c>
      <c r="V22">
        <f>($C$7*CE22+$D$7*CF22+$E$7*U22)</f>
        <v>0</v>
      </c>
      <c r="W22">
        <f>0.61365*exp(17.502*V22/(240.97+V22))</f>
        <v>0</v>
      </c>
      <c r="X22">
        <f>(Y22/Z22*100)</f>
        <v>0</v>
      </c>
      <c r="Y22">
        <f>BW22*(CB22+CC22)/1000</f>
        <v>0</v>
      </c>
      <c r="Z22">
        <f>0.61365*exp(17.502*CD22/(240.97+CD22))</f>
        <v>0</v>
      </c>
      <c r="AA22">
        <f>(W22-BW22*(CB22+CC22)/1000)</f>
        <v>0</v>
      </c>
      <c r="AB22">
        <f>(-I22*44100)</f>
        <v>0</v>
      </c>
      <c r="AC22">
        <f>2*29.3*Q22*0.92*(CD22-V22)</f>
        <v>0</v>
      </c>
      <c r="AD22">
        <f>2*0.95*5.67E-8*(((CD22+$B$7)+273)^4-(V22+273)^4)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MAX(0,($B$13+$C$13*CI22)/(1+$D$13*CI22)*CB22/(CD22+273)*$E$13)</f>
        <v>0</v>
      </c>
      <c r="AK22" t="s">
        <v>293</v>
      </c>
      <c r="AL22">
        <v>10143.9</v>
      </c>
      <c r="AM22">
        <v>715.476923076923</v>
      </c>
      <c r="AN22">
        <v>3262.08</v>
      </c>
      <c r="AO22">
        <f>1-AM22/AN22</f>
        <v>0</v>
      </c>
      <c r="AP22">
        <v>-0.577747479816223</v>
      </c>
      <c r="AQ22" t="s">
        <v>320</v>
      </c>
      <c r="AR22">
        <v>15364.5</v>
      </c>
      <c r="AS22">
        <v>793.678884615385</v>
      </c>
      <c r="AT22">
        <v>975.68</v>
      </c>
      <c r="AU22">
        <f>1-AS22/AT22</f>
        <v>0</v>
      </c>
      <c r="AV22">
        <v>0.5</v>
      </c>
      <c r="AW22">
        <f>BM22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 t="s">
        <v>321</v>
      </c>
      <c r="BC22">
        <v>793.678884615385</v>
      </c>
      <c r="BD22">
        <v>645.34</v>
      </c>
      <c r="BE22">
        <f>1-BD22/AT22</f>
        <v>0</v>
      </c>
      <c r="BF22">
        <f>(AT22-BC22)/(AT22-BD22)</f>
        <v>0</v>
      </c>
      <c r="BG22">
        <f>(AN22-AT22)/(AN22-BD22)</f>
        <v>0</v>
      </c>
      <c r="BH22">
        <f>(AT22-BC22)/(AT22-AM22)</f>
        <v>0</v>
      </c>
      <c r="BI22">
        <f>(AN22-AT22)/(AN22-AM22)</f>
        <v>0</v>
      </c>
      <c r="BJ22">
        <f>(BF22*BD22/BC22)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296</v>
      </c>
      <c r="BS22">
        <v>2</v>
      </c>
      <c r="BT22">
        <v>1607965229.25</v>
      </c>
      <c r="BU22">
        <v>198.5691</v>
      </c>
      <c r="BV22">
        <v>211.158933333333</v>
      </c>
      <c r="BW22">
        <v>19.6225466666667</v>
      </c>
      <c r="BX22">
        <v>13.9211833333333</v>
      </c>
      <c r="BY22">
        <v>198.503533333333</v>
      </c>
      <c r="BZ22">
        <v>19.3904766666667</v>
      </c>
      <c r="CA22">
        <v>500.1291</v>
      </c>
      <c r="CB22">
        <v>102.4998</v>
      </c>
      <c r="CC22">
        <v>0.09996098</v>
      </c>
      <c r="CD22">
        <v>28.0023566666667</v>
      </c>
      <c r="CE22">
        <v>28.0680466666667</v>
      </c>
      <c r="CF22">
        <v>999.9</v>
      </c>
      <c r="CG22">
        <v>0</v>
      </c>
      <c r="CH22">
        <v>0</v>
      </c>
      <c r="CI22">
        <v>10001.4513333333</v>
      </c>
      <c r="CJ22">
        <v>0</v>
      </c>
      <c r="CK22">
        <v>229.316033333333</v>
      </c>
      <c r="CL22">
        <v>1400.01433333333</v>
      </c>
      <c r="CM22">
        <v>0.899995033333333</v>
      </c>
      <c r="CN22">
        <v>0.100005136666667</v>
      </c>
      <c r="CO22">
        <v>0</v>
      </c>
      <c r="CP22">
        <v>793.695866666667</v>
      </c>
      <c r="CQ22">
        <v>4.99948</v>
      </c>
      <c r="CR22">
        <v>11314.1466666667</v>
      </c>
      <c r="CS22">
        <v>11417.6866666667</v>
      </c>
      <c r="CT22">
        <v>46.3998</v>
      </c>
      <c r="CU22">
        <v>48.1270666666667</v>
      </c>
      <c r="CV22">
        <v>47.3183666666666</v>
      </c>
      <c r="CW22">
        <v>47.8935666666667</v>
      </c>
      <c r="CX22">
        <v>48.4288</v>
      </c>
      <c r="CY22">
        <v>1255.507</v>
      </c>
      <c r="CZ22">
        <v>139.509666666667</v>
      </c>
      <c r="DA22">
        <v>0</v>
      </c>
      <c r="DB22">
        <v>70.5</v>
      </c>
      <c r="DC22">
        <v>0</v>
      </c>
      <c r="DD22">
        <v>793.678884615385</v>
      </c>
      <c r="DE22">
        <v>-4.40468375713707</v>
      </c>
      <c r="DF22">
        <v>-3.40512828025916</v>
      </c>
      <c r="DG22">
        <v>11314.1384615385</v>
      </c>
      <c r="DH22">
        <v>15</v>
      </c>
      <c r="DI22">
        <v>1607964726</v>
      </c>
      <c r="DJ22" t="s">
        <v>297</v>
      </c>
      <c r="DK22">
        <v>1607964721</v>
      </c>
      <c r="DL22">
        <v>1607964726</v>
      </c>
      <c r="DM22">
        <v>8</v>
      </c>
      <c r="DN22">
        <v>-0.327</v>
      </c>
      <c r="DO22">
        <v>0.005</v>
      </c>
      <c r="DP22">
        <v>-0.068</v>
      </c>
      <c r="DQ22">
        <v>0.221</v>
      </c>
      <c r="DR22">
        <v>415</v>
      </c>
      <c r="DS22">
        <v>19</v>
      </c>
      <c r="DT22">
        <v>0.14</v>
      </c>
      <c r="DU22">
        <v>0.04</v>
      </c>
      <c r="DV22">
        <v>9.53358180693314</v>
      </c>
      <c r="DW22">
        <v>-0.0804002936210858</v>
      </c>
      <c r="DX22">
        <v>0.0221455170231728</v>
      </c>
      <c r="DY22">
        <v>1</v>
      </c>
      <c r="DZ22">
        <v>-12.5899774193548</v>
      </c>
      <c r="EA22">
        <v>0.0644370967741831</v>
      </c>
      <c r="EB22">
        <v>0.0250921104382133</v>
      </c>
      <c r="EC22">
        <v>1</v>
      </c>
      <c r="ED22">
        <v>5.69961677419355</v>
      </c>
      <c r="EE22">
        <v>0.16748903225805</v>
      </c>
      <c r="EF22">
        <v>0.0191172128801206</v>
      </c>
      <c r="EG22">
        <v>1</v>
      </c>
      <c r="EH22">
        <v>3</v>
      </c>
      <c r="EI22">
        <v>3</v>
      </c>
      <c r="EJ22" t="s">
        <v>308</v>
      </c>
      <c r="EK22">
        <v>100</v>
      </c>
      <c r="EL22">
        <v>100</v>
      </c>
      <c r="EM22">
        <v>0.066</v>
      </c>
      <c r="EN22">
        <v>0.2313</v>
      </c>
      <c r="EO22">
        <v>0.111312913527486</v>
      </c>
      <c r="EP22">
        <v>-1.60436505785889e-05</v>
      </c>
      <c r="EQ22">
        <v>-1.15305589960158e-06</v>
      </c>
      <c r="ER22">
        <v>3.65813499827708e-10</v>
      </c>
      <c r="ES22">
        <v>-0.0977871858385663</v>
      </c>
      <c r="ET22">
        <v>-0.0148585495900011</v>
      </c>
      <c r="EU22">
        <v>0.00206202478538563</v>
      </c>
      <c r="EV22">
        <v>-2.15789431663115e-05</v>
      </c>
      <c r="EW22">
        <v>18</v>
      </c>
      <c r="EX22">
        <v>2225</v>
      </c>
      <c r="EY22">
        <v>1</v>
      </c>
      <c r="EZ22">
        <v>25</v>
      </c>
      <c r="FA22">
        <v>8.6</v>
      </c>
      <c r="FB22">
        <v>8.5</v>
      </c>
      <c r="FC22">
        <v>2</v>
      </c>
      <c r="FD22">
        <v>510.799</v>
      </c>
      <c r="FE22">
        <v>479.781</v>
      </c>
      <c r="FF22">
        <v>24.2989</v>
      </c>
      <c r="FG22">
        <v>34.8013</v>
      </c>
      <c r="FH22">
        <v>29.9991</v>
      </c>
      <c r="FI22">
        <v>34.9907</v>
      </c>
      <c r="FJ22">
        <v>35.052</v>
      </c>
      <c r="FK22">
        <v>11.7056</v>
      </c>
      <c r="FL22">
        <v>29.3065</v>
      </c>
      <c r="FM22">
        <v>15.548</v>
      </c>
      <c r="FN22">
        <v>24.2926</v>
      </c>
      <c r="FO22">
        <v>211.75</v>
      </c>
      <c r="FP22">
        <v>14.0302</v>
      </c>
      <c r="FQ22">
        <v>97.532</v>
      </c>
      <c r="FR22">
        <v>102.037</v>
      </c>
    </row>
    <row r="23" spans="1:174">
      <c r="A23">
        <v>7</v>
      </c>
      <c r="B23">
        <v>1607965324</v>
      </c>
      <c r="C23">
        <v>621</v>
      </c>
      <c r="D23" t="s">
        <v>322</v>
      </c>
      <c r="E23" t="s">
        <v>323</v>
      </c>
      <c r="F23" t="s">
        <v>291</v>
      </c>
      <c r="G23" t="s">
        <v>292</v>
      </c>
      <c r="H23">
        <v>1607965316.25</v>
      </c>
      <c r="I23">
        <f>(J23)/1000</f>
        <v>0</v>
      </c>
      <c r="J23">
        <f>1000*CA23*AH23*(BW23-BX23)/(100*BP23*(1000-AH23*BW23))</f>
        <v>0</v>
      </c>
      <c r="K23">
        <f>CA23*AH23*(BV23-BU23*(1000-AH23*BX23)/(1000-AH23*BW23))/(100*BP23)</f>
        <v>0</v>
      </c>
      <c r="L23">
        <f>BU23 - IF(AH23&gt;1, K23*BP23*100.0/(AJ23*CI23), 0)</f>
        <v>0</v>
      </c>
      <c r="M23">
        <f>((S23-I23/2)*L23-K23)/(S23+I23/2)</f>
        <v>0</v>
      </c>
      <c r="N23">
        <f>M23*(CB23+CC23)/1000.0</f>
        <v>0</v>
      </c>
      <c r="O23">
        <f>(BU23 - IF(AH23&gt;1, K23*BP23*100.0/(AJ23*CI23), 0))*(CB23+CC23)/1000.0</f>
        <v>0</v>
      </c>
      <c r="P23">
        <f>2.0/((1/R23-1/Q23)+SIGN(R23)*SQRT((1/R23-1/Q23)*(1/R23-1/Q23) + 4*BQ23/((BQ23+1)*(BQ23+1))*(2*1/R23*1/Q23-1/Q23*1/Q23)))</f>
        <v>0</v>
      </c>
      <c r="Q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R23">
        <f>I23*(1000-(1000*0.61365*exp(17.502*V23/(240.97+V23))/(CB23+CC23)+BW23)/2)/(1000*0.61365*exp(17.502*V23/(240.97+V23))/(CB23+CC23)-BW23)</f>
        <v>0</v>
      </c>
      <c r="S23">
        <f>1/((BQ23+1)/(P23/1.6)+1/(Q23/1.37)) + BQ23/((BQ23+1)/(P23/1.6) + BQ23/(Q23/1.37))</f>
        <v>0</v>
      </c>
      <c r="T23">
        <f>(BM23*BO23)</f>
        <v>0</v>
      </c>
      <c r="U23">
        <f>(CD23+(T23+2*0.95*5.67E-8*(((CD23+$B$7)+273)^4-(CD23+273)^4)-44100*I23)/(1.84*29.3*Q23+8*0.95*5.67E-8*(CD23+273)^3))</f>
        <v>0</v>
      </c>
      <c r="V23">
        <f>($C$7*CE23+$D$7*CF23+$E$7*U23)</f>
        <v>0</v>
      </c>
      <c r="W23">
        <f>0.61365*exp(17.502*V23/(240.97+V23))</f>
        <v>0</v>
      </c>
      <c r="X23">
        <f>(Y23/Z23*100)</f>
        <v>0</v>
      </c>
      <c r="Y23">
        <f>BW23*(CB23+CC23)/1000</f>
        <v>0</v>
      </c>
      <c r="Z23">
        <f>0.61365*exp(17.502*CD23/(240.97+CD23))</f>
        <v>0</v>
      </c>
      <c r="AA23">
        <f>(W23-BW23*(CB23+CC23)/1000)</f>
        <v>0</v>
      </c>
      <c r="AB23">
        <f>(-I23*44100)</f>
        <v>0</v>
      </c>
      <c r="AC23">
        <f>2*29.3*Q23*0.92*(CD23-V23)</f>
        <v>0</v>
      </c>
      <c r="AD23">
        <f>2*0.95*5.67E-8*(((CD23+$B$7)+273)^4-(V23+273)^4)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MAX(0,($B$13+$C$13*CI23)/(1+$D$13*CI23)*CB23/(CD23+273)*$E$13)</f>
        <v>0</v>
      </c>
      <c r="AK23" t="s">
        <v>293</v>
      </c>
      <c r="AL23">
        <v>10143.9</v>
      </c>
      <c r="AM23">
        <v>715.476923076923</v>
      </c>
      <c r="AN23">
        <v>3262.08</v>
      </c>
      <c r="AO23">
        <f>1-AM23/AN23</f>
        <v>0</v>
      </c>
      <c r="AP23">
        <v>-0.577747479816223</v>
      </c>
      <c r="AQ23" t="s">
        <v>324</v>
      </c>
      <c r="AR23">
        <v>15363</v>
      </c>
      <c r="AS23">
        <v>796.592807692308</v>
      </c>
      <c r="AT23">
        <v>1012.75</v>
      </c>
      <c r="AU23">
        <f>1-AS23/AT23</f>
        <v>0</v>
      </c>
      <c r="AV23">
        <v>0.5</v>
      </c>
      <c r="AW23">
        <f>BM23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 t="s">
        <v>325</v>
      </c>
      <c r="BC23">
        <v>796.592807692308</v>
      </c>
      <c r="BD23">
        <v>653.23</v>
      </c>
      <c r="BE23">
        <f>1-BD23/AT23</f>
        <v>0</v>
      </c>
      <c r="BF23">
        <f>(AT23-BC23)/(AT23-BD23)</f>
        <v>0</v>
      </c>
      <c r="BG23">
        <f>(AN23-AT23)/(AN23-BD23)</f>
        <v>0</v>
      </c>
      <c r="BH23">
        <f>(AT23-BC23)/(AT23-AM23)</f>
        <v>0</v>
      </c>
      <c r="BI23">
        <f>(AN23-AT23)/(AN23-AM23)</f>
        <v>0</v>
      </c>
      <c r="BJ23">
        <f>(BF23*BD23/BC23)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296</v>
      </c>
      <c r="BS23">
        <v>2</v>
      </c>
      <c r="BT23">
        <v>1607965316.25</v>
      </c>
      <c r="BU23">
        <v>249.410866666667</v>
      </c>
      <c r="BV23">
        <v>266.5911</v>
      </c>
      <c r="BW23">
        <v>19.55748</v>
      </c>
      <c r="BX23">
        <v>13.5297533333333</v>
      </c>
      <c r="BY23">
        <v>249.178866666667</v>
      </c>
      <c r="BZ23">
        <v>19.3279366666667</v>
      </c>
      <c r="CA23">
        <v>500.1357</v>
      </c>
      <c r="CB23">
        <v>102.493</v>
      </c>
      <c r="CC23">
        <v>0.10002375</v>
      </c>
      <c r="CD23">
        <v>28.00175</v>
      </c>
      <c r="CE23">
        <v>28.0275533333333</v>
      </c>
      <c r="CF23">
        <v>999.9</v>
      </c>
      <c r="CG23">
        <v>0</v>
      </c>
      <c r="CH23">
        <v>0</v>
      </c>
      <c r="CI23">
        <v>9995.088</v>
      </c>
      <c r="CJ23">
        <v>0</v>
      </c>
      <c r="CK23">
        <v>228.8231</v>
      </c>
      <c r="CL23">
        <v>1399.989</v>
      </c>
      <c r="CM23">
        <v>0.899991966666667</v>
      </c>
      <c r="CN23">
        <v>0.10000817</v>
      </c>
      <c r="CO23">
        <v>0</v>
      </c>
      <c r="CP23">
        <v>796.5364</v>
      </c>
      <c r="CQ23">
        <v>4.99948</v>
      </c>
      <c r="CR23">
        <v>11362.95</v>
      </c>
      <c r="CS23">
        <v>11417.4633333333</v>
      </c>
      <c r="CT23">
        <v>46.8204666666667</v>
      </c>
      <c r="CU23">
        <v>48.4874</v>
      </c>
      <c r="CV23">
        <v>47.7122</v>
      </c>
      <c r="CW23">
        <v>48.2830666666667</v>
      </c>
      <c r="CX23">
        <v>48.7789333333333</v>
      </c>
      <c r="CY23">
        <v>1255.47966666667</v>
      </c>
      <c r="CZ23">
        <v>139.511333333333</v>
      </c>
      <c r="DA23">
        <v>0</v>
      </c>
      <c r="DB23">
        <v>86.4000000953674</v>
      </c>
      <c r="DC23">
        <v>0</v>
      </c>
      <c r="DD23">
        <v>796.592807692308</v>
      </c>
      <c r="DE23">
        <v>5.71271794696342</v>
      </c>
      <c r="DF23">
        <v>105.411965659798</v>
      </c>
      <c r="DG23">
        <v>11363.5576923077</v>
      </c>
      <c r="DH23">
        <v>15</v>
      </c>
      <c r="DI23">
        <v>1607965346</v>
      </c>
      <c r="DJ23" t="s">
        <v>326</v>
      </c>
      <c r="DK23">
        <v>1607965346</v>
      </c>
      <c r="DL23">
        <v>1607964726</v>
      </c>
      <c r="DM23">
        <v>9</v>
      </c>
      <c r="DN23">
        <v>0.201</v>
      </c>
      <c r="DO23">
        <v>0.005</v>
      </c>
      <c r="DP23">
        <v>0.232</v>
      </c>
      <c r="DQ23">
        <v>0.221</v>
      </c>
      <c r="DR23">
        <v>270</v>
      </c>
      <c r="DS23">
        <v>19</v>
      </c>
      <c r="DT23">
        <v>0.34</v>
      </c>
      <c r="DU23">
        <v>0.04</v>
      </c>
      <c r="DV23">
        <v>13.2060828883688</v>
      </c>
      <c r="DW23">
        <v>0.00116516564626336</v>
      </c>
      <c r="DX23">
        <v>0.0157806722151035</v>
      </c>
      <c r="DY23">
        <v>1</v>
      </c>
      <c r="DZ23">
        <v>-17.3723806451613</v>
      </c>
      <c r="EA23">
        <v>-0.0281806451612886</v>
      </c>
      <c r="EB23">
        <v>0.0199762507276054</v>
      </c>
      <c r="EC23">
        <v>1</v>
      </c>
      <c r="ED23">
        <v>6.02322935483871</v>
      </c>
      <c r="EE23">
        <v>0.199493709677411</v>
      </c>
      <c r="EF23">
        <v>0.0234675355627773</v>
      </c>
      <c r="EG23">
        <v>1</v>
      </c>
      <c r="EH23">
        <v>3</v>
      </c>
      <c r="EI23">
        <v>3</v>
      </c>
      <c r="EJ23" t="s">
        <v>308</v>
      </c>
      <c r="EK23">
        <v>100</v>
      </c>
      <c r="EL23">
        <v>100</v>
      </c>
      <c r="EM23">
        <v>0.232</v>
      </c>
      <c r="EN23">
        <v>0.2298</v>
      </c>
      <c r="EO23">
        <v>0.111312913527486</v>
      </c>
      <c r="EP23">
        <v>-1.60436505785889e-05</v>
      </c>
      <c r="EQ23">
        <v>-1.15305589960158e-06</v>
      </c>
      <c r="ER23">
        <v>3.65813499827708e-10</v>
      </c>
      <c r="ES23">
        <v>-0.0977871858385663</v>
      </c>
      <c r="ET23">
        <v>-0.0148585495900011</v>
      </c>
      <c r="EU23">
        <v>0.00206202478538563</v>
      </c>
      <c r="EV23">
        <v>-2.15789431663115e-05</v>
      </c>
      <c r="EW23">
        <v>18</v>
      </c>
      <c r="EX23">
        <v>2225</v>
      </c>
      <c r="EY23">
        <v>1</v>
      </c>
      <c r="EZ23">
        <v>25</v>
      </c>
      <c r="FA23">
        <v>10.1</v>
      </c>
      <c r="FB23">
        <v>10</v>
      </c>
      <c r="FC23">
        <v>2</v>
      </c>
      <c r="FD23">
        <v>510.848</v>
      </c>
      <c r="FE23">
        <v>480.029</v>
      </c>
      <c r="FF23">
        <v>24.168</v>
      </c>
      <c r="FG23">
        <v>34.6459</v>
      </c>
      <c r="FH23">
        <v>29.9997</v>
      </c>
      <c r="FI23">
        <v>34.8481</v>
      </c>
      <c r="FJ23">
        <v>34.9146</v>
      </c>
      <c r="FK23">
        <v>13.8942</v>
      </c>
      <c r="FL23">
        <v>28.3107</v>
      </c>
      <c r="FM23">
        <v>12.9063</v>
      </c>
      <c r="FN23">
        <v>24.1657</v>
      </c>
      <c r="FO23">
        <v>266.982</v>
      </c>
      <c r="FP23">
        <v>13.5678</v>
      </c>
      <c r="FQ23">
        <v>97.5617</v>
      </c>
      <c r="FR23">
        <v>102.064</v>
      </c>
    </row>
    <row r="24" spans="1:174">
      <c r="A24">
        <v>8</v>
      </c>
      <c r="B24">
        <v>1607965467</v>
      </c>
      <c r="C24">
        <v>764</v>
      </c>
      <c r="D24" t="s">
        <v>327</v>
      </c>
      <c r="E24" t="s">
        <v>328</v>
      </c>
      <c r="F24" t="s">
        <v>291</v>
      </c>
      <c r="G24" t="s">
        <v>292</v>
      </c>
      <c r="H24">
        <v>1607965459</v>
      </c>
      <c r="I24">
        <f>(J24)/1000</f>
        <v>0</v>
      </c>
      <c r="J24">
        <f>1000*CA24*AH24*(BW24-BX24)/(100*BP24*(1000-AH24*BW24))</f>
        <v>0</v>
      </c>
      <c r="K24">
        <f>CA24*AH24*(BV24-BU24*(1000-AH24*BX24)/(1000-AH24*BW24))/(100*BP24)</f>
        <v>0</v>
      </c>
      <c r="L24">
        <f>BU24 - IF(AH24&gt;1, K24*BP24*100.0/(AJ24*CI24), 0)</f>
        <v>0</v>
      </c>
      <c r="M24">
        <f>((S24-I24/2)*L24-K24)/(S24+I24/2)</f>
        <v>0</v>
      </c>
      <c r="N24">
        <f>M24*(CB24+CC24)/1000.0</f>
        <v>0</v>
      </c>
      <c r="O24">
        <f>(BU24 - IF(AH24&gt;1, K24*BP24*100.0/(AJ24*CI24), 0))*(CB24+CC24)/1000.0</f>
        <v>0</v>
      </c>
      <c r="P24">
        <f>2.0/((1/R24-1/Q24)+SIGN(R24)*SQRT((1/R24-1/Q24)*(1/R24-1/Q24) + 4*BQ24/((BQ24+1)*(BQ24+1))*(2*1/R24*1/Q24-1/Q24*1/Q24)))</f>
        <v>0</v>
      </c>
      <c r="Q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R24">
        <f>I24*(1000-(1000*0.61365*exp(17.502*V24/(240.97+V24))/(CB24+CC24)+BW24)/2)/(1000*0.61365*exp(17.502*V24/(240.97+V24))/(CB24+CC24)-BW24)</f>
        <v>0</v>
      </c>
      <c r="S24">
        <f>1/((BQ24+1)/(P24/1.6)+1/(Q24/1.37)) + BQ24/((BQ24+1)/(P24/1.6) + BQ24/(Q24/1.37))</f>
        <v>0</v>
      </c>
      <c r="T24">
        <f>(BM24*BO24)</f>
        <v>0</v>
      </c>
      <c r="U24">
        <f>(CD24+(T24+2*0.95*5.67E-8*(((CD24+$B$7)+273)^4-(CD24+273)^4)-44100*I24)/(1.84*29.3*Q24+8*0.95*5.67E-8*(CD24+273)^3))</f>
        <v>0</v>
      </c>
      <c r="V24">
        <f>($C$7*CE24+$D$7*CF24+$E$7*U24)</f>
        <v>0</v>
      </c>
      <c r="W24">
        <f>0.61365*exp(17.502*V24/(240.97+V24))</f>
        <v>0</v>
      </c>
      <c r="X24">
        <f>(Y24/Z24*100)</f>
        <v>0</v>
      </c>
      <c r="Y24">
        <f>BW24*(CB24+CC24)/1000</f>
        <v>0</v>
      </c>
      <c r="Z24">
        <f>0.61365*exp(17.502*CD24/(240.97+CD24))</f>
        <v>0</v>
      </c>
      <c r="AA24">
        <f>(W24-BW24*(CB24+CC24)/1000)</f>
        <v>0</v>
      </c>
      <c r="AB24">
        <f>(-I24*44100)</f>
        <v>0</v>
      </c>
      <c r="AC24">
        <f>2*29.3*Q24*0.92*(CD24-V24)</f>
        <v>0</v>
      </c>
      <c r="AD24">
        <f>2*0.95*5.67E-8*(((CD24+$B$7)+273)^4-(V24+273)^4)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MAX(0,($B$13+$C$13*CI24)/(1+$D$13*CI24)*CB24/(CD24+273)*$E$13)</f>
        <v>0</v>
      </c>
      <c r="AK24" t="s">
        <v>293</v>
      </c>
      <c r="AL24">
        <v>10143.9</v>
      </c>
      <c r="AM24">
        <v>715.476923076923</v>
      </c>
      <c r="AN24">
        <v>3262.08</v>
      </c>
      <c r="AO24">
        <f>1-AM24/AN24</f>
        <v>0</v>
      </c>
      <c r="AP24">
        <v>-0.577747479816223</v>
      </c>
      <c r="AQ24" t="s">
        <v>329</v>
      </c>
      <c r="AR24">
        <v>15361.7</v>
      </c>
      <c r="AS24">
        <v>866.12256</v>
      </c>
      <c r="AT24">
        <v>1200.68</v>
      </c>
      <c r="AU24">
        <f>1-AS24/AT24</f>
        <v>0</v>
      </c>
      <c r="AV24">
        <v>0.5</v>
      </c>
      <c r="AW24">
        <f>BM24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 t="s">
        <v>330</v>
      </c>
      <c r="BC24">
        <v>866.12256</v>
      </c>
      <c r="BD24">
        <v>655.36</v>
      </c>
      <c r="BE24">
        <f>1-BD24/AT24</f>
        <v>0</v>
      </c>
      <c r="BF24">
        <f>(AT24-BC24)/(AT24-BD24)</f>
        <v>0</v>
      </c>
      <c r="BG24">
        <f>(AN24-AT24)/(AN24-BD24)</f>
        <v>0</v>
      </c>
      <c r="BH24">
        <f>(AT24-BC24)/(AT24-AM24)</f>
        <v>0</v>
      </c>
      <c r="BI24">
        <f>(AN24-AT24)/(AN24-AM24)</f>
        <v>0</v>
      </c>
      <c r="BJ24">
        <f>(BF24*BD24/BC24)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296</v>
      </c>
      <c r="BS24">
        <v>2</v>
      </c>
      <c r="BT24">
        <v>1607965459</v>
      </c>
      <c r="BU24">
        <v>399.54335483871</v>
      </c>
      <c r="BV24">
        <v>428.810548387097</v>
      </c>
      <c r="BW24">
        <v>19.5174451612903</v>
      </c>
      <c r="BX24">
        <v>13.4975806451613</v>
      </c>
      <c r="BY24">
        <v>399.397903225806</v>
      </c>
      <c r="BZ24">
        <v>19.4224451612903</v>
      </c>
      <c r="CA24">
        <v>500.137903225806</v>
      </c>
      <c r="CB24">
        <v>102.485096774194</v>
      </c>
      <c r="CC24">
        <v>0.0999942322580645</v>
      </c>
      <c r="CD24">
        <v>28.0042225806452</v>
      </c>
      <c r="CE24">
        <v>28.0637548387097</v>
      </c>
      <c r="CF24">
        <v>999.9</v>
      </c>
      <c r="CG24">
        <v>0</v>
      </c>
      <c r="CH24">
        <v>0</v>
      </c>
      <c r="CI24">
        <v>9998.34903225807</v>
      </c>
      <c r="CJ24">
        <v>0</v>
      </c>
      <c r="CK24">
        <v>222.393580645161</v>
      </c>
      <c r="CL24">
        <v>1399.98387096774</v>
      </c>
      <c r="CM24">
        <v>0.900002387096774</v>
      </c>
      <c r="CN24">
        <v>0.0999976548387096</v>
      </c>
      <c r="CO24">
        <v>0</v>
      </c>
      <c r="CP24">
        <v>865.800548387097</v>
      </c>
      <c r="CQ24">
        <v>4.99948</v>
      </c>
      <c r="CR24">
        <v>12288.1258064516</v>
      </c>
      <c r="CS24">
        <v>11417.4516129032</v>
      </c>
      <c r="CT24">
        <v>47.4533225806451</v>
      </c>
      <c r="CU24">
        <v>49.0701290322581</v>
      </c>
      <c r="CV24">
        <v>48.3648387096774</v>
      </c>
      <c r="CW24">
        <v>48.907</v>
      </c>
      <c r="CX24">
        <v>49.382935483871</v>
      </c>
      <c r="CY24">
        <v>1255.48838709677</v>
      </c>
      <c r="CZ24">
        <v>139.496451612903</v>
      </c>
      <c r="DA24">
        <v>0</v>
      </c>
      <c r="DB24">
        <v>142.300000190735</v>
      </c>
      <c r="DC24">
        <v>0</v>
      </c>
      <c r="DD24">
        <v>866.12256</v>
      </c>
      <c r="DE24">
        <v>20.6873076614705</v>
      </c>
      <c r="DF24">
        <v>313.84615330869</v>
      </c>
      <c r="DG24">
        <v>12292.14</v>
      </c>
      <c r="DH24">
        <v>15</v>
      </c>
      <c r="DI24">
        <v>1607965497</v>
      </c>
      <c r="DJ24" t="s">
        <v>331</v>
      </c>
      <c r="DK24">
        <v>1607965346</v>
      </c>
      <c r="DL24">
        <v>1607965497</v>
      </c>
      <c r="DM24">
        <v>10</v>
      </c>
      <c r="DN24">
        <v>0.201</v>
      </c>
      <c r="DO24">
        <v>0.074</v>
      </c>
      <c r="DP24">
        <v>0.232</v>
      </c>
      <c r="DQ24">
        <v>0.095</v>
      </c>
      <c r="DR24">
        <v>270</v>
      </c>
      <c r="DS24">
        <v>13</v>
      </c>
      <c r="DT24">
        <v>0.34</v>
      </c>
      <c r="DU24">
        <v>0.02</v>
      </c>
      <c r="DV24">
        <v>22.3056311812067</v>
      </c>
      <c r="DW24">
        <v>-0.124439184402772</v>
      </c>
      <c r="DX24">
        <v>0.016489474133205</v>
      </c>
      <c r="DY24">
        <v>1</v>
      </c>
      <c r="DZ24">
        <v>-29.2690935483871</v>
      </c>
      <c r="EA24">
        <v>0.199219354838691</v>
      </c>
      <c r="EB24">
        <v>0.0245430751745141</v>
      </c>
      <c r="EC24">
        <v>1</v>
      </c>
      <c r="ED24">
        <v>6.15952548387097</v>
      </c>
      <c r="EE24">
        <v>-0.148751129032264</v>
      </c>
      <c r="EF24">
        <v>0.0200366409261778</v>
      </c>
      <c r="EG24">
        <v>1</v>
      </c>
      <c r="EH24">
        <v>3</v>
      </c>
      <c r="EI24">
        <v>3</v>
      </c>
      <c r="EJ24" t="s">
        <v>308</v>
      </c>
      <c r="EK24">
        <v>100</v>
      </c>
      <c r="EL24">
        <v>100</v>
      </c>
      <c r="EM24">
        <v>0.146</v>
      </c>
      <c r="EN24">
        <v>0.095</v>
      </c>
      <c r="EO24">
        <v>0.312634048918586</v>
      </c>
      <c r="EP24">
        <v>-1.60436505785889e-05</v>
      </c>
      <c r="EQ24">
        <v>-1.15305589960158e-06</v>
      </c>
      <c r="ER24">
        <v>3.65813499827708e-10</v>
      </c>
      <c r="ES24">
        <v>-0.0977871858385663</v>
      </c>
      <c r="ET24">
        <v>-0.0148585495900011</v>
      </c>
      <c r="EU24">
        <v>0.00206202478538563</v>
      </c>
      <c r="EV24">
        <v>-2.15789431663115e-05</v>
      </c>
      <c r="EW24">
        <v>18</v>
      </c>
      <c r="EX24">
        <v>2225</v>
      </c>
      <c r="EY24">
        <v>1</v>
      </c>
      <c r="EZ24">
        <v>25</v>
      </c>
      <c r="FA24">
        <v>2</v>
      </c>
      <c r="FB24">
        <v>12.3</v>
      </c>
      <c r="FC24">
        <v>2</v>
      </c>
      <c r="FD24">
        <v>510.859</v>
      </c>
      <c r="FE24">
        <v>479.889</v>
      </c>
      <c r="FF24">
        <v>23.8945</v>
      </c>
      <c r="FG24">
        <v>34.6212</v>
      </c>
      <c r="FH24">
        <v>30.0004</v>
      </c>
      <c r="FI24">
        <v>34.7526</v>
      </c>
      <c r="FJ24">
        <v>34.8119</v>
      </c>
      <c r="FK24">
        <v>20.0967</v>
      </c>
      <c r="FL24">
        <v>27.9836</v>
      </c>
      <c r="FM24">
        <v>13.4647</v>
      </c>
      <c r="FN24">
        <v>23.8887</v>
      </c>
      <c r="FO24">
        <v>429.019</v>
      </c>
      <c r="FP24">
        <v>13.6072</v>
      </c>
      <c r="FQ24">
        <v>97.5585</v>
      </c>
      <c r="FR24">
        <v>102.053</v>
      </c>
    </row>
    <row r="25" spans="1:174">
      <c r="A25">
        <v>9</v>
      </c>
      <c r="B25">
        <v>1607965618</v>
      </c>
      <c r="C25">
        <v>915</v>
      </c>
      <c r="D25" t="s">
        <v>332</v>
      </c>
      <c r="E25" t="s">
        <v>333</v>
      </c>
      <c r="F25" t="s">
        <v>291</v>
      </c>
      <c r="G25" t="s">
        <v>292</v>
      </c>
      <c r="H25">
        <v>1607965610</v>
      </c>
      <c r="I25">
        <f>(J25)/1000</f>
        <v>0</v>
      </c>
      <c r="J25">
        <f>1000*CA25*AH25*(BW25-BX25)/(100*BP25*(1000-AH25*BW25))</f>
        <v>0</v>
      </c>
      <c r="K25">
        <f>CA25*AH25*(BV25-BU25*(1000-AH25*BX25)/(1000-AH25*BW25))/(100*BP25)</f>
        <v>0</v>
      </c>
      <c r="L25">
        <f>BU25 - IF(AH25&gt;1, K25*BP25*100.0/(AJ25*CI25), 0)</f>
        <v>0</v>
      </c>
      <c r="M25">
        <f>((S25-I25/2)*L25-K25)/(S25+I25/2)</f>
        <v>0</v>
      </c>
      <c r="N25">
        <f>M25*(CB25+CC25)/1000.0</f>
        <v>0</v>
      </c>
      <c r="O25">
        <f>(BU25 - IF(AH25&gt;1, K25*BP25*100.0/(AJ25*CI25), 0))*(CB25+CC25)/1000.0</f>
        <v>0</v>
      </c>
      <c r="P25">
        <f>2.0/((1/R25-1/Q25)+SIGN(R25)*SQRT((1/R25-1/Q25)*(1/R25-1/Q25) + 4*BQ25/((BQ25+1)*(BQ25+1))*(2*1/R25*1/Q25-1/Q25*1/Q25)))</f>
        <v>0</v>
      </c>
      <c r="Q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R25">
        <f>I25*(1000-(1000*0.61365*exp(17.502*V25/(240.97+V25))/(CB25+CC25)+BW25)/2)/(1000*0.61365*exp(17.502*V25/(240.97+V25))/(CB25+CC25)-BW25)</f>
        <v>0</v>
      </c>
      <c r="S25">
        <f>1/((BQ25+1)/(P25/1.6)+1/(Q25/1.37)) + BQ25/((BQ25+1)/(P25/1.6) + BQ25/(Q25/1.37))</f>
        <v>0</v>
      </c>
      <c r="T25">
        <f>(BM25*BO25)</f>
        <v>0</v>
      </c>
      <c r="U25">
        <f>(CD25+(T25+2*0.95*5.67E-8*(((CD25+$B$7)+273)^4-(CD25+273)^4)-44100*I25)/(1.84*29.3*Q25+8*0.95*5.67E-8*(CD25+273)^3))</f>
        <v>0</v>
      </c>
      <c r="V25">
        <f>($C$7*CE25+$D$7*CF25+$E$7*U25)</f>
        <v>0</v>
      </c>
      <c r="W25">
        <f>0.61365*exp(17.502*V25/(240.97+V25))</f>
        <v>0</v>
      </c>
      <c r="X25">
        <f>(Y25/Z25*100)</f>
        <v>0</v>
      </c>
      <c r="Y25">
        <f>BW25*(CB25+CC25)/1000</f>
        <v>0</v>
      </c>
      <c r="Z25">
        <f>0.61365*exp(17.502*CD25/(240.97+CD25))</f>
        <v>0</v>
      </c>
      <c r="AA25">
        <f>(W25-BW25*(CB25+CC25)/1000)</f>
        <v>0</v>
      </c>
      <c r="AB25">
        <f>(-I25*44100)</f>
        <v>0</v>
      </c>
      <c r="AC25">
        <f>2*29.3*Q25*0.92*(CD25-V25)</f>
        <v>0</v>
      </c>
      <c r="AD25">
        <f>2*0.95*5.67E-8*(((CD25+$B$7)+273)^4-(V25+273)^4)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MAX(0,($B$13+$C$13*CI25)/(1+$D$13*CI25)*CB25/(CD25+273)*$E$13)</f>
        <v>0</v>
      </c>
      <c r="AK25" t="s">
        <v>293</v>
      </c>
      <c r="AL25">
        <v>10143.9</v>
      </c>
      <c r="AM25">
        <v>715.476923076923</v>
      </c>
      <c r="AN25">
        <v>3262.08</v>
      </c>
      <c r="AO25">
        <f>1-AM25/AN25</f>
        <v>0</v>
      </c>
      <c r="AP25">
        <v>-0.577747479816223</v>
      </c>
      <c r="AQ25" t="s">
        <v>334</v>
      </c>
      <c r="AR25">
        <v>15360.3</v>
      </c>
      <c r="AS25">
        <v>930.62076</v>
      </c>
      <c r="AT25">
        <v>1342.06</v>
      </c>
      <c r="AU25">
        <f>1-AS25/AT25</f>
        <v>0</v>
      </c>
      <c r="AV25">
        <v>0.5</v>
      </c>
      <c r="AW25">
        <f>BM25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 t="s">
        <v>335</v>
      </c>
      <c r="BC25">
        <v>930.62076</v>
      </c>
      <c r="BD25">
        <v>664.15</v>
      </c>
      <c r="BE25">
        <f>1-BD25/AT25</f>
        <v>0</v>
      </c>
      <c r="BF25">
        <f>(AT25-BC25)/(AT25-BD25)</f>
        <v>0</v>
      </c>
      <c r="BG25">
        <f>(AN25-AT25)/(AN25-BD25)</f>
        <v>0</v>
      </c>
      <c r="BH25">
        <f>(AT25-BC25)/(AT25-AM25)</f>
        <v>0</v>
      </c>
      <c r="BI25">
        <f>(AN25-AT25)/(AN25-AM25)</f>
        <v>0</v>
      </c>
      <c r="BJ25">
        <f>(BF25*BD25/BC25)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296</v>
      </c>
      <c r="BS25">
        <v>2</v>
      </c>
      <c r="BT25">
        <v>1607965610</v>
      </c>
      <c r="BU25">
        <v>499.84664516129</v>
      </c>
      <c r="BV25">
        <v>534.977225806452</v>
      </c>
      <c r="BW25">
        <v>19.5918548387097</v>
      </c>
      <c r="BX25">
        <v>13.7345612903226</v>
      </c>
      <c r="BY25">
        <v>499.784258064516</v>
      </c>
      <c r="BZ25">
        <v>19.2901838709677</v>
      </c>
      <c r="CA25">
        <v>500.142612903226</v>
      </c>
      <c r="CB25">
        <v>102.48335483871</v>
      </c>
      <c r="CC25">
        <v>0.100017835483871</v>
      </c>
      <c r="CD25">
        <v>27.9948</v>
      </c>
      <c r="CE25">
        <v>28.1475451612903</v>
      </c>
      <c r="CF25">
        <v>999.9</v>
      </c>
      <c r="CG25">
        <v>0</v>
      </c>
      <c r="CH25">
        <v>0</v>
      </c>
      <c r="CI25">
        <v>9996.53161290323</v>
      </c>
      <c r="CJ25">
        <v>0</v>
      </c>
      <c r="CK25">
        <v>218.431612903226</v>
      </c>
      <c r="CL25">
        <v>1399.99548387097</v>
      </c>
      <c r="CM25">
        <v>0.89999335483871</v>
      </c>
      <c r="CN25">
        <v>0.100006541935484</v>
      </c>
      <c r="CO25">
        <v>0</v>
      </c>
      <c r="CP25">
        <v>930.561967741936</v>
      </c>
      <c r="CQ25">
        <v>4.99948</v>
      </c>
      <c r="CR25">
        <v>13171.0387096774</v>
      </c>
      <c r="CS25">
        <v>11417.5193548387</v>
      </c>
      <c r="CT25">
        <v>48.054</v>
      </c>
      <c r="CU25">
        <v>49.6971612903226</v>
      </c>
      <c r="CV25">
        <v>48.9958709677419</v>
      </c>
      <c r="CW25">
        <v>49.515935483871</v>
      </c>
      <c r="CX25">
        <v>49.9634193548387</v>
      </c>
      <c r="CY25">
        <v>1255.48677419355</v>
      </c>
      <c r="CZ25">
        <v>139.512258064516</v>
      </c>
      <c r="DA25">
        <v>0</v>
      </c>
      <c r="DB25">
        <v>150.600000143051</v>
      </c>
      <c r="DC25">
        <v>0</v>
      </c>
      <c r="DD25">
        <v>930.62076</v>
      </c>
      <c r="DE25">
        <v>2.73207690740181</v>
      </c>
      <c r="DF25">
        <v>50.6076923639382</v>
      </c>
      <c r="DG25">
        <v>13172.136</v>
      </c>
      <c r="DH25">
        <v>15</v>
      </c>
      <c r="DI25">
        <v>1607965497</v>
      </c>
      <c r="DJ25" t="s">
        <v>331</v>
      </c>
      <c r="DK25">
        <v>1607965346</v>
      </c>
      <c r="DL25">
        <v>1607965497</v>
      </c>
      <c r="DM25">
        <v>10</v>
      </c>
      <c r="DN25">
        <v>0.201</v>
      </c>
      <c r="DO25">
        <v>0.074</v>
      </c>
      <c r="DP25">
        <v>0.232</v>
      </c>
      <c r="DQ25">
        <v>0.095</v>
      </c>
      <c r="DR25">
        <v>270</v>
      </c>
      <c r="DS25">
        <v>13</v>
      </c>
      <c r="DT25">
        <v>0.34</v>
      </c>
      <c r="DU25">
        <v>0.02</v>
      </c>
      <c r="DV25">
        <v>26.7987324942101</v>
      </c>
      <c r="DW25">
        <v>0.381872683419002</v>
      </c>
      <c r="DX25">
        <v>0.0492846502633062</v>
      </c>
      <c r="DY25">
        <v>1</v>
      </c>
      <c r="DZ25">
        <v>-35.1353870967742</v>
      </c>
      <c r="EA25">
        <v>-0.134530645161367</v>
      </c>
      <c r="EB25">
        <v>0.0515308347524175</v>
      </c>
      <c r="EC25">
        <v>1</v>
      </c>
      <c r="ED25">
        <v>5.86005677419355</v>
      </c>
      <c r="EE25">
        <v>-0.471123870967751</v>
      </c>
      <c r="EF25">
        <v>0.0365566713727089</v>
      </c>
      <c r="EG25">
        <v>0</v>
      </c>
      <c r="EH25">
        <v>2</v>
      </c>
      <c r="EI25">
        <v>3</v>
      </c>
      <c r="EJ25" t="s">
        <v>317</v>
      </c>
      <c r="EK25">
        <v>100</v>
      </c>
      <c r="EL25">
        <v>100</v>
      </c>
      <c r="EM25">
        <v>0.062</v>
      </c>
      <c r="EN25">
        <v>0.3037</v>
      </c>
      <c r="EO25">
        <v>0.312634048918586</v>
      </c>
      <c r="EP25">
        <v>-1.60436505785889e-05</v>
      </c>
      <c r="EQ25">
        <v>-1.15305589960158e-06</v>
      </c>
      <c r="ER25">
        <v>3.65813499827708e-10</v>
      </c>
      <c r="ES25">
        <v>-0.0241039469284836</v>
      </c>
      <c r="ET25">
        <v>-0.0148585495900011</v>
      </c>
      <c r="EU25">
        <v>0.00206202478538563</v>
      </c>
      <c r="EV25">
        <v>-2.15789431663115e-05</v>
      </c>
      <c r="EW25">
        <v>18</v>
      </c>
      <c r="EX25">
        <v>2225</v>
      </c>
      <c r="EY25">
        <v>1</v>
      </c>
      <c r="EZ25">
        <v>25</v>
      </c>
      <c r="FA25">
        <v>4.5</v>
      </c>
      <c r="FB25">
        <v>2</v>
      </c>
      <c r="FC25">
        <v>2</v>
      </c>
      <c r="FD25">
        <v>510.382</v>
      </c>
      <c r="FE25">
        <v>479.205</v>
      </c>
      <c r="FF25">
        <v>23.7328</v>
      </c>
      <c r="FG25">
        <v>34.7807</v>
      </c>
      <c r="FH25">
        <v>29.9995</v>
      </c>
      <c r="FI25">
        <v>34.8127</v>
      </c>
      <c r="FJ25">
        <v>34.8564</v>
      </c>
      <c r="FK25">
        <v>23.9775</v>
      </c>
      <c r="FL25">
        <v>22.5698</v>
      </c>
      <c r="FM25">
        <v>11.2342</v>
      </c>
      <c r="FN25">
        <v>23.7585</v>
      </c>
      <c r="FO25">
        <v>534.874</v>
      </c>
      <c r="FP25">
        <v>13.9217</v>
      </c>
      <c r="FQ25">
        <v>97.5264</v>
      </c>
      <c r="FR25">
        <v>102.012</v>
      </c>
    </row>
    <row r="26" spans="1:174">
      <c r="A26">
        <v>10</v>
      </c>
      <c r="B26">
        <v>1607965738.5</v>
      </c>
      <c r="C26">
        <v>1035.5</v>
      </c>
      <c r="D26" t="s">
        <v>336</v>
      </c>
      <c r="E26" t="s">
        <v>337</v>
      </c>
      <c r="F26" t="s">
        <v>291</v>
      </c>
      <c r="G26" t="s">
        <v>292</v>
      </c>
      <c r="H26">
        <v>1607965730.5</v>
      </c>
      <c r="I26">
        <f>(J26)/1000</f>
        <v>0</v>
      </c>
      <c r="J26">
        <f>1000*CA26*AH26*(BW26-BX26)/(100*BP26*(1000-AH26*BW26))</f>
        <v>0</v>
      </c>
      <c r="K26">
        <f>CA26*AH26*(BV26-BU26*(1000-AH26*BX26)/(1000-AH26*BW26))/(100*BP26)</f>
        <v>0</v>
      </c>
      <c r="L26">
        <f>BU26 - IF(AH26&gt;1, K26*BP26*100.0/(AJ26*CI26), 0)</f>
        <v>0</v>
      </c>
      <c r="M26">
        <f>((S26-I26/2)*L26-K26)/(S26+I26/2)</f>
        <v>0</v>
      </c>
      <c r="N26">
        <f>M26*(CB26+CC26)/1000.0</f>
        <v>0</v>
      </c>
      <c r="O26">
        <f>(BU26 - IF(AH26&gt;1, K26*BP26*100.0/(AJ26*CI26), 0))*(CB26+CC26)/1000.0</f>
        <v>0</v>
      </c>
      <c r="P26">
        <f>2.0/((1/R26-1/Q26)+SIGN(R26)*SQRT((1/R26-1/Q26)*(1/R26-1/Q26) + 4*BQ26/((BQ26+1)*(BQ26+1))*(2*1/R26*1/Q26-1/Q26*1/Q26)))</f>
        <v>0</v>
      </c>
      <c r="Q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R26">
        <f>I26*(1000-(1000*0.61365*exp(17.502*V26/(240.97+V26))/(CB26+CC26)+BW26)/2)/(1000*0.61365*exp(17.502*V26/(240.97+V26))/(CB26+CC26)-BW26)</f>
        <v>0</v>
      </c>
      <c r="S26">
        <f>1/((BQ26+1)/(P26/1.6)+1/(Q26/1.37)) + BQ26/((BQ26+1)/(P26/1.6) + BQ26/(Q26/1.37))</f>
        <v>0</v>
      </c>
      <c r="T26">
        <f>(BM26*BO26)</f>
        <v>0</v>
      </c>
      <c r="U26">
        <f>(CD26+(T26+2*0.95*5.67E-8*(((CD26+$B$7)+273)^4-(CD26+273)^4)-44100*I26)/(1.84*29.3*Q26+8*0.95*5.67E-8*(CD26+273)^3))</f>
        <v>0</v>
      </c>
      <c r="V26">
        <f>($C$7*CE26+$D$7*CF26+$E$7*U26)</f>
        <v>0</v>
      </c>
      <c r="W26">
        <f>0.61365*exp(17.502*V26/(240.97+V26))</f>
        <v>0</v>
      </c>
      <c r="X26">
        <f>(Y26/Z26*100)</f>
        <v>0</v>
      </c>
      <c r="Y26">
        <f>BW26*(CB26+CC26)/1000</f>
        <v>0</v>
      </c>
      <c r="Z26">
        <f>0.61365*exp(17.502*CD26/(240.97+CD26))</f>
        <v>0</v>
      </c>
      <c r="AA26">
        <f>(W26-BW26*(CB26+CC26)/1000)</f>
        <v>0</v>
      </c>
      <c r="AB26">
        <f>(-I26*44100)</f>
        <v>0</v>
      </c>
      <c r="AC26">
        <f>2*29.3*Q26*0.92*(CD26-V26)</f>
        <v>0</v>
      </c>
      <c r="AD26">
        <f>2*0.95*5.67E-8*(((CD26+$B$7)+273)^4-(V26+273)^4)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MAX(0,($B$13+$C$13*CI26)/(1+$D$13*CI26)*CB26/(CD26+273)*$E$13)</f>
        <v>0</v>
      </c>
      <c r="AK26" t="s">
        <v>293</v>
      </c>
      <c r="AL26">
        <v>10143.9</v>
      </c>
      <c r="AM26">
        <v>715.476923076923</v>
      </c>
      <c r="AN26">
        <v>3262.08</v>
      </c>
      <c r="AO26">
        <f>1-AM26/AN26</f>
        <v>0</v>
      </c>
      <c r="AP26">
        <v>-0.577747479816223</v>
      </c>
      <c r="AQ26" t="s">
        <v>338</v>
      </c>
      <c r="AR26">
        <v>15360.2</v>
      </c>
      <c r="AS26">
        <v>949.106230769231</v>
      </c>
      <c r="AT26">
        <v>1389.66</v>
      </c>
      <c r="AU26">
        <f>1-AS26/AT26</f>
        <v>0</v>
      </c>
      <c r="AV26">
        <v>0.5</v>
      </c>
      <c r="AW26">
        <f>BM26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 t="s">
        <v>339</v>
      </c>
      <c r="BC26">
        <v>949.106230769231</v>
      </c>
      <c r="BD26">
        <v>659.61</v>
      </c>
      <c r="BE26">
        <f>1-BD26/AT26</f>
        <v>0</v>
      </c>
      <c r="BF26">
        <f>(AT26-BC26)/(AT26-BD26)</f>
        <v>0</v>
      </c>
      <c r="BG26">
        <f>(AN26-AT26)/(AN26-BD26)</f>
        <v>0</v>
      </c>
      <c r="BH26">
        <f>(AT26-BC26)/(AT26-AM26)</f>
        <v>0</v>
      </c>
      <c r="BI26">
        <f>(AN26-AT26)/(AN26-AM26)</f>
        <v>0</v>
      </c>
      <c r="BJ26">
        <f>(BF26*BD26/BC26)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296</v>
      </c>
      <c r="BS26">
        <v>2</v>
      </c>
      <c r="BT26">
        <v>1607965730.5</v>
      </c>
      <c r="BU26">
        <v>599.925709677419</v>
      </c>
      <c r="BV26">
        <v>638.656935483871</v>
      </c>
      <c r="BW26">
        <v>19.6112741935484</v>
      </c>
      <c r="BX26">
        <v>14.017364516129</v>
      </c>
      <c r="BY26">
        <v>599.958774193548</v>
      </c>
      <c r="BZ26">
        <v>19.3088258064516</v>
      </c>
      <c r="CA26">
        <v>500.146161290323</v>
      </c>
      <c r="CB26">
        <v>102.479806451613</v>
      </c>
      <c r="CC26">
        <v>0.100000977419355</v>
      </c>
      <c r="CD26">
        <v>27.9458483870968</v>
      </c>
      <c r="CE26">
        <v>28.0455129032258</v>
      </c>
      <c r="CF26">
        <v>999.9</v>
      </c>
      <c r="CG26">
        <v>0</v>
      </c>
      <c r="CH26">
        <v>0</v>
      </c>
      <c r="CI26">
        <v>10000.0406451613</v>
      </c>
      <c r="CJ26">
        <v>0</v>
      </c>
      <c r="CK26">
        <v>219.907838709677</v>
      </c>
      <c r="CL26">
        <v>1400.04258064516</v>
      </c>
      <c r="CM26">
        <v>0.899997225806452</v>
      </c>
      <c r="CN26">
        <v>0.100002806451613</v>
      </c>
      <c r="CO26">
        <v>0</v>
      </c>
      <c r="CP26">
        <v>949.267483870968</v>
      </c>
      <c r="CQ26">
        <v>4.99948</v>
      </c>
      <c r="CR26">
        <v>13441.1032258065</v>
      </c>
      <c r="CS26">
        <v>11417.9193548387</v>
      </c>
      <c r="CT26">
        <v>48.187064516129</v>
      </c>
      <c r="CU26">
        <v>49.8546774193548</v>
      </c>
      <c r="CV26">
        <v>49.2154516129032</v>
      </c>
      <c r="CW26">
        <v>49.5742580645161</v>
      </c>
      <c r="CX26">
        <v>50.1147741935484</v>
      </c>
      <c r="CY26">
        <v>1255.53516129032</v>
      </c>
      <c r="CZ26">
        <v>139.508387096774</v>
      </c>
      <c r="DA26">
        <v>0</v>
      </c>
      <c r="DB26">
        <v>120.100000143051</v>
      </c>
      <c r="DC26">
        <v>0</v>
      </c>
      <c r="DD26">
        <v>949.106230769231</v>
      </c>
      <c r="DE26">
        <v>-12.1788034098298</v>
      </c>
      <c r="DF26">
        <v>-140.577777780253</v>
      </c>
      <c r="DG26">
        <v>13439.1115384615</v>
      </c>
      <c r="DH26">
        <v>15</v>
      </c>
      <c r="DI26">
        <v>1607965497</v>
      </c>
      <c r="DJ26" t="s">
        <v>331</v>
      </c>
      <c r="DK26">
        <v>1607965346</v>
      </c>
      <c r="DL26">
        <v>1607965497</v>
      </c>
      <c r="DM26">
        <v>10</v>
      </c>
      <c r="DN26">
        <v>0.201</v>
      </c>
      <c r="DO26">
        <v>0.074</v>
      </c>
      <c r="DP26">
        <v>0.232</v>
      </c>
      <c r="DQ26">
        <v>0.095</v>
      </c>
      <c r="DR26">
        <v>270</v>
      </c>
      <c r="DS26">
        <v>13</v>
      </c>
      <c r="DT26">
        <v>0.34</v>
      </c>
      <c r="DU26">
        <v>0.02</v>
      </c>
      <c r="DV26">
        <v>29.4369004408988</v>
      </c>
      <c r="DW26">
        <v>-1.13364296016852</v>
      </c>
      <c r="DX26">
        <v>0.107402128853494</v>
      </c>
      <c r="DY26">
        <v>0</v>
      </c>
      <c r="DZ26">
        <v>-38.7311838709677</v>
      </c>
      <c r="EA26">
        <v>1.32390967741947</v>
      </c>
      <c r="EB26">
        <v>0.1292927662991</v>
      </c>
      <c r="EC26">
        <v>0</v>
      </c>
      <c r="ED26">
        <v>5.59390225806452</v>
      </c>
      <c r="EE26">
        <v>0.0406698387096852</v>
      </c>
      <c r="EF26">
        <v>0.0042003906958662</v>
      </c>
      <c r="EG26">
        <v>1</v>
      </c>
      <c r="EH26">
        <v>1</v>
      </c>
      <c r="EI26">
        <v>3</v>
      </c>
      <c r="EJ26" t="s">
        <v>303</v>
      </c>
      <c r="EK26">
        <v>100</v>
      </c>
      <c r="EL26">
        <v>100</v>
      </c>
      <c r="EM26">
        <v>-0.033</v>
      </c>
      <c r="EN26">
        <v>0.3018</v>
      </c>
      <c r="EO26">
        <v>0.312634048918586</v>
      </c>
      <c r="EP26">
        <v>-1.60436505785889e-05</v>
      </c>
      <c r="EQ26">
        <v>-1.15305589960158e-06</v>
      </c>
      <c r="ER26">
        <v>3.65813499827708e-10</v>
      </c>
      <c r="ES26">
        <v>-0.0241039469284836</v>
      </c>
      <c r="ET26">
        <v>-0.0148585495900011</v>
      </c>
      <c r="EU26">
        <v>0.00206202478538563</v>
      </c>
      <c r="EV26">
        <v>-2.15789431663115e-05</v>
      </c>
      <c r="EW26">
        <v>18</v>
      </c>
      <c r="EX26">
        <v>2225</v>
      </c>
      <c r="EY26">
        <v>1</v>
      </c>
      <c r="EZ26">
        <v>25</v>
      </c>
      <c r="FA26">
        <v>6.5</v>
      </c>
      <c r="FB26">
        <v>4</v>
      </c>
      <c r="FC26">
        <v>2</v>
      </c>
      <c r="FD26">
        <v>510.224</v>
      </c>
      <c r="FE26">
        <v>480.564</v>
      </c>
      <c r="FF26">
        <v>24.4514</v>
      </c>
      <c r="FG26">
        <v>34.629</v>
      </c>
      <c r="FH26">
        <v>29.9986</v>
      </c>
      <c r="FI26">
        <v>34.7189</v>
      </c>
      <c r="FJ26">
        <v>34.7663</v>
      </c>
      <c r="FK26">
        <v>27.6723</v>
      </c>
      <c r="FL26">
        <v>18.2504</v>
      </c>
      <c r="FM26">
        <v>9.73451</v>
      </c>
      <c r="FN26">
        <v>24.4688</v>
      </c>
      <c r="FO26">
        <v>638.628</v>
      </c>
      <c r="FP26">
        <v>14.0718</v>
      </c>
      <c r="FQ26">
        <v>97.5756</v>
      </c>
      <c r="FR26">
        <v>102.055</v>
      </c>
    </row>
    <row r="27" spans="1:174">
      <c r="A27">
        <v>11</v>
      </c>
      <c r="B27">
        <v>1607965859</v>
      </c>
      <c r="C27">
        <v>1156</v>
      </c>
      <c r="D27" t="s">
        <v>340</v>
      </c>
      <c r="E27" t="s">
        <v>341</v>
      </c>
      <c r="F27" t="s">
        <v>291</v>
      </c>
      <c r="G27" t="s">
        <v>292</v>
      </c>
      <c r="H27">
        <v>1607965851</v>
      </c>
      <c r="I27">
        <f>(J27)/1000</f>
        <v>0</v>
      </c>
      <c r="J27">
        <f>1000*CA27*AH27*(BW27-BX27)/(100*BP27*(1000-AH27*BW27))</f>
        <v>0</v>
      </c>
      <c r="K27">
        <f>CA27*AH27*(BV27-BU27*(1000-AH27*BX27)/(1000-AH27*BW27))/(100*BP27)</f>
        <v>0</v>
      </c>
      <c r="L27">
        <f>BU27 - IF(AH27&gt;1, K27*BP27*100.0/(AJ27*CI27), 0)</f>
        <v>0</v>
      </c>
      <c r="M27">
        <f>((S27-I27/2)*L27-K27)/(S27+I27/2)</f>
        <v>0</v>
      </c>
      <c r="N27">
        <f>M27*(CB27+CC27)/1000.0</f>
        <v>0</v>
      </c>
      <c r="O27">
        <f>(BU27 - IF(AH27&gt;1, K27*BP27*100.0/(AJ27*CI27), 0))*(CB27+CC27)/1000.0</f>
        <v>0</v>
      </c>
      <c r="P27">
        <f>2.0/((1/R27-1/Q27)+SIGN(R27)*SQRT((1/R27-1/Q27)*(1/R27-1/Q27) + 4*BQ27/((BQ27+1)*(BQ27+1))*(2*1/R27*1/Q27-1/Q27*1/Q27)))</f>
        <v>0</v>
      </c>
      <c r="Q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R27">
        <f>I27*(1000-(1000*0.61365*exp(17.502*V27/(240.97+V27))/(CB27+CC27)+BW27)/2)/(1000*0.61365*exp(17.502*V27/(240.97+V27))/(CB27+CC27)-BW27)</f>
        <v>0</v>
      </c>
      <c r="S27">
        <f>1/((BQ27+1)/(P27/1.6)+1/(Q27/1.37)) + BQ27/((BQ27+1)/(P27/1.6) + BQ27/(Q27/1.37))</f>
        <v>0</v>
      </c>
      <c r="T27">
        <f>(BM27*BO27)</f>
        <v>0</v>
      </c>
      <c r="U27">
        <f>(CD27+(T27+2*0.95*5.67E-8*(((CD27+$B$7)+273)^4-(CD27+273)^4)-44100*I27)/(1.84*29.3*Q27+8*0.95*5.67E-8*(CD27+273)^3))</f>
        <v>0</v>
      </c>
      <c r="V27">
        <f>($C$7*CE27+$D$7*CF27+$E$7*U27)</f>
        <v>0</v>
      </c>
      <c r="W27">
        <f>0.61365*exp(17.502*V27/(240.97+V27))</f>
        <v>0</v>
      </c>
      <c r="X27">
        <f>(Y27/Z27*100)</f>
        <v>0</v>
      </c>
      <c r="Y27">
        <f>BW27*(CB27+CC27)/1000</f>
        <v>0</v>
      </c>
      <c r="Z27">
        <f>0.61365*exp(17.502*CD27/(240.97+CD27))</f>
        <v>0</v>
      </c>
      <c r="AA27">
        <f>(W27-BW27*(CB27+CC27)/1000)</f>
        <v>0</v>
      </c>
      <c r="AB27">
        <f>(-I27*44100)</f>
        <v>0</v>
      </c>
      <c r="AC27">
        <f>2*29.3*Q27*0.92*(CD27-V27)</f>
        <v>0</v>
      </c>
      <c r="AD27">
        <f>2*0.95*5.67E-8*(((CD27+$B$7)+273)^4-(V27+273)^4)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MAX(0,($B$13+$C$13*CI27)/(1+$D$13*CI27)*CB27/(CD27+273)*$E$13)</f>
        <v>0</v>
      </c>
      <c r="AK27" t="s">
        <v>293</v>
      </c>
      <c r="AL27">
        <v>10143.9</v>
      </c>
      <c r="AM27">
        <v>715.476923076923</v>
      </c>
      <c r="AN27">
        <v>3262.08</v>
      </c>
      <c r="AO27">
        <f>1-AM27/AN27</f>
        <v>0</v>
      </c>
      <c r="AP27">
        <v>-0.577747479816223</v>
      </c>
      <c r="AQ27" t="s">
        <v>342</v>
      </c>
      <c r="AR27">
        <v>15359.3</v>
      </c>
      <c r="AS27">
        <v>945.488692307692</v>
      </c>
      <c r="AT27">
        <v>1400.73</v>
      </c>
      <c r="AU27">
        <f>1-AS27/AT27</f>
        <v>0</v>
      </c>
      <c r="AV27">
        <v>0.5</v>
      </c>
      <c r="AW27">
        <f>BM27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 t="s">
        <v>343</v>
      </c>
      <c r="BC27">
        <v>945.488692307692</v>
      </c>
      <c r="BD27">
        <v>655.17</v>
      </c>
      <c r="BE27">
        <f>1-BD27/AT27</f>
        <v>0</v>
      </c>
      <c r="BF27">
        <f>(AT27-BC27)/(AT27-BD27)</f>
        <v>0</v>
      </c>
      <c r="BG27">
        <f>(AN27-AT27)/(AN27-BD27)</f>
        <v>0</v>
      </c>
      <c r="BH27">
        <f>(AT27-BC27)/(AT27-AM27)</f>
        <v>0</v>
      </c>
      <c r="BI27">
        <f>(AN27-AT27)/(AN27-AM27)</f>
        <v>0</v>
      </c>
      <c r="BJ27">
        <f>(BF27*BD27/BC27)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296</v>
      </c>
      <c r="BS27">
        <v>2</v>
      </c>
      <c r="BT27">
        <v>1607965851</v>
      </c>
      <c r="BU27">
        <v>699.907580645161</v>
      </c>
      <c r="BV27">
        <v>741.191225806451</v>
      </c>
      <c r="BW27">
        <v>19.6382096774194</v>
      </c>
      <c r="BX27">
        <v>14.6732096774194</v>
      </c>
      <c r="BY27">
        <v>700.045838709677</v>
      </c>
      <c r="BZ27">
        <v>19.3347225806452</v>
      </c>
      <c r="CA27">
        <v>500.148419354839</v>
      </c>
      <c r="CB27">
        <v>102.467903225806</v>
      </c>
      <c r="CC27">
        <v>0.100023341935484</v>
      </c>
      <c r="CD27">
        <v>28.0264806451613</v>
      </c>
      <c r="CE27">
        <v>28.2245225806452</v>
      </c>
      <c r="CF27">
        <v>999.9</v>
      </c>
      <c r="CG27">
        <v>0</v>
      </c>
      <c r="CH27">
        <v>0</v>
      </c>
      <c r="CI27">
        <v>9993.80741935484</v>
      </c>
      <c r="CJ27">
        <v>0</v>
      </c>
      <c r="CK27">
        <v>220.382419354839</v>
      </c>
      <c r="CL27">
        <v>1400.0135483871</v>
      </c>
      <c r="CM27">
        <v>0.899999741935484</v>
      </c>
      <c r="CN27">
        <v>0.100000096774194</v>
      </c>
      <c r="CO27">
        <v>0</v>
      </c>
      <c r="CP27">
        <v>945.67564516129</v>
      </c>
      <c r="CQ27">
        <v>4.99948</v>
      </c>
      <c r="CR27">
        <v>13409.864516129</v>
      </c>
      <c r="CS27">
        <v>11417.6935483871</v>
      </c>
      <c r="CT27">
        <v>48.3424838709677</v>
      </c>
      <c r="CU27">
        <v>49.9350322580645</v>
      </c>
      <c r="CV27">
        <v>49.3628064516129</v>
      </c>
      <c r="CW27">
        <v>49.632935483871</v>
      </c>
      <c r="CX27">
        <v>50.2113870967742</v>
      </c>
      <c r="CY27">
        <v>1255.51161290323</v>
      </c>
      <c r="CZ27">
        <v>139.501935483871</v>
      </c>
      <c r="DA27">
        <v>0</v>
      </c>
      <c r="DB27">
        <v>120</v>
      </c>
      <c r="DC27">
        <v>0</v>
      </c>
      <c r="DD27">
        <v>945.488692307692</v>
      </c>
      <c r="DE27">
        <v>-16.3967863281498</v>
      </c>
      <c r="DF27">
        <v>-217.336752133478</v>
      </c>
      <c r="DG27">
        <v>13407.45</v>
      </c>
      <c r="DH27">
        <v>15</v>
      </c>
      <c r="DI27">
        <v>1607965497</v>
      </c>
      <c r="DJ27" t="s">
        <v>331</v>
      </c>
      <c r="DK27">
        <v>1607965346</v>
      </c>
      <c r="DL27">
        <v>1607965497</v>
      </c>
      <c r="DM27">
        <v>10</v>
      </c>
      <c r="DN27">
        <v>0.201</v>
      </c>
      <c r="DO27">
        <v>0.074</v>
      </c>
      <c r="DP27">
        <v>0.232</v>
      </c>
      <c r="DQ27">
        <v>0.095</v>
      </c>
      <c r="DR27">
        <v>270</v>
      </c>
      <c r="DS27">
        <v>13</v>
      </c>
      <c r="DT27">
        <v>0.34</v>
      </c>
      <c r="DU27">
        <v>0.02</v>
      </c>
      <c r="DV27">
        <v>31.4559006459043</v>
      </c>
      <c r="DW27">
        <v>0.220904573083045</v>
      </c>
      <c r="DX27">
        <v>0.0347052207461067</v>
      </c>
      <c r="DY27">
        <v>1</v>
      </c>
      <c r="DZ27">
        <v>-41.2844161290322</v>
      </c>
      <c r="EA27">
        <v>0.0291338709678443</v>
      </c>
      <c r="EB27">
        <v>0.0354886542230614</v>
      </c>
      <c r="EC27">
        <v>1</v>
      </c>
      <c r="ED27">
        <v>4.96836225806452</v>
      </c>
      <c r="EE27">
        <v>-0.327111774193551</v>
      </c>
      <c r="EF27">
        <v>0.0252832878259186</v>
      </c>
      <c r="EG27">
        <v>0</v>
      </c>
      <c r="EH27">
        <v>2</v>
      </c>
      <c r="EI27">
        <v>3</v>
      </c>
      <c r="EJ27" t="s">
        <v>317</v>
      </c>
      <c r="EK27">
        <v>100</v>
      </c>
      <c r="EL27">
        <v>100</v>
      </c>
      <c r="EM27">
        <v>-0.138</v>
      </c>
      <c r="EN27">
        <v>0.305</v>
      </c>
      <c r="EO27">
        <v>0.312634048918586</v>
      </c>
      <c r="EP27">
        <v>-1.60436505785889e-05</v>
      </c>
      <c r="EQ27">
        <v>-1.15305589960158e-06</v>
      </c>
      <c r="ER27">
        <v>3.65813499827708e-10</v>
      </c>
      <c r="ES27">
        <v>-0.0241039469284836</v>
      </c>
      <c r="ET27">
        <v>-0.0148585495900011</v>
      </c>
      <c r="EU27">
        <v>0.00206202478538563</v>
      </c>
      <c r="EV27">
        <v>-2.15789431663115e-05</v>
      </c>
      <c r="EW27">
        <v>18</v>
      </c>
      <c r="EX27">
        <v>2225</v>
      </c>
      <c r="EY27">
        <v>1</v>
      </c>
      <c r="EZ27">
        <v>25</v>
      </c>
      <c r="FA27">
        <v>8.6</v>
      </c>
      <c r="FB27">
        <v>6</v>
      </c>
      <c r="FC27">
        <v>2</v>
      </c>
      <c r="FD27">
        <v>509.757</v>
      </c>
      <c r="FE27">
        <v>483.638</v>
      </c>
      <c r="FF27">
        <v>23.9883</v>
      </c>
      <c r="FG27">
        <v>34.3516</v>
      </c>
      <c r="FH27">
        <v>29.9997</v>
      </c>
      <c r="FI27">
        <v>34.5236</v>
      </c>
      <c r="FJ27">
        <v>34.5865</v>
      </c>
      <c r="FK27">
        <v>31.2556</v>
      </c>
      <c r="FL27">
        <v>6.80068</v>
      </c>
      <c r="FM27">
        <v>8.9775</v>
      </c>
      <c r="FN27">
        <v>23.9781</v>
      </c>
      <c r="FO27">
        <v>741.251</v>
      </c>
      <c r="FP27">
        <v>14.9453</v>
      </c>
      <c r="FQ27">
        <v>97.633</v>
      </c>
      <c r="FR27">
        <v>102.104</v>
      </c>
    </row>
    <row r="28" spans="1:174">
      <c r="A28">
        <v>12</v>
      </c>
      <c r="B28">
        <v>1607965979.6</v>
      </c>
      <c r="C28">
        <v>1276.59999990463</v>
      </c>
      <c r="D28" t="s">
        <v>344</v>
      </c>
      <c r="E28" t="s">
        <v>345</v>
      </c>
      <c r="F28" t="s">
        <v>291</v>
      </c>
      <c r="G28" t="s">
        <v>292</v>
      </c>
      <c r="H28">
        <v>1607965971.6</v>
      </c>
      <c r="I28">
        <f>(J28)/1000</f>
        <v>0</v>
      </c>
      <c r="J28">
        <f>1000*CA28*AH28*(BW28-BX28)/(100*BP28*(1000-AH28*BW28))</f>
        <v>0</v>
      </c>
      <c r="K28">
        <f>CA28*AH28*(BV28-BU28*(1000-AH28*BX28)/(1000-AH28*BW28))/(100*BP28)</f>
        <v>0</v>
      </c>
      <c r="L28">
        <f>BU28 - IF(AH28&gt;1, K28*BP28*100.0/(AJ28*CI28), 0)</f>
        <v>0</v>
      </c>
      <c r="M28">
        <f>((S28-I28/2)*L28-K28)/(S28+I28/2)</f>
        <v>0</v>
      </c>
      <c r="N28">
        <f>M28*(CB28+CC28)/1000.0</f>
        <v>0</v>
      </c>
      <c r="O28">
        <f>(BU28 - IF(AH28&gt;1, K28*BP28*100.0/(AJ28*CI28), 0))*(CB28+CC28)/1000.0</f>
        <v>0</v>
      </c>
      <c r="P28">
        <f>2.0/((1/R28-1/Q28)+SIGN(R28)*SQRT((1/R28-1/Q28)*(1/R28-1/Q28) + 4*BQ28/((BQ28+1)*(BQ28+1))*(2*1/R28*1/Q28-1/Q28*1/Q28)))</f>
        <v>0</v>
      </c>
      <c r="Q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R28">
        <f>I28*(1000-(1000*0.61365*exp(17.502*V28/(240.97+V28))/(CB28+CC28)+BW28)/2)/(1000*0.61365*exp(17.502*V28/(240.97+V28))/(CB28+CC28)-BW28)</f>
        <v>0</v>
      </c>
      <c r="S28">
        <f>1/((BQ28+1)/(P28/1.6)+1/(Q28/1.37)) + BQ28/((BQ28+1)/(P28/1.6) + BQ28/(Q28/1.37))</f>
        <v>0</v>
      </c>
      <c r="T28">
        <f>(BM28*BO28)</f>
        <v>0</v>
      </c>
      <c r="U28">
        <f>(CD28+(T28+2*0.95*5.67E-8*(((CD28+$B$7)+273)^4-(CD28+273)^4)-44100*I28)/(1.84*29.3*Q28+8*0.95*5.67E-8*(CD28+273)^3))</f>
        <v>0</v>
      </c>
      <c r="V28">
        <f>($C$7*CE28+$D$7*CF28+$E$7*U28)</f>
        <v>0</v>
      </c>
      <c r="W28">
        <f>0.61365*exp(17.502*V28/(240.97+V28))</f>
        <v>0</v>
      </c>
      <c r="X28">
        <f>(Y28/Z28*100)</f>
        <v>0</v>
      </c>
      <c r="Y28">
        <f>BW28*(CB28+CC28)/1000</f>
        <v>0</v>
      </c>
      <c r="Z28">
        <f>0.61365*exp(17.502*CD28/(240.97+CD28))</f>
        <v>0</v>
      </c>
      <c r="AA28">
        <f>(W28-BW28*(CB28+CC28)/1000)</f>
        <v>0</v>
      </c>
      <c r="AB28">
        <f>(-I28*44100)</f>
        <v>0</v>
      </c>
      <c r="AC28">
        <f>2*29.3*Q28*0.92*(CD28-V28)</f>
        <v>0</v>
      </c>
      <c r="AD28">
        <f>2*0.95*5.67E-8*(((CD28+$B$7)+273)^4-(V28+273)^4)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MAX(0,($B$13+$C$13*CI28)/(1+$D$13*CI28)*CB28/(CD28+273)*$E$13)</f>
        <v>0</v>
      </c>
      <c r="AK28" t="s">
        <v>293</v>
      </c>
      <c r="AL28">
        <v>10143.9</v>
      </c>
      <c r="AM28">
        <v>715.476923076923</v>
      </c>
      <c r="AN28">
        <v>3262.08</v>
      </c>
      <c r="AO28">
        <f>1-AM28/AN28</f>
        <v>0</v>
      </c>
      <c r="AP28">
        <v>-0.577747479816223</v>
      </c>
      <c r="AQ28" t="s">
        <v>346</v>
      </c>
      <c r="AR28">
        <v>15358.2</v>
      </c>
      <c r="AS28">
        <v>944.3915</v>
      </c>
      <c r="AT28">
        <v>1412.67</v>
      </c>
      <c r="AU28">
        <f>1-AS28/AT28</f>
        <v>0</v>
      </c>
      <c r="AV28">
        <v>0.5</v>
      </c>
      <c r="AW28">
        <f>BM28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 t="s">
        <v>347</v>
      </c>
      <c r="BC28">
        <v>944.3915</v>
      </c>
      <c r="BD28">
        <v>661.89</v>
      </c>
      <c r="BE28">
        <f>1-BD28/AT28</f>
        <v>0</v>
      </c>
      <c r="BF28">
        <f>(AT28-BC28)/(AT28-BD28)</f>
        <v>0</v>
      </c>
      <c r="BG28">
        <f>(AN28-AT28)/(AN28-BD28)</f>
        <v>0</v>
      </c>
      <c r="BH28">
        <f>(AT28-BC28)/(AT28-AM28)</f>
        <v>0</v>
      </c>
      <c r="BI28">
        <f>(AN28-AT28)/(AN28-AM28)</f>
        <v>0</v>
      </c>
      <c r="BJ28">
        <f>(BF28*BD28/BC28)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296</v>
      </c>
      <c r="BS28">
        <v>2</v>
      </c>
      <c r="BT28">
        <v>1607965971.6</v>
      </c>
      <c r="BU28">
        <v>800.502451612903</v>
      </c>
      <c r="BV28">
        <v>842.835225806452</v>
      </c>
      <c r="BW28">
        <v>19.8878322580645</v>
      </c>
      <c r="BX28">
        <v>15.7562806451613</v>
      </c>
      <c r="BY28">
        <v>800.263451612903</v>
      </c>
      <c r="BZ28">
        <v>19.5745387096774</v>
      </c>
      <c r="CA28">
        <v>500.134322580645</v>
      </c>
      <c r="CB28">
        <v>102.461387096774</v>
      </c>
      <c r="CC28">
        <v>0.0999765483870968</v>
      </c>
      <c r="CD28">
        <v>28.0153774193548</v>
      </c>
      <c r="CE28">
        <v>28.4705774193548</v>
      </c>
      <c r="CF28">
        <v>999.9</v>
      </c>
      <c r="CG28">
        <v>0</v>
      </c>
      <c r="CH28">
        <v>0</v>
      </c>
      <c r="CI28">
        <v>10001.6070967742</v>
      </c>
      <c r="CJ28">
        <v>0</v>
      </c>
      <c r="CK28">
        <v>219.581838709677</v>
      </c>
      <c r="CL28">
        <v>1399.99032258065</v>
      </c>
      <c r="CM28">
        <v>0.899986193548387</v>
      </c>
      <c r="CN28">
        <v>0.100013761290323</v>
      </c>
      <c r="CO28">
        <v>0</v>
      </c>
      <c r="CP28">
        <v>944.488</v>
      </c>
      <c r="CQ28">
        <v>4.99948</v>
      </c>
      <c r="CR28">
        <v>13419.2580645161</v>
      </c>
      <c r="CS28">
        <v>11417.4612903226</v>
      </c>
      <c r="CT28">
        <v>48.5843548387097</v>
      </c>
      <c r="CU28">
        <v>50.125</v>
      </c>
      <c r="CV28">
        <v>49.562129032258</v>
      </c>
      <c r="CW28">
        <v>49.8343548387097</v>
      </c>
      <c r="CX28">
        <v>50.417064516129</v>
      </c>
      <c r="CY28">
        <v>1255.47</v>
      </c>
      <c r="CZ28">
        <v>139.520322580645</v>
      </c>
      <c r="DA28">
        <v>0</v>
      </c>
      <c r="DB28">
        <v>120</v>
      </c>
      <c r="DC28">
        <v>0</v>
      </c>
      <c r="DD28">
        <v>944.3915</v>
      </c>
      <c r="DE28">
        <v>-9.27634187913208</v>
      </c>
      <c r="DF28">
        <v>-181.603418937947</v>
      </c>
      <c r="DG28">
        <v>13417.2730769231</v>
      </c>
      <c r="DH28">
        <v>15</v>
      </c>
      <c r="DI28">
        <v>1607966014.1</v>
      </c>
      <c r="DJ28" t="s">
        <v>348</v>
      </c>
      <c r="DK28">
        <v>1607966014.1</v>
      </c>
      <c r="DL28">
        <v>1607965497</v>
      </c>
      <c r="DM28">
        <v>11</v>
      </c>
      <c r="DN28">
        <v>0.553</v>
      </c>
      <c r="DO28">
        <v>0.074</v>
      </c>
      <c r="DP28">
        <v>0.239</v>
      </c>
      <c r="DQ28">
        <v>0.095</v>
      </c>
      <c r="DR28">
        <v>854</v>
      </c>
      <c r="DS28">
        <v>13</v>
      </c>
      <c r="DT28">
        <v>0.07</v>
      </c>
      <c r="DU28">
        <v>0.02</v>
      </c>
      <c r="DV28">
        <v>32.8936816088701</v>
      </c>
      <c r="DW28">
        <v>-0.503928866216353</v>
      </c>
      <c r="DX28">
        <v>0.0736892589846699</v>
      </c>
      <c r="DY28">
        <v>0</v>
      </c>
      <c r="DZ28">
        <v>-42.8152433333333</v>
      </c>
      <c r="EA28">
        <v>0.937999555061083</v>
      </c>
      <c r="EB28">
        <v>0.0967380059174725</v>
      </c>
      <c r="EC28">
        <v>0</v>
      </c>
      <c r="ED28">
        <v>4.12869866666667</v>
      </c>
      <c r="EE28">
        <v>-0.633201156840918</v>
      </c>
      <c r="EF28">
        <v>0.04569686340318</v>
      </c>
      <c r="EG28">
        <v>0</v>
      </c>
      <c r="EH28">
        <v>0</v>
      </c>
      <c r="EI28">
        <v>3</v>
      </c>
      <c r="EJ28" t="s">
        <v>298</v>
      </c>
      <c r="EK28">
        <v>100</v>
      </c>
      <c r="EL28">
        <v>100</v>
      </c>
      <c r="EM28">
        <v>0.239</v>
      </c>
      <c r="EN28">
        <v>0.3171</v>
      </c>
      <c r="EO28">
        <v>0.312634048918586</v>
      </c>
      <c r="EP28">
        <v>-1.60436505785889e-05</v>
      </c>
      <c r="EQ28">
        <v>-1.15305589960158e-06</v>
      </c>
      <c r="ER28">
        <v>3.65813499827708e-10</v>
      </c>
      <c r="ES28">
        <v>-0.0241039469284836</v>
      </c>
      <c r="ET28">
        <v>-0.0148585495900011</v>
      </c>
      <c r="EU28">
        <v>0.00206202478538563</v>
      </c>
      <c r="EV28">
        <v>-2.15789431663115e-05</v>
      </c>
      <c r="EW28">
        <v>18</v>
      </c>
      <c r="EX28">
        <v>2225</v>
      </c>
      <c r="EY28">
        <v>1</v>
      </c>
      <c r="EZ28">
        <v>25</v>
      </c>
      <c r="FA28">
        <v>10.6</v>
      </c>
      <c r="FB28">
        <v>8</v>
      </c>
      <c r="FC28">
        <v>2</v>
      </c>
      <c r="FD28">
        <v>509.404</v>
      </c>
      <c r="FE28">
        <v>484.859</v>
      </c>
      <c r="FF28">
        <v>23.8227</v>
      </c>
      <c r="FG28">
        <v>34.2535</v>
      </c>
      <c r="FH28">
        <v>30.0001</v>
      </c>
      <c r="FI28">
        <v>34.409</v>
      </c>
      <c r="FJ28">
        <v>34.4719</v>
      </c>
      <c r="FK28">
        <v>34.7355</v>
      </c>
      <c r="FL28">
        <v>0</v>
      </c>
      <c r="FM28">
        <v>16.3648</v>
      </c>
      <c r="FN28">
        <v>23.8139</v>
      </c>
      <c r="FO28">
        <v>842.803</v>
      </c>
      <c r="FP28">
        <v>17.6671</v>
      </c>
      <c r="FQ28">
        <v>97.6463</v>
      </c>
      <c r="FR28">
        <v>102.11</v>
      </c>
    </row>
    <row r="29" spans="1:174">
      <c r="A29">
        <v>13</v>
      </c>
      <c r="B29">
        <v>1607966135.1</v>
      </c>
      <c r="C29">
        <v>1432.09999990463</v>
      </c>
      <c r="D29" t="s">
        <v>349</v>
      </c>
      <c r="E29" t="s">
        <v>350</v>
      </c>
      <c r="F29" t="s">
        <v>291</v>
      </c>
      <c r="G29" t="s">
        <v>292</v>
      </c>
      <c r="H29">
        <v>1607966127.1</v>
      </c>
      <c r="I29">
        <f>(J29)/1000</f>
        <v>0</v>
      </c>
      <c r="J29">
        <f>1000*CA29*AH29*(BW29-BX29)/(100*BP29*(1000-AH29*BW29))</f>
        <v>0</v>
      </c>
      <c r="K29">
        <f>CA29*AH29*(BV29-BU29*(1000-AH29*BX29)/(1000-AH29*BW29))/(100*BP29)</f>
        <v>0</v>
      </c>
      <c r="L29">
        <f>BU29 - IF(AH29&gt;1, K29*BP29*100.0/(AJ29*CI29), 0)</f>
        <v>0</v>
      </c>
      <c r="M29">
        <f>((S29-I29/2)*L29-K29)/(S29+I29/2)</f>
        <v>0</v>
      </c>
      <c r="N29">
        <f>M29*(CB29+CC29)/1000.0</f>
        <v>0</v>
      </c>
      <c r="O29">
        <f>(BU29 - IF(AH29&gt;1, K29*BP29*100.0/(AJ29*CI29), 0))*(CB29+CC29)/1000.0</f>
        <v>0</v>
      </c>
      <c r="P29">
        <f>2.0/((1/R29-1/Q29)+SIGN(R29)*SQRT((1/R29-1/Q29)*(1/R29-1/Q29) + 4*BQ29/((BQ29+1)*(BQ29+1))*(2*1/R29*1/Q29-1/Q29*1/Q29)))</f>
        <v>0</v>
      </c>
      <c r="Q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R29">
        <f>I29*(1000-(1000*0.61365*exp(17.502*V29/(240.97+V29))/(CB29+CC29)+BW29)/2)/(1000*0.61365*exp(17.502*V29/(240.97+V29))/(CB29+CC29)-BW29)</f>
        <v>0</v>
      </c>
      <c r="S29">
        <f>1/((BQ29+1)/(P29/1.6)+1/(Q29/1.37)) + BQ29/((BQ29+1)/(P29/1.6) + BQ29/(Q29/1.37))</f>
        <v>0</v>
      </c>
      <c r="T29">
        <f>(BM29*BO29)</f>
        <v>0</v>
      </c>
      <c r="U29">
        <f>(CD29+(T29+2*0.95*5.67E-8*(((CD29+$B$7)+273)^4-(CD29+273)^4)-44100*I29)/(1.84*29.3*Q29+8*0.95*5.67E-8*(CD29+273)^3))</f>
        <v>0</v>
      </c>
      <c r="V29">
        <f>($C$7*CE29+$D$7*CF29+$E$7*U29)</f>
        <v>0</v>
      </c>
      <c r="W29">
        <f>0.61365*exp(17.502*V29/(240.97+V29))</f>
        <v>0</v>
      </c>
      <c r="X29">
        <f>(Y29/Z29*100)</f>
        <v>0</v>
      </c>
      <c r="Y29">
        <f>BW29*(CB29+CC29)/1000</f>
        <v>0</v>
      </c>
      <c r="Z29">
        <f>0.61365*exp(17.502*CD29/(240.97+CD29))</f>
        <v>0</v>
      </c>
      <c r="AA29">
        <f>(W29-BW29*(CB29+CC29)/1000)</f>
        <v>0</v>
      </c>
      <c r="AB29">
        <f>(-I29*44100)</f>
        <v>0</v>
      </c>
      <c r="AC29">
        <f>2*29.3*Q29*0.92*(CD29-V29)</f>
        <v>0</v>
      </c>
      <c r="AD29">
        <f>2*0.95*5.67E-8*(((CD29+$B$7)+273)^4-(V29+273)^4)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MAX(0,($B$13+$C$13*CI29)/(1+$D$13*CI29)*CB29/(CD29+273)*$E$13)</f>
        <v>0</v>
      </c>
      <c r="AK29" t="s">
        <v>293</v>
      </c>
      <c r="AL29">
        <v>10143.9</v>
      </c>
      <c r="AM29">
        <v>715.476923076923</v>
      </c>
      <c r="AN29">
        <v>3262.08</v>
      </c>
      <c r="AO29">
        <f>1-AM29/AN29</f>
        <v>0</v>
      </c>
      <c r="AP29">
        <v>-0.577747479816223</v>
      </c>
      <c r="AQ29" t="s">
        <v>351</v>
      </c>
      <c r="AR29">
        <v>15356.1</v>
      </c>
      <c r="AS29">
        <v>944.203346153846</v>
      </c>
      <c r="AT29">
        <v>1422.94</v>
      </c>
      <c r="AU29">
        <f>1-AS29/AT29</f>
        <v>0</v>
      </c>
      <c r="AV29">
        <v>0.5</v>
      </c>
      <c r="AW29">
        <f>BM29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 t="s">
        <v>352</v>
      </c>
      <c r="BC29">
        <v>944.203346153846</v>
      </c>
      <c r="BD29">
        <v>674.23</v>
      </c>
      <c r="BE29">
        <f>1-BD29/AT29</f>
        <v>0</v>
      </c>
      <c r="BF29">
        <f>(AT29-BC29)/(AT29-BD29)</f>
        <v>0</v>
      </c>
      <c r="BG29">
        <f>(AN29-AT29)/(AN29-BD29)</f>
        <v>0</v>
      </c>
      <c r="BH29">
        <f>(AT29-BC29)/(AT29-AM29)</f>
        <v>0</v>
      </c>
      <c r="BI29">
        <f>(AN29-AT29)/(AN29-AM29)</f>
        <v>0</v>
      </c>
      <c r="BJ29">
        <f>(BF29*BD29/BC29)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296</v>
      </c>
      <c r="BS29">
        <v>2</v>
      </c>
      <c r="BT29">
        <v>1607966127.1</v>
      </c>
      <c r="BU29">
        <v>900.000838709678</v>
      </c>
      <c r="BV29">
        <v>940.849258064516</v>
      </c>
      <c r="BW29">
        <v>21.0020419354839</v>
      </c>
      <c r="BX29">
        <v>17.9618387096774</v>
      </c>
      <c r="BY29">
        <v>899.816709677419</v>
      </c>
      <c r="BZ29">
        <v>20.8050419354839</v>
      </c>
      <c r="CA29">
        <v>500.110580645161</v>
      </c>
      <c r="CB29">
        <v>102.463290322581</v>
      </c>
      <c r="CC29">
        <v>0.0999558580645161</v>
      </c>
      <c r="CD29">
        <v>27.9992612903226</v>
      </c>
      <c r="CE29">
        <v>28.7761516129032</v>
      </c>
      <c r="CF29">
        <v>999.9</v>
      </c>
      <c r="CG29">
        <v>0</v>
      </c>
      <c r="CH29">
        <v>0</v>
      </c>
      <c r="CI29">
        <v>9999.07161290323</v>
      </c>
      <c r="CJ29">
        <v>0</v>
      </c>
      <c r="CK29">
        <v>219.388096774194</v>
      </c>
      <c r="CL29">
        <v>1399.98</v>
      </c>
      <c r="CM29">
        <v>0.899992161290322</v>
      </c>
      <c r="CN29">
        <v>0.100007993548387</v>
      </c>
      <c r="CO29">
        <v>0</v>
      </c>
      <c r="CP29">
        <v>944.195290322581</v>
      </c>
      <c r="CQ29">
        <v>4.99948</v>
      </c>
      <c r="CR29">
        <v>13421.3225806452</v>
      </c>
      <c r="CS29">
        <v>11417.4</v>
      </c>
      <c r="CT29">
        <v>48.925</v>
      </c>
      <c r="CU29">
        <v>50.4918709677419</v>
      </c>
      <c r="CV29">
        <v>49.883</v>
      </c>
      <c r="CW29">
        <v>50.2154516129032</v>
      </c>
      <c r="CX29">
        <v>50.7439032258065</v>
      </c>
      <c r="CY29">
        <v>1255.46967741936</v>
      </c>
      <c r="CZ29">
        <v>139.510967741936</v>
      </c>
      <c r="DA29">
        <v>0</v>
      </c>
      <c r="DB29">
        <v>154.899999856949</v>
      </c>
      <c r="DC29">
        <v>0</v>
      </c>
      <c r="DD29">
        <v>944.203346153846</v>
      </c>
      <c r="DE29">
        <v>-0.860478647714105</v>
      </c>
      <c r="DF29">
        <v>-13.5179487275133</v>
      </c>
      <c r="DG29">
        <v>13421.4230769231</v>
      </c>
      <c r="DH29">
        <v>15</v>
      </c>
      <c r="DI29">
        <v>1607966157.6</v>
      </c>
      <c r="DJ29" t="s">
        <v>353</v>
      </c>
      <c r="DK29">
        <v>1607966014.1</v>
      </c>
      <c r="DL29">
        <v>1607966157.6</v>
      </c>
      <c r="DM29">
        <v>12</v>
      </c>
      <c r="DN29">
        <v>0.553</v>
      </c>
      <c r="DO29">
        <v>-0.051</v>
      </c>
      <c r="DP29">
        <v>0.239</v>
      </c>
      <c r="DQ29">
        <v>0.197</v>
      </c>
      <c r="DR29">
        <v>854</v>
      </c>
      <c r="DS29">
        <v>18</v>
      </c>
      <c r="DT29">
        <v>0.07</v>
      </c>
      <c r="DU29">
        <v>0.03</v>
      </c>
      <c r="DV29">
        <v>31.5869771659217</v>
      </c>
      <c r="DW29">
        <v>0.518329654544869</v>
      </c>
      <c r="DX29">
        <v>0.0593817261213036</v>
      </c>
      <c r="DY29">
        <v>0</v>
      </c>
      <c r="DZ29">
        <v>-40.85227</v>
      </c>
      <c r="EA29">
        <v>0.859688542825451</v>
      </c>
      <c r="EB29">
        <v>0.0810519140222276</v>
      </c>
      <c r="EC29">
        <v>0</v>
      </c>
      <c r="ED29">
        <v>3.21416533333333</v>
      </c>
      <c r="EE29">
        <v>-1.6234854727475</v>
      </c>
      <c r="EF29">
        <v>0.117487364873372</v>
      </c>
      <c r="EG29">
        <v>0</v>
      </c>
      <c r="EH29">
        <v>0</v>
      </c>
      <c r="EI29">
        <v>3</v>
      </c>
      <c r="EJ29" t="s">
        <v>298</v>
      </c>
      <c r="EK29">
        <v>100</v>
      </c>
      <c r="EL29">
        <v>100</v>
      </c>
      <c r="EM29">
        <v>0.184</v>
      </c>
      <c r="EN29">
        <v>0.197</v>
      </c>
      <c r="EO29">
        <v>0.865664290879585</v>
      </c>
      <c r="EP29">
        <v>-1.60436505785889e-05</v>
      </c>
      <c r="EQ29">
        <v>-1.15305589960158e-06</v>
      </c>
      <c r="ER29">
        <v>3.65813499827708e-10</v>
      </c>
      <c r="ES29">
        <v>-0.0241039469284836</v>
      </c>
      <c r="ET29">
        <v>-0.0148585495900011</v>
      </c>
      <c r="EU29">
        <v>0.00206202478538563</v>
      </c>
      <c r="EV29">
        <v>-2.15789431663115e-05</v>
      </c>
      <c r="EW29">
        <v>18</v>
      </c>
      <c r="EX29">
        <v>2225</v>
      </c>
      <c r="EY29">
        <v>1</v>
      </c>
      <c r="EZ29">
        <v>25</v>
      </c>
      <c r="FA29">
        <v>2</v>
      </c>
      <c r="FB29">
        <v>10.6</v>
      </c>
      <c r="FC29">
        <v>2</v>
      </c>
      <c r="FD29">
        <v>508.783</v>
      </c>
      <c r="FE29">
        <v>486.219</v>
      </c>
      <c r="FF29">
        <v>23.5685</v>
      </c>
      <c r="FG29">
        <v>34.345</v>
      </c>
      <c r="FH29">
        <v>30.001</v>
      </c>
      <c r="FI29">
        <v>34.4107</v>
      </c>
      <c r="FJ29">
        <v>34.4608</v>
      </c>
      <c r="FK29">
        <v>38.054</v>
      </c>
      <c r="FL29">
        <v>25.8794</v>
      </c>
      <c r="FM29">
        <v>36.9314</v>
      </c>
      <c r="FN29">
        <v>23.5524</v>
      </c>
      <c r="FO29">
        <v>940.723</v>
      </c>
      <c r="FP29">
        <v>18.2102</v>
      </c>
      <c r="FQ29">
        <v>97.6277</v>
      </c>
      <c r="FR29">
        <v>102.083</v>
      </c>
    </row>
    <row r="30" spans="1:174">
      <c r="A30">
        <v>14</v>
      </c>
      <c r="B30">
        <v>1607966278.6</v>
      </c>
      <c r="C30">
        <v>1575.59999990463</v>
      </c>
      <c r="D30" t="s">
        <v>354</v>
      </c>
      <c r="E30" t="s">
        <v>355</v>
      </c>
      <c r="F30" t="s">
        <v>291</v>
      </c>
      <c r="G30" t="s">
        <v>292</v>
      </c>
      <c r="H30">
        <v>1607966270.6</v>
      </c>
      <c r="I30">
        <f>(J30)/1000</f>
        <v>0</v>
      </c>
      <c r="J30">
        <f>1000*CA30*AH30*(BW30-BX30)/(100*BP30*(1000-AH30*BW30))</f>
        <v>0</v>
      </c>
      <c r="K30">
        <f>CA30*AH30*(BV30-BU30*(1000-AH30*BX30)/(1000-AH30*BW30))/(100*BP30)</f>
        <v>0</v>
      </c>
      <c r="L30">
        <f>BU30 - IF(AH30&gt;1, K30*BP30*100.0/(AJ30*CI30), 0)</f>
        <v>0</v>
      </c>
      <c r="M30">
        <f>((S30-I30/2)*L30-K30)/(S30+I30/2)</f>
        <v>0</v>
      </c>
      <c r="N30">
        <f>M30*(CB30+CC30)/1000.0</f>
        <v>0</v>
      </c>
      <c r="O30">
        <f>(BU30 - IF(AH30&gt;1, K30*BP30*100.0/(AJ30*CI30), 0))*(CB30+CC30)/1000.0</f>
        <v>0</v>
      </c>
      <c r="P30">
        <f>2.0/((1/R30-1/Q30)+SIGN(R30)*SQRT((1/R30-1/Q30)*(1/R30-1/Q30) + 4*BQ30/((BQ30+1)*(BQ30+1))*(2*1/R30*1/Q30-1/Q30*1/Q30)))</f>
        <v>0</v>
      </c>
      <c r="Q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R30">
        <f>I30*(1000-(1000*0.61365*exp(17.502*V30/(240.97+V30))/(CB30+CC30)+BW30)/2)/(1000*0.61365*exp(17.502*V30/(240.97+V30))/(CB30+CC30)-BW30)</f>
        <v>0</v>
      </c>
      <c r="S30">
        <f>1/((BQ30+1)/(P30/1.6)+1/(Q30/1.37)) + BQ30/((BQ30+1)/(P30/1.6) + BQ30/(Q30/1.37))</f>
        <v>0</v>
      </c>
      <c r="T30">
        <f>(BM30*BO30)</f>
        <v>0</v>
      </c>
      <c r="U30">
        <f>(CD30+(T30+2*0.95*5.67E-8*(((CD30+$B$7)+273)^4-(CD30+273)^4)-44100*I30)/(1.84*29.3*Q30+8*0.95*5.67E-8*(CD30+273)^3))</f>
        <v>0</v>
      </c>
      <c r="V30">
        <f>($C$7*CE30+$D$7*CF30+$E$7*U30)</f>
        <v>0</v>
      </c>
      <c r="W30">
        <f>0.61365*exp(17.502*V30/(240.97+V30))</f>
        <v>0</v>
      </c>
      <c r="X30">
        <f>(Y30/Z30*100)</f>
        <v>0</v>
      </c>
      <c r="Y30">
        <f>BW30*(CB30+CC30)/1000</f>
        <v>0</v>
      </c>
      <c r="Z30">
        <f>0.61365*exp(17.502*CD30/(240.97+CD30))</f>
        <v>0</v>
      </c>
      <c r="AA30">
        <f>(W30-BW30*(CB30+CC30)/1000)</f>
        <v>0</v>
      </c>
      <c r="AB30">
        <f>(-I30*44100)</f>
        <v>0</v>
      </c>
      <c r="AC30">
        <f>2*29.3*Q30*0.92*(CD30-V30)</f>
        <v>0</v>
      </c>
      <c r="AD30">
        <f>2*0.95*5.67E-8*(((CD30+$B$7)+273)^4-(V30+273)^4)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MAX(0,($B$13+$C$13*CI30)/(1+$D$13*CI30)*CB30/(CD30+273)*$E$13)</f>
        <v>0</v>
      </c>
      <c r="AK30" t="s">
        <v>293</v>
      </c>
      <c r="AL30">
        <v>10143.9</v>
      </c>
      <c r="AM30">
        <v>715.476923076923</v>
      </c>
      <c r="AN30">
        <v>3262.08</v>
      </c>
      <c r="AO30">
        <f>1-AM30/AN30</f>
        <v>0</v>
      </c>
      <c r="AP30">
        <v>-0.577747479816223</v>
      </c>
      <c r="AQ30" t="s">
        <v>356</v>
      </c>
      <c r="AR30">
        <v>15356.6</v>
      </c>
      <c r="AS30">
        <v>978.192269230769</v>
      </c>
      <c r="AT30">
        <v>1490.76</v>
      </c>
      <c r="AU30">
        <f>1-AS30/AT30</f>
        <v>0</v>
      </c>
      <c r="AV30">
        <v>0.5</v>
      </c>
      <c r="AW30">
        <f>BM30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 t="s">
        <v>357</v>
      </c>
      <c r="BC30">
        <v>978.192269230769</v>
      </c>
      <c r="BD30">
        <v>668.75</v>
      </c>
      <c r="BE30">
        <f>1-BD30/AT30</f>
        <v>0</v>
      </c>
      <c r="BF30">
        <f>(AT30-BC30)/(AT30-BD30)</f>
        <v>0</v>
      </c>
      <c r="BG30">
        <f>(AN30-AT30)/(AN30-BD30)</f>
        <v>0</v>
      </c>
      <c r="BH30">
        <f>(AT30-BC30)/(AT30-AM30)</f>
        <v>0</v>
      </c>
      <c r="BI30">
        <f>(AN30-AT30)/(AN30-AM30)</f>
        <v>0</v>
      </c>
      <c r="BJ30">
        <f>(BF30*BD30/BC30)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296</v>
      </c>
      <c r="BS30">
        <v>2</v>
      </c>
      <c r="BT30">
        <v>1607966270.6</v>
      </c>
      <c r="BU30">
        <v>1199.76612903226</v>
      </c>
      <c r="BV30">
        <v>1245.53580645161</v>
      </c>
      <c r="BW30">
        <v>21.0797322580645</v>
      </c>
      <c r="BX30">
        <v>18.6528</v>
      </c>
      <c r="BY30">
        <v>1199.94903225806</v>
      </c>
      <c r="BZ30">
        <v>20.7676129032258</v>
      </c>
      <c r="CA30">
        <v>500.085387096774</v>
      </c>
      <c r="CB30">
        <v>102.456258064516</v>
      </c>
      <c r="CC30">
        <v>0.100010051612903</v>
      </c>
      <c r="CD30">
        <v>27.9402161290323</v>
      </c>
      <c r="CE30">
        <v>28.7061741935484</v>
      </c>
      <c r="CF30">
        <v>999.9</v>
      </c>
      <c r="CG30">
        <v>0</v>
      </c>
      <c r="CH30">
        <v>0</v>
      </c>
      <c r="CI30">
        <v>9999.21419354839</v>
      </c>
      <c r="CJ30">
        <v>0</v>
      </c>
      <c r="CK30">
        <v>219.088870967742</v>
      </c>
      <c r="CL30">
        <v>1399.98806451613</v>
      </c>
      <c r="CM30">
        <v>0.899989967741935</v>
      </c>
      <c r="CN30">
        <v>0.100010070967742</v>
      </c>
      <c r="CO30">
        <v>0</v>
      </c>
      <c r="CP30">
        <v>978.419451612903</v>
      </c>
      <c r="CQ30">
        <v>4.99948</v>
      </c>
      <c r="CR30">
        <v>13906.8451612903</v>
      </c>
      <c r="CS30">
        <v>11417.4419354839</v>
      </c>
      <c r="CT30">
        <v>49.0661935483871</v>
      </c>
      <c r="CU30">
        <v>50.691064516129</v>
      </c>
      <c r="CV30">
        <v>50.1148387096774</v>
      </c>
      <c r="CW30">
        <v>50.3727741935484</v>
      </c>
      <c r="CX30">
        <v>50.923</v>
      </c>
      <c r="CY30">
        <v>1255.47677419355</v>
      </c>
      <c r="CZ30">
        <v>139.512903225806</v>
      </c>
      <c r="DA30">
        <v>0</v>
      </c>
      <c r="DB30">
        <v>142.799999952316</v>
      </c>
      <c r="DC30">
        <v>0</v>
      </c>
      <c r="DD30">
        <v>978.192269230769</v>
      </c>
      <c r="DE30">
        <v>-29.0215726109764</v>
      </c>
      <c r="DF30">
        <v>-409.907691700375</v>
      </c>
      <c r="DG30">
        <v>13903.8538461538</v>
      </c>
      <c r="DH30">
        <v>15</v>
      </c>
      <c r="DI30">
        <v>1607966157.6</v>
      </c>
      <c r="DJ30" t="s">
        <v>353</v>
      </c>
      <c r="DK30">
        <v>1607966014.1</v>
      </c>
      <c r="DL30">
        <v>1607966157.6</v>
      </c>
      <c r="DM30">
        <v>12</v>
      </c>
      <c r="DN30">
        <v>0.553</v>
      </c>
      <c r="DO30">
        <v>-0.051</v>
      </c>
      <c r="DP30">
        <v>0.239</v>
      </c>
      <c r="DQ30">
        <v>0.197</v>
      </c>
      <c r="DR30">
        <v>854</v>
      </c>
      <c r="DS30">
        <v>18</v>
      </c>
      <c r="DT30">
        <v>0.07</v>
      </c>
      <c r="DU30">
        <v>0.03</v>
      </c>
      <c r="DV30">
        <v>35.6831838210468</v>
      </c>
      <c r="DW30">
        <v>-0.920104289800747</v>
      </c>
      <c r="DX30">
        <v>0.086921071277196</v>
      </c>
      <c r="DY30">
        <v>0</v>
      </c>
      <c r="DZ30">
        <v>-45.7578133333333</v>
      </c>
      <c r="EA30">
        <v>1.44288854282544</v>
      </c>
      <c r="EB30">
        <v>0.114664012759985</v>
      </c>
      <c r="EC30">
        <v>0</v>
      </c>
      <c r="ED30">
        <v>2.42587466666667</v>
      </c>
      <c r="EE30">
        <v>-0.389023715239149</v>
      </c>
      <c r="EF30">
        <v>0.0291354353246276</v>
      </c>
      <c r="EG30">
        <v>0</v>
      </c>
      <c r="EH30">
        <v>0</v>
      </c>
      <c r="EI30">
        <v>3</v>
      </c>
      <c r="EJ30" t="s">
        <v>298</v>
      </c>
      <c r="EK30">
        <v>100</v>
      </c>
      <c r="EL30">
        <v>100</v>
      </c>
      <c r="EM30">
        <v>-0.18</v>
      </c>
      <c r="EN30">
        <v>0.3121</v>
      </c>
      <c r="EO30">
        <v>0.865664290879585</v>
      </c>
      <c r="EP30">
        <v>-1.60436505785889e-05</v>
      </c>
      <c r="EQ30">
        <v>-1.15305589960158e-06</v>
      </c>
      <c r="ER30">
        <v>3.65813499827708e-10</v>
      </c>
      <c r="ES30">
        <v>-0.0753678405279477</v>
      </c>
      <c r="ET30">
        <v>-0.0148585495900011</v>
      </c>
      <c r="EU30">
        <v>0.00206202478538563</v>
      </c>
      <c r="EV30">
        <v>-2.15789431663115e-05</v>
      </c>
      <c r="EW30">
        <v>18</v>
      </c>
      <c r="EX30">
        <v>2225</v>
      </c>
      <c r="EY30">
        <v>1</v>
      </c>
      <c r="EZ30">
        <v>25</v>
      </c>
      <c r="FA30">
        <v>4.4</v>
      </c>
      <c r="FB30">
        <v>2</v>
      </c>
      <c r="FC30">
        <v>2</v>
      </c>
      <c r="FD30">
        <v>508.033</v>
      </c>
      <c r="FE30">
        <v>486.67</v>
      </c>
      <c r="FF30">
        <v>23.9731</v>
      </c>
      <c r="FG30">
        <v>34.3959</v>
      </c>
      <c r="FH30">
        <v>29.9989</v>
      </c>
      <c r="FI30">
        <v>34.4331</v>
      </c>
      <c r="FJ30">
        <v>34.4772</v>
      </c>
      <c r="FK30">
        <v>47.8418</v>
      </c>
      <c r="FL30">
        <v>21.192</v>
      </c>
      <c r="FM30">
        <v>36.4701</v>
      </c>
      <c r="FN30">
        <v>23.9991</v>
      </c>
      <c r="FO30">
        <v>1245.41</v>
      </c>
      <c r="FP30">
        <v>18.6896</v>
      </c>
      <c r="FQ30">
        <v>97.6286</v>
      </c>
      <c r="FR30">
        <v>102.077</v>
      </c>
    </row>
    <row r="31" spans="1:174">
      <c r="A31">
        <v>15</v>
      </c>
      <c r="B31">
        <v>1607966399.1</v>
      </c>
      <c r="C31">
        <v>1696.09999990463</v>
      </c>
      <c r="D31" t="s">
        <v>358</v>
      </c>
      <c r="E31" t="s">
        <v>359</v>
      </c>
      <c r="F31" t="s">
        <v>291</v>
      </c>
      <c r="G31" t="s">
        <v>292</v>
      </c>
      <c r="H31">
        <v>1607966391.1</v>
      </c>
      <c r="I31">
        <f>(J31)/1000</f>
        <v>0</v>
      </c>
      <c r="J31">
        <f>1000*CA31*AH31*(BW31-BX31)/(100*BP31*(1000-AH31*BW31))</f>
        <v>0</v>
      </c>
      <c r="K31">
        <f>CA31*AH31*(BV31-BU31*(1000-AH31*BX31)/(1000-AH31*BW31))/(100*BP31)</f>
        <v>0</v>
      </c>
      <c r="L31">
        <f>BU31 - IF(AH31&gt;1, K31*BP31*100.0/(AJ31*CI31), 0)</f>
        <v>0</v>
      </c>
      <c r="M31">
        <f>((S31-I31/2)*L31-K31)/(S31+I31/2)</f>
        <v>0</v>
      </c>
      <c r="N31">
        <f>M31*(CB31+CC31)/1000.0</f>
        <v>0</v>
      </c>
      <c r="O31">
        <f>(BU31 - IF(AH31&gt;1, K31*BP31*100.0/(AJ31*CI31), 0))*(CB31+CC31)/1000.0</f>
        <v>0</v>
      </c>
      <c r="P31">
        <f>2.0/((1/R31-1/Q31)+SIGN(R31)*SQRT((1/R31-1/Q31)*(1/R31-1/Q31) + 4*BQ31/((BQ31+1)*(BQ31+1))*(2*1/R31*1/Q31-1/Q31*1/Q31)))</f>
        <v>0</v>
      </c>
      <c r="Q31">
        <f>IF(LEFT(BR31,1)&lt;&gt;"0",IF(LEFT(BR31,1)="1",3.0,BS31),$D$5+$E$5*(CI31*CB31/($K$5*1000))+$F$5*(CI31*CB31/($K$5*1000))*MAX(MIN(BP31,$J$5),$I$5)*MAX(MIN(BP31,$J$5),$I$5)+$G$5*MAX(MIN(BP31,$J$5),$I$5)*(CI31*CB31/($K$5*1000))+$H$5*(CI31*CB31/($K$5*1000))*(CI31*CB31/($K$5*1000)))</f>
        <v>0</v>
      </c>
      <c r="R31">
        <f>I31*(1000-(1000*0.61365*exp(17.502*V31/(240.97+V31))/(CB31+CC31)+BW31)/2)/(1000*0.61365*exp(17.502*V31/(240.97+V31))/(CB31+CC31)-BW31)</f>
        <v>0</v>
      </c>
      <c r="S31">
        <f>1/((BQ31+1)/(P31/1.6)+1/(Q31/1.37)) + BQ31/((BQ31+1)/(P31/1.6) + BQ31/(Q31/1.37))</f>
        <v>0</v>
      </c>
      <c r="T31">
        <f>(BM31*BO31)</f>
        <v>0</v>
      </c>
      <c r="U31">
        <f>(CD31+(T31+2*0.95*5.67E-8*(((CD31+$B$7)+273)^4-(CD31+273)^4)-44100*I31)/(1.84*29.3*Q31+8*0.95*5.67E-8*(CD31+273)^3))</f>
        <v>0</v>
      </c>
      <c r="V31">
        <f>($C$7*CE31+$D$7*CF31+$E$7*U31)</f>
        <v>0</v>
      </c>
      <c r="W31">
        <f>0.61365*exp(17.502*V31/(240.97+V31))</f>
        <v>0</v>
      </c>
      <c r="X31">
        <f>(Y31/Z31*100)</f>
        <v>0</v>
      </c>
      <c r="Y31">
        <f>BW31*(CB31+CC31)/1000</f>
        <v>0</v>
      </c>
      <c r="Z31">
        <f>0.61365*exp(17.502*CD31/(240.97+CD31))</f>
        <v>0</v>
      </c>
      <c r="AA31">
        <f>(W31-BW31*(CB31+CC31)/1000)</f>
        <v>0</v>
      </c>
      <c r="AB31">
        <f>(-I31*44100)</f>
        <v>0</v>
      </c>
      <c r="AC31">
        <f>2*29.3*Q31*0.92*(CD31-V31)</f>
        <v>0</v>
      </c>
      <c r="AD31">
        <f>2*0.95*5.67E-8*(((CD31+$B$7)+273)^4-(V31+273)^4)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MAX(0,($B$13+$C$13*CI31)/(1+$D$13*CI31)*CB31/(CD31+273)*$E$13)</f>
        <v>0</v>
      </c>
      <c r="AK31" t="s">
        <v>293</v>
      </c>
      <c r="AL31">
        <v>10143.9</v>
      </c>
      <c r="AM31">
        <v>715.476923076923</v>
      </c>
      <c r="AN31">
        <v>3262.08</v>
      </c>
      <c r="AO31">
        <f>1-AM31/AN31</f>
        <v>0</v>
      </c>
      <c r="AP31">
        <v>-0.577747479816223</v>
      </c>
      <c r="AQ31" t="s">
        <v>360</v>
      </c>
      <c r="AR31">
        <v>15356.4</v>
      </c>
      <c r="AS31">
        <v>948.167730769231</v>
      </c>
      <c r="AT31">
        <v>1440.61</v>
      </c>
      <c r="AU31">
        <f>1-AS31/AT31</f>
        <v>0</v>
      </c>
      <c r="AV31">
        <v>0.5</v>
      </c>
      <c r="AW31">
        <f>BM31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 t="s">
        <v>361</v>
      </c>
      <c r="BC31">
        <v>948.167730769231</v>
      </c>
      <c r="BD31">
        <v>664.57</v>
      </c>
      <c r="BE31">
        <f>1-BD31/AT31</f>
        <v>0</v>
      </c>
      <c r="BF31">
        <f>(AT31-BC31)/(AT31-BD31)</f>
        <v>0</v>
      </c>
      <c r="BG31">
        <f>(AN31-AT31)/(AN31-BD31)</f>
        <v>0</v>
      </c>
      <c r="BH31">
        <f>(AT31-BC31)/(AT31-AM31)</f>
        <v>0</v>
      </c>
      <c r="BI31">
        <f>(AN31-AT31)/(AN31-AM31)</f>
        <v>0</v>
      </c>
      <c r="BJ31">
        <f>(BF31*BD31/BC31)</f>
        <v>0</v>
      </c>
      <c r="BK31">
        <f>(1-BJ31)</f>
        <v>0</v>
      </c>
      <c r="BL31">
        <f>$B$11*CJ31+$C$11*CK31+$F$11*CL31*(1-CO31)</f>
        <v>0</v>
      </c>
      <c r="BM31">
        <f>BL31*BN31</f>
        <v>0</v>
      </c>
      <c r="BN31">
        <f>($B$11*$D$9+$C$11*$D$9+$F$11*((CY31+CQ31)/MAX(CY31+CQ31+CZ31, 0.1)*$I$9+CZ31/MAX(CY31+CQ31+CZ31, 0.1)*$J$9))/($B$11+$C$11+$F$11)</f>
        <v>0</v>
      </c>
      <c r="BO31">
        <f>($B$11*$K$9+$C$11*$K$9+$F$11*((CY31+CQ31)/MAX(CY31+CQ31+CZ31, 0.1)*$P$9+CZ31/MAX(CY31+CQ31+CZ31, 0.1)*$Q$9))/($B$11+$C$11+$F$11)</f>
        <v>0</v>
      </c>
      <c r="BP31">
        <v>6</v>
      </c>
      <c r="BQ31">
        <v>0.5</v>
      </c>
      <c r="BR31" t="s">
        <v>296</v>
      </c>
      <c r="BS31">
        <v>2</v>
      </c>
      <c r="BT31">
        <v>1607966391.1</v>
      </c>
      <c r="BU31">
        <v>1400.19419354839</v>
      </c>
      <c r="BV31">
        <v>1444.49387096774</v>
      </c>
      <c r="BW31">
        <v>20.7541903225806</v>
      </c>
      <c r="BX31">
        <v>19.0114</v>
      </c>
      <c r="BY31">
        <v>1400.60709677419</v>
      </c>
      <c r="BZ31">
        <v>20.4553903225806</v>
      </c>
      <c r="CA31">
        <v>500.073516129032</v>
      </c>
      <c r="CB31">
        <v>102.44235483871</v>
      </c>
      <c r="CC31">
        <v>0.0999917258064516</v>
      </c>
      <c r="CD31">
        <v>28.0096483870968</v>
      </c>
      <c r="CE31">
        <v>28.7403322580645</v>
      </c>
      <c r="CF31">
        <v>999.9</v>
      </c>
      <c r="CG31">
        <v>0</v>
      </c>
      <c r="CH31">
        <v>0</v>
      </c>
      <c r="CI31">
        <v>10003.8535483871</v>
      </c>
      <c r="CJ31">
        <v>0</v>
      </c>
      <c r="CK31">
        <v>219.468935483871</v>
      </c>
      <c r="CL31">
        <v>1399.98032258065</v>
      </c>
      <c r="CM31">
        <v>0.899992935483871</v>
      </c>
      <c r="CN31">
        <v>0.100007141935484</v>
      </c>
      <c r="CO31">
        <v>0</v>
      </c>
      <c r="CP31">
        <v>948.385290322581</v>
      </c>
      <c r="CQ31">
        <v>4.99948</v>
      </c>
      <c r="CR31">
        <v>13498.1967741935</v>
      </c>
      <c r="CS31">
        <v>11417.4</v>
      </c>
      <c r="CT31">
        <v>48.9715483870968</v>
      </c>
      <c r="CU31">
        <v>50.562</v>
      </c>
      <c r="CV31">
        <v>50.032</v>
      </c>
      <c r="CW31">
        <v>50.155</v>
      </c>
      <c r="CX31">
        <v>50.7821290322581</v>
      </c>
      <c r="CY31">
        <v>1255.47225806452</v>
      </c>
      <c r="CZ31">
        <v>139.508387096774</v>
      </c>
      <c r="DA31">
        <v>0</v>
      </c>
      <c r="DB31">
        <v>119.899999856949</v>
      </c>
      <c r="DC31">
        <v>0</v>
      </c>
      <c r="DD31">
        <v>948.167730769231</v>
      </c>
      <c r="DE31">
        <v>-24.0206153936823</v>
      </c>
      <c r="DF31">
        <v>-318.905983006574</v>
      </c>
      <c r="DG31">
        <v>13495.3</v>
      </c>
      <c r="DH31">
        <v>15</v>
      </c>
      <c r="DI31">
        <v>1607966157.6</v>
      </c>
      <c r="DJ31" t="s">
        <v>353</v>
      </c>
      <c r="DK31">
        <v>1607966014.1</v>
      </c>
      <c r="DL31">
        <v>1607966157.6</v>
      </c>
      <c r="DM31">
        <v>12</v>
      </c>
      <c r="DN31">
        <v>0.553</v>
      </c>
      <c r="DO31">
        <v>-0.051</v>
      </c>
      <c r="DP31">
        <v>0.239</v>
      </c>
      <c r="DQ31">
        <v>0.197</v>
      </c>
      <c r="DR31">
        <v>854</v>
      </c>
      <c r="DS31">
        <v>18</v>
      </c>
      <c r="DT31">
        <v>0.07</v>
      </c>
      <c r="DU31">
        <v>0.03</v>
      </c>
      <c r="DV31">
        <v>34.8817940909909</v>
      </c>
      <c r="DW31">
        <v>-1.7261991040964</v>
      </c>
      <c r="DX31">
        <v>0.153246928330291</v>
      </c>
      <c r="DY31">
        <v>0</v>
      </c>
      <c r="DZ31">
        <v>-44.3173433333333</v>
      </c>
      <c r="EA31">
        <v>2.93737308120141</v>
      </c>
      <c r="EB31">
        <v>0.235758334859142</v>
      </c>
      <c r="EC31">
        <v>0</v>
      </c>
      <c r="ED31">
        <v>1.74448633333333</v>
      </c>
      <c r="EE31">
        <v>-0.537488142380422</v>
      </c>
      <c r="EF31">
        <v>0.0400521964011408</v>
      </c>
      <c r="EG31">
        <v>0</v>
      </c>
      <c r="EH31">
        <v>0</v>
      </c>
      <c r="EI31">
        <v>3</v>
      </c>
      <c r="EJ31" t="s">
        <v>298</v>
      </c>
      <c r="EK31">
        <v>100</v>
      </c>
      <c r="EL31">
        <v>100</v>
      </c>
      <c r="EM31">
        <v>-0.41</v>
      </c>
      <c r="EN31">
        <v>0.3017</v>
      </c>
      <c r="EO31">
        <v>0.865664290879585</v>
      </c>
      <c r="EP31">
        <v>-1.60436505785889e-05</v>
      </c>
      <c r="EQ31">
        <v>-1.15305589960158e-06</v>
      </c>
      <c r="ER31">
        <v>3.65813499827708e-10</v>
      </c>
      <c r="ES31">
        <v>-0.0753678405279477</v>
      </c>
      <c r="ET31">
        <v>-0.0148585495900011</v>
      </c>
      <c r="EU31">
        <v>0.00206202478538563</v>
      </c>
      <c r="EV31">
        <v>-2.15789431663115e-05</v>
      </c>
      <c r="EW31">
        <v>18</v>
      </c>
      <c r="EX31">
        <v>2225</v>
      </c>
      <c r="EY31">
        <v>1</v>
      </c>
      <c r="EZ31">
        <v>25</v>
      </c>
      <c r="FA31">
        <v>6.4</v>
      </c>
      <c r="FB31">
        <v>4</v>
      </c>
      <c r="FC31">
        <v>2</v>
      </c>
      <c r="FD31">
        <v>507.746</v>
      </c>
      <c r="FE31">
        <v>489.835</v>
      </c>
      <c r="FF31">
        <v>23.9652</v>
      </c>
      <c r="FG31">
        <v>34.051</v>
      </c>
      <c r="FH31">
        <v>29.9985</v>
      </c>
      <c r="FI31">
        <v>34.2177</v>
      </c>
      <c r="FJ31">
        <v>34.2791</v>
      </c>
      <c r="FK31">
        <v>53.9682</v>
      </c>
      <c r="FL31">
        <v>16.1107</v>
      </c>
      <c r="FM31">
        <v>36.0987</v>
      </c>
      <c r="FN31">
        <v>23.9773</v>
      </c>
      <c r="FO31">
        <v>1443.99</v>
      </c>
      <c r="FP31">
        <v>19.2702</v>
      </c>
      <c r="FQ31">
        <v>97.7096</v>
      </c>
      <c r="FR31">
        <v>102.149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23</v>
      </c>
    </row>
    <row r="14" spans="1:2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2020-12-14T11:32:16Z</dcterms:created>
  <dcterms:modified xsi:type="dcterms:W3CDTF">2020-12-14T11:32:16Z</dcterms:modified>
</cp:coreProperties>
</file>