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<sst xmlns="http://schemas.openxmlformats.org/spreadsheetml/2006/main" count="798" uniqueCount="350">
  <si>
    <t>File opened</t>
  </si>
  <si>
    <t>2020-12-15 15:17:07</t>
  </si>
  <si>
    <t>Console s/n</t>
  </si>
  <si>
    <t>68C-811897</t>
  </si>
  <si>
    <t>Console ver</t>
  </si>
  <si>
    <t>Bluestem v.1.4.02</t>
  </si>
  <si>
    <t>Scripts ver</t>
  </si>
  <si>
    <t>2020.02  1.4.02, Jan 2020</t>
  </si>
  <si>
    <t>Head s/n</t>
  </si>
  <si>
    <t>68H-711887</t>
  </si>
  <si>
    <t>Head ver</t>
  </si>
  <si>
    <t>1.4.0</t>
  </si>
  <si>
    <t>Head cal</t>
  </si>
  <si>
    <t>{"co2bspanconc2": "299.2", "h2obspan2a": "0.0708892", "h2obspan2": "0", "co2aspanconc2": "299.2", "co2aspan2b": "0.306383", "h2oaspan2": "0", "flowazero": "0.29042", "h2obspan2b": "0.0705964", "h2oaspanconc2": "0", "h2obzero": "1.1444", "h2oazero": "1.13424", "co2bspan2": "-0.0301809", "chamberpressurezero": "2.68126", "co2bspan2a": "0.310949", "h2oaspanconc1": "12.28", "co2aspan2a": "0.308883", "co2bspan1": "1.00108", "co2azero": "0.965182", "co2aspan2": "-0.0279682", "h2obspanconc2": "0", "co2bspan2b": "0.308367", "co2aspanconc1": "2500", "co2aspan1": "1.00054", "co2bzero": "0.964262", "h2oaspan2b": "0.070146", "tazero": "0.0863571", "tbzero": "0.134552", "h2oaspan1": "1.00771", "h2obspan1": "0.99587", "co2bspanconc1": "2500", "h2obspanconc1": "12.28", "flowmeterzero": "1.00299", "ssb_ref": "37377.7", "flowbzero": "0.29097", "oxygen": "21", "ssa_ref": "35809.5", "h2oaspan2a": "0.0696095"}</t>
  </si>
  <si>
    <t>Chamber type</t>
  </si>
  <si>
    <t>6800-01A</t>
  </si>
  <si>
    <t>Chamber s/n</t>
  </si>
  <si>
    <t>MPF-831684</t>
  </si>
  <si>
    <t>Chamber rev</t>
  </si>
  <si>
    <t>0</t>
  </si>
  <si>
    <t>Chamber cal</t>
  </si>
  <si>
    <t>Fluorometer</t>
  </si>
  <si>
    <t>Flr. Version</t>
  </si>
  <si>
    <t>15:17:07</t>
  </si>
  <si>
    <t>Stability Definition:	ΔH2O (Meas2): Slp&lt;0.2 Per=15	ΔCO2 (Meas2): Slp&lt;0.2 Per=15	A (GasEx): Slp&lt;0.5 Per=15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</si>
  <si>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</si>
  <si>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</si>
  <si>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</si>
  <si>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</si>
  <si>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</si>
  <si>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</si>
  <si>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</si>
  <si>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</si>
  <si>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</si>
  <si>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</si>
  <si>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</si>
  <si>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</si>
  <si>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</si>
  <si>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</si>
  <si>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</si>
  <si>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</si>
  <si>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</si>
  <si>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</si>
  <si>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</si>
  <si>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</si>
  <si>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</si>
  <si>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</si>
  <si>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</si>
  <si>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</si>
  <si>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</si>
  <si>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</si>
  <si>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</si>
  <si>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</si>
  <si>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</si>
  <si>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</si>
  <si>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</si>
  <si>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</si>
  <si>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</si>
  <si>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</si>
  <si>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</si>
  <si>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</si>
  <si>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</si>
  <si>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</si>
  <si>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</si>
  <si>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</si>
  <si>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</si>
  <si>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</si>
  <si>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</si>
  <si>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</si>
  <si>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</si>
  <si>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</si>
  <si>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</si>
  <si>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</si>
  <si>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</si>
  <si>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</si>
  <si>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</si>
  <si>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</si>
  <si>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1.48986 67.4738 374.331 630.733 892.282 1109.53 1310.3 1504.85</t>
  </si>
  <si>
    <t>Fs_true</t>
  </si>
  <si>
    <t>0.135212 100.35 403.72 600.816 800.49 1000.75 1200.71 1401.06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</si>
  <si>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</si>
  <si>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</si>
  <si>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</si>
  <si>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</si>
  <si>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</si>
  <si>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</si>
  <si>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</si>
  <si>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</si>
  <si>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</si>
  <si>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</si>
  <si>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</si>
  <si>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</si>
  <si>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</si>
  <si>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</si>
  <si>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</si>
  <si>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</si>
  <si>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</si>
  <si>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</si>
  <si>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</si>
  <si>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</si>
  <si>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</si>
  <si>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</si>
  <si>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</si>
  <si>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</si>
  <si>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</si>
  <si>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</si>
  <si>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</si>
  <si>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</si>
  <si>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</si>
  <si>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</si>
  <si>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</si>
  <si>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</si>
  <si>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</si>
  <si>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</si>
  <si>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</si>
  <si>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</si>
  <si>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</si>
  <si>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</si>
  <si>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</si>
  <si>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</si>
  <si>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</si>
  <si>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</si>
  <si>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</si>
  <si>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</si>
  <si>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</si>
  <si>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</si>
  <si>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</si>
  <si>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</si>
  <si>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</si>
  <si>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</si>
  <si>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</si>
  <si>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</si>
  <si>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</si>
  <si>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</si>
  <si>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</si>
  <si>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</si>
  <si>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</si>
  <si>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</si>
  <si>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</si>
  <si>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</si>
  <si>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</si>
  <si>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</si>
  <si>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</si>
  <si>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</si>
  <si>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</si>
  <si>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</si>
  <si>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</si>
  <si>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</si>
  <si>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</si>
  <si>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</si>
  <si>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</si>
  <si>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</si>
  <si>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</si>
  <si>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</si>
  <si>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</si>
  <si>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</si>
  <si>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</si>
  <si>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</si>
  <si>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</si>
  <si>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</si>
  <si>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</si>
  <si>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</si>
  <si>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</si>
  <si>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</si>
  <si>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</si>
  <si>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</si>
  <si>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</si>
  <si>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</si>
  <si>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</si>
  <si>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</si>
  <si>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</si>
  <si>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</si>
  <si>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</si>
  <si>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</si>
  <si>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</si>
  <si>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</si>
  <si>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</si>
  <si>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</si>
  <si>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</si>
  <si>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</si>
  <si>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</si>
  <si>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</si>
  <si>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</si>
  <si>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</si>
  <si>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</si>
  <si>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</si>
  <si>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</si>
  <si>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</si>
  <si>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</si>
  <si>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</si>
  <si>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</si>
  <si>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</si>
  <si>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</si>
  <si>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</si>
  <si>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</si>
  <si>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</si>
  <si>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</si>
  <si>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</si>
  <si>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</si>
  <si>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</si>
  <si>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</si>
  <si>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</si>
  <si>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</si>
  <si>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</si>
  <si>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</si>
  <si>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</si>
  <si>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</si>
  <si>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</si>
  <si>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</si>
  <si>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</si>
  <si>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</si>
  <si>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</si>
  <si>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</si>
  <si>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</si>
  <si>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</si>
  <si>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</si>
  <si>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</si>
  <si>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</si>
  <si>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</si>
  <si>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</si>
  <si>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</si>
  <si>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</si>
  <si>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</si>
  <si>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</si>
  <si>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</si>
  <si>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</si>
  <si>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</si>
  <si>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</si>
  <si>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</si>
  <si>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</si>
  <si>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</si>
  <si>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</si>
  <si>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</si>
  <si>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</si>
  <si>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</si>
  <si>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</si>
  <si>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</si>
  <si>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</si>
  <si>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</si>
  <si>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</si>
  <si>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</si>
  <si>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</si>
  <si>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</si>
  <si>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</si>
  <si>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</si>
  <si>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</si>
  <si>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</si>
  <si>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</si>
  <si>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</si>
  <si>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</si>
  <si>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</si>
  <si>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</si>
  <si>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</si>
  <si>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</si>
  <si>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</si>
  <si>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</si>
  <si>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</si>
  <si>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</si>
  <si>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</si>
  <si>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</si>
  <si>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</si>
  <si>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</si>
  <si>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</si>
  <si>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</si>
  <si>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</si>
  <si>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</si>
  <si>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</si>
  <si>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</si>
  <si>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</si>
  <si>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</si>
  <si>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</si>
  <si>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</si>
  <si>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</si>
  <si>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</si>
  <si>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</si>
  <si>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</si>
  <si>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</si>
  <si>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</si>
  <si>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</si>
  <si>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</si>
  <si>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</si>
  <si>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</si>
  <si>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</si>
  <si>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20201215 15:19:45</t>
  </si>
  <si>
    <t>15:19:45</t>
  </si>
  <si>
    <t>1149</t>
  </si>
  <si>
    <t>_1</t>
  </si>
  <si>
    <t>RECT-4143-20200907-06_33_50</t>
  </si>
  <si>
    <t>RECT-7749-20201215-15_19_49</t>
  </si>
  <si>
    <t>DARK-7750-20201215-15_19_51</t>
  </si>
  <si>
    <t>0: Broadleaf</t>
  </si>
  <si>
    <t>--:--:--</t>
  </si>
  <si>
    <t>1/3</t>
  </si>
  <si>
    <t>20201215 15:21:38</t>
  </si>
  <si>
    <t>15:21:38</t>
  </si>
  <si>
    <t>RECT-7751-20201215-15_21_42</t>
  </si>
  <si>
    <t>DARK-7752-20201215-15_21_44</t>
  </si>
  <si>
    <t>3/3</t>
  </si>
  <si>
    <t>20201215 15:22:46</t>
  </si>
  <si>
    <t>15:22:46</t>
  </si>
  <si>
    <t>RECT-7753-20201215-15_22_50</t>
  </si>
  <si>
    <t>DARK-7754-20201215-15_22_52</t>
  </si>
  <si>
    <t>20201215 15:23:47</t>
  </si>
  <si>
    <t>15:23:47</t>
  </si>
  <si>
    <t>RECT-7755-20201215-15_23_51</t>
  </si>
  <si>
    <t>DARK-7756-20201215-15_23_53</t>
  </si>
  <si>
    <t>20201215 15:25:42</t>
  </si>
  <si>
    <t>15:25:42</t>
  </si>
  <si>
    <t>RECT-7757-20201215-15_25_46</t>
  </si>
  <si>
    <t>DARK-7758-20201215-15_25_48</t>
  </si>
  <si>
    <t>20201215 15:26:59</t>
  </si>
  <si>
    <t>15:26:59</t>
  </si>
  <si>
    <t>RECT-7759-20201215-15_27_03</t>
  </si>
  <si>
    <t>DARK-7760-20201215-15_27_05</t>
  </si>
  <si>
    <t>20201215 15:28:09</t>
  </si>
  <si>
    <t>15:28:09</t>
  </si>
  <si>
    <t>RECT-7761-20201215-15_28_13</t>
  </si>
  <si>
    <t>DARK-7762-20201215-15_28_15</t>
  </si>
  <si>
    <t>20201215 15:29:17</t>
  </si>
  <si>
    <t>15:29:17</t>
  </si>
  <si>
    <t>RECT-7763-20201215-15_29_21</t>
  </si>
  <si>
    <t>DARK-7764-20201215-15_29_23</t>
  </si>
  <si>
    <t>20201215 15:30:23</t>
  </si>
  <si>
    <t>15:30:23</t>
  </si>
  <si>
    <t>RECT-7765-20201215-15_30_27</t>
  </si>
  <si>
    <t>DARK-7766-20201215-15_30_29</t>
  </si>
  <si>
    <t>20201215 15:31:28</t>
  </si>
  <si>
    <t>15:31:28</t>
  </si>
  <si>
    <t>RECT-7767-20201215-15_31_32</t>
  </si>
  <si>
    <t>DARK-7768-20201215-15_31_34</t>
  </si>
  <si>
    <t>20201215 15:32:33</t>
  </si>
  <si>
    <t>15:32:33</t>
  </si>
  <si>
    <t>RECT-7769-20201215-15_32_37</t>
  </si>
  <si>
    <t>DARK-7770-20201215-15_32_39</t>
  </si>
  <si>
    <t>20201215 15:33:37</t>
  </si>
  <si>
    <t>15:33:37</t>
  </si>
  <si>
    <t>RECT-7771-20201215-15_33_41</t>
  </si>
  <si>
    <t>DARK-7772-20201215-15_33_43</t>
  </si>
  <si>
    <t>20201215 15:34:59</t>
  </si>
  <si>
    <t>15:34:59</t>
  </si>
  <si>
    <t>RECT-7773-20201215-15_35_03</t>
  </si>
  <si>
    <t>DARK-7774-20201215-15_35_05</t>
  </si>
  <si>
    <t>20201215 15:37:00</t>
  </si>
  <si>
    <t>15:37:00</t>
  </si>
  <si>
    <t>RECT-7775-20201215-15_37_04</t>
  </si>
  <si>
    <t>DARK-7776-20201215-15_37_06</t>
  </si>
  <si>
    <t>20201215 15:38:00</t>
  </si>
  <si>
    <t>15:38:00</t>
  </si>
  <si>
    <t>RECT-7777-20201215-15_38_04</t>
  </si>
  <si>
    <t>DARK-7778-20201215-15_38_06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</si>
</sst>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N31"/>
  <sheetViews>
    <sheetView tabSelected="1" workbookViewId="0"/>
  </sheetViews>
  <sheetFormatPr defaultRowHeight="15"/>
  <sheetData>
    <row r="2" spans="1:170">
      <c r="A2" t="s">
        <v>25</v>
      </c>
      <c r="B2" t="s">
        <v>26</v>
      </c>
      <c r="C2" t="s">
        <v>28</v>
      </c>
    </row>
    <row r="3" spans="1:170">
      <c r="B3" t="s">
        <v>27</v>
      </c>
      <c r="C3">
        <v>21</v>
      </c>
    </row>
    <row r="4" spans="1:170">
      <c r="A4" t="s">
        <v>29</v>
      </c>
      <c r="B4" t="s">
        <v>30</v>
      </c>
      <c r="C4" t="s">
        <v>31</v>
      </c>
      <c r="D4" t="s">
        <v>33</v>
      </c>
      <c r="E4" t="s">
        <v>34</v>
      </c>
      <c r="F4" t="s">
        <v>35</v>
      </c>
      <c r="G4" t="s">
        <v>36</v>
      </c>
      <c r="H4" t="s">
        <v>37</v>
      </c>
      <c r="I4" t="s">
        <v>38</v>
      </c>
      <c r="J4" t="s">
        <v>39</v>
      </c>
      <c r="K4" t="s">
        <v>40</v>
      </c>
    </row>
    <row r="5" spans="1:170">
      <c r="B5" t="s">
        <v>15</v>
      </c>
      <c r="C5" t="s">
        <v>32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170">
      <c r="A6" t="s">
        <v>41</v>
      </c>
      <c r="B6" t="s">
        <v>42</v>
      </c>
      <c r="C6" t="s">
        <v>43</v>
      </c>
      <c r="D6" t="s">
        <v>44</v>
      </c>
      <c r="E6" t="s">
        <v>45</v>
      </c>
    </row>
    <row r="7" spans="1:170">
      <c r="B7">
        <v>0</v>
      </c>
      <c r="C7">
        <v>1</v>
      </c>
      <c r="D7">
        <v>0</v>
      </c>
      <c r="E7">
        <v>0</v>
      </c>
    </row>
    <row r="8" spans="1:170">
      <c r="A8" t="s">
        <v>46</v>
      </c>
      <c r="B8" t="s">
        <v>47</v>
      </c>
      <c r="C8" t="s">
        <v>49</v>
      </c>
      <c r="D8" t="s">
        <v>51</v>
      </c>
      <c r="E8" t="s">
        <v>52</v>
      </c>
      <c r="F8" t="s">
        <v>53</v>
      </c>
      <c r="G8" t="s">
        <v>54</v>
      </c>
      <c r="H8" t="s">
        <v>55</v>
      </c>
      <c r="I8" t="s">
        <v>56</v>
      </c>
      <c r="J8" t="s">
        <v>57</v>
      </c>
      <c r="K8" t="s">
        <v>58</v>
      </c>
      <c r="L8" t="s">
        <v>59</v>
      </c>
      <c r="M8" t="s">
        <v>60</v>
      </c>
      <c r="N8" t="s">
        <v>61</v>
      </c>
      <c r="O8" t="s">
        <v>62</v>
      </c>
      <c r="P8" t="s">
        <v>63</v>
      </c>
      <c r="Q8" t="s">
        <v>64</v>
      </c>
    </row>
    <row r="9" spans="1:170">
      <c r="B9" t="s">
        <v>48</v>
      </c>
      <c r="C9" t="s">
        <v>50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0">
      <c r="A10" t="s">
        <v>65</v>
      </c>
      <c r="B10" t="s">
        <v>66</v>
      </c>
      <c r="C10" t="s">
        <v>67</v>
      </c>
      <c r="D10" t="s">
        <v>68</v>
      </c>
      <c r="E10" t="s">
        <v>69</v>
      </c>
      <c r="F10" t="s">
        <v>70</v>
      </c>
    </row>
    <row r="11" spans="1:170">
      <c r="B11">
        <v>0</v>
      </c>
      <c r="C11">
        <v>0</v>
      </c>
      <c r="D11">
        <v>0</v>
      </c>
      <c r="E11">
        <v>0</v>
      </c>
      <c r="F11">
        <v>1</v>
      </c>
    </row>
    <row r="12" spans="1:170">
      <c r="A12" t="s">
        <v>71</v>
      </c>
      <c r="B12" t="s">
        <v>72</v>
      </c>
      <c r="C12" t="s">
        <v>73</v>
      </c>
      <c r="D12" t="s">
        <v>74</v>
      </c>
      <c r="E12" t="s">
        <v>75</v>
      </c>
      <c r="F12" t="s">
        <v>76</v>
      </c>
      <c r="G12" t="s">
        <v>78</v>
      </c>
      <c r="H12" t="s">
        <v>80</v>
      </c>
    </row>
    <row r="13" spans="1:170">
      <c r="B13">
        <v>-6276</v>
      </c>
      <c r="C13">
        <v>6.6</v>
      </c>
      <c r="D13">
        <v>1.709e-05</v>
      </c>
      <c r="E13">
        <v>3.11</v>
      </c>
      <c r="F13" t="s">
        <v>77</v>
      </c>
      <c r="G13" t="s">
        <v>79</v>
      </c>
      <c r="H13">
        <v>0</v>
      </c>
    </row>
    <row r="14" spans="1:170">
      <c r="A14" t="s">
        <v>81</v>
      </c>
      <c r="B14" t="s">
        <v>81</v>
      </c>
      <c r="C14" t="s">
        <v>81</v>
      </c>
      <c r="D14" t="s">
        <v>81</v>
      </c>
      <c r="E14" t="s">
        <v>81</v>
      </c>
      <c r="F14" t="s">
        <v>82</v>
      </c>
      <c r="G14" t="s">
        <v>82</v>
      </c>
      <c r="H14" t="s">
        <v>83</v>
      </c>
      <c r="I14" t="s">
        <v>83</v>
      </c>
      <c r="J14" t="s">
        <v>83</v>
      </c>
      <c r="K14" t="s">
        <v>83</v>
      </c>
      <c r="L14" t="s">
        <v>83</v>
      </c>
      <c r="M14" t="s">
        <v>83</v>
      </c>
      <c r="N14" t="s">
        <v>83</v>
      </c>
      <c r="O14" t="s">
        <v>83</v>
      </c>
      <c r="P14" t="s">
        <v>83</v>
      </c>
      <c r="Q14" t="s">
        <v>83</v>
      </c>
      <c r="R14" t="s">
        <v>83</v>
      </c>
      <c r="S14" t="s">
        <v>83</v>
      </c>
      <c r="T14" t="s">
        <v>83</v>
      </c>
      <c r="U14" t="s">
        <v>83</v>
      </c>
      <c r="V14" t="s">
        <v>83</v>
      </c>
      <c r="W14" t="s">
        <v>83</v>
      </c>
      <c r="X14" t="s">
        <v>83</v>
      </c>
      <c r="Y14" t="s">
        <v>83</v>
      </c>
      <c r="Z14" t="s">
        <v>83</v>
      </c>
      <c r="AA14" t="s">
        <v>83</v>
      </c>
      <c r="AB14" t="s">
        <v>83</v>
      </c>
      <c r="AC14" t="s">
        <v>83</v>
      </c>
      <c r="AD14" t="s">
        <v>83</v>
      </c>
      <c r="AE14" t="s">
        <v>84</v>
      </c>
      <c r="AF14" t="s">
        <v>84</v>
      </c>
      <c r="AG14" t="s">
        <v>84</v>
      </c>
      <c r="AH14" t="s">
        <v>84</v>
      </c>
      <c r="AI14" t="s">
        <v>84</v>
      </c>
      <c r="AJ14" t="s">
        <v>85</v>
      </c>
      <c r="AK14" t="s">
        <v>85</v>
      </c>
      <c r="AL14" t="s">
        <v>85</v>
      </c>
      <c r="AM14" t="s">
        <v>85</v>
      </c>
      <c r="AN14" t="s">
        <v>85</v>
      </c>
      <c r="AO14" t="s">
        <v>85</v>
      </c>
      <c r="AP14" t="s">
        <v>85</v>
      </c>
      <c r="AQ14" t="s">
        <v>85</v>
      </c>
      <c r="AR14" t="s">
        <v>85</v>
      </c>
      <c r="AS14" t="s">
        <v>85</v>
      </c>
      <c r="AT14" t="s">
        <v>85</v>
      </c>
      <c r="AU14" t="s">
        <v>85</v>
      </c>
      <c r="AV14" t="s">
        <v>85</v>
      </c>
      <c r="AW14" t="s">
        <v>85</v>
      </c>
      <c r="AX14" t="s">
        <v>85</v>
      </c>
      <c r="AY14" t="s">
        <v>85</v>
      </c>
      <c r="AZ14" t="s">
        <v>85</v>
      </c>
      <c r="BA14" t="s">
        <v>85</v>
      </c>
      <c r="BB14" t="s">
        <v>85</v>
      </c>
      <c r="BC14" t="s">
        <v>85</v>
      </c>
      <c r="BD14" t="s">
        <v>85</v>
      </c>
      <c r="BE14" t="s">
        <v>85</v>
      </c>
      <c r="BF14" t="s">
        <v>85</v>
      </c>
      <c r="BG14" t="s">
        <v>85</v>
      </c>
      <c r="BH14" t="s">
        <v>86</v>
      </c>
      <c r="BI14" t="s">
        <v>86</v>
      </c>
      <c r="BJ14" t="s">
        <v>86</v>
      </c>
      <c r="BK14" t="s">
        <v>86</v>
      </c>
      <c r="BL14" t="s">
        <v>87</v>
      </c>
      <c r="BM14" t="s">
        <v>87</v>
      </c>
      <c r="BN14" t="s">
        <v>87</v>
      </c>
      <c r="BO14" t="s">
        <v>87</v>
      </c>
      <c r="BP14" t="s">
        <v>88</v>
      </c>
      <c r="BQ14" t="s">
        <v>88</v>
      </c>
      <c r="BR14" t="s">
        <v>88</v>
      </c>
      <c r="BS14" t="s">
        <v>88</v>
      </c>
      <c r="BT14" t="s">
        <v>88</v>
      </c>
      <c r="BU14" t="s">
        <v>88</v>
      </c>
      <c r="BV14" t="s">
        <v>88</v>
      </c>
      <c r="BW14" t="s">
        <v>88</v>
      </c>
      <c r="BX14" t="s">
        <v>88</v>
      </c>
      <c r="BY14" t="s">
        <v>88</v>
      </c>
      <c r="BZ14" t="s">
        <v>88</v>
      </c>
      <c r="CA14" t="s">
        <v>88</v>
      </c>
      <c r="CB14" t="s">
        <v>88</v>
      </c>
      <c r="CC14" t="s">
        <v>88</v>
      </c>
      <c r="CD14" t="s">
        <v>88</v>
      </c>
      <c r="CE14" t="s">
        <v>88</v>
      </c>
      <c r="CF14" t="s">
        <v>88</v>
      </c>
      <c r="CG14" t="s">
        <v>88</v>
      </c>
      <c r="CH14" t="s">
        <v>89</v>
      </c>
      <c r="CI14" t="s">
        <v>89</v>
      </c>
      <c r="CJ14" t="s">
        <v>89</v>
      </c>
      <c r="CK14" t="s">
        <v>89</v>
      </c>
      <c r="CL14" t="s">
        <v>89</v>
      </c>
      <c r="CM14" t="s">
        <v>89</v>
      </c>
      <c r="CN14" t="s">
        <v>89</v>
      </c>
      <c r="CO14" t="s">
        <v>89</v>
      </c>
      <c r="CP14" t="s">
        <v>89</v>
      </c>
      <c r="CQ14" t="s">
        <v>89</v>
      </c>
      <c r="CR14" t="s">
        <v>89</v>
      </c>
      <c r="CS14" t="s">
        <v>89</v>
      </c>
      <c r="CT14" t="s">
        <v>89</v>
      </c>
      <c r="CU14" t="s">
        <v>89</v>
      </c>
      <c r="CV14" t="s">
        <v>89</v>
      </c>
      <c r="CW14" t="s">
        <v>89</v>
      </c>
      <c r="CX14" t="s">
        <v>89</v>
      </c>
      <c r="CY14" t="s">
        <v>89</v>
      </c>
      <c r="CZ14" t="s">
        <v>90</v>
      </c>
      <c r="DA14" t="s">
        <v>90</v>
      </c>
      <c r="DB14" t="s">
        <v>90</v>
      </c>
      <c r="DC14" t="s">
        <v>90</v>
      </c>
      <c r="DD14" t="s">
        <v>90</v>
      </c>
      <c r="DE14" t="s">
        <v>91</v>
      </c>
      <c r="DF14" t="s">
        <v>91</v>
      </c>
      <c r="DG14" t="s">
        <v>91</v>
      </c>
      <c r="DH14" t="s">
        <v>91</v>
      </c>
      <c r="DI14" t="s">
        <v>91</v>
      </c>
      <c r="DJ14" t="s">
        <v>91</v>
      </c>
      <c r="DK14" t="s">
        <v>91</v>
      </c>
      <c r="DL14" t="s">
        <v>91</v>
      </c>
      <c r="DM14" t="s">
        <v>91</v>
      </c>
      <c r="DN14" t="s">
        <v>91</v>
      </c>
      <c r="DO14" t="s">
        <v>91</v>
      </c>
      <c r="DP14" t="s">
        <v>91</v>
      </c>
      <c r="DQ14" t="s">
        <v>91</v>
      </c>
      <c r="DR14" t="s">
        <v>92</v>
      </c>
      <c r="DS14" t="s">
        <v>92</v>
      </c>
      <c r="DT14" t="s">
        <v>92</v>
      </c>
      <c r="DU14" t="s">
        <v>92</v>
      </c>
      <c r="DV14" t="s">
        <v>92</v>
      </c>
      <c r="DW14" t="s">
        <v>92</v>
      </c>
      <c r="DX14" t="s">
        <v>92</v>
      </c>
      <c r="DY14" t="s">
        <v>92</v>
      </c>
      <c r="DZ14" t="s">
        <v>92</v>
      </c>
      <c r="EA14" t="s">
        <v>92</v>
      </c>
      <c r="EB14" t="s">
        <v>92</v>
      </c>
      <c r="EC14" t="s">
        <v>92</v>
      </c>
      <c r="ED14" t="s">
        <v>92</v>
      </c>
      <c r="EE14" t="s">
        <v>92</v>
      </c>
      <c r="EF14" t="s">
        <v>92</v>
      </c>
      <c r="EG14" t="s">
        <v>93</v>
      </c>
      <c r="EH14" t="s">
        <v>93</v>
      </c>
      <c r="EI14" t="s">
        <v>93</v>
      </c>
      <c r="EJ14" t="s">
        <v>93</v>
      </c>
      <c r="EK14" t="s">
        <v>93</v>
      </c>
      <c r="EL14" t="s">
        <v>93</v>
      </c>
      <c r="EM14" t="s">
        <v>93</v>
      </c>
      <c r="EN14" t="s">
        <v>93</v>
      </c>
      <c r="EO14" t="s">
        <v>93</v>
      </c>
      <c r="EP14" t="s">
        <v>93</v>
      </c>
      <c r="EQ14" t="s">
        <v>93</v>
      </c>
      <c r="ER14" t="s">
        <v>93</v>
      </c>
      <c r="ES14" t="s">
        <v>93</v>
      </c>
      <c r="ET14" t="s">
        <v>93</v>
      </c>
      <c r="EU14" t="s">
        <v>93</v>
      </c>
      <c r="EV14" t="s">
        <v>93</v>
      </c>
      <c r="EW14" t="s">
        <v>93</v>
      </c>
      <c r="EX14" t="s">
        <v>93</v>
      </c>
      <c r="EY14" t="s">
        <v>94</v>
      </c>
      <c r="EZ14" t="s">
        <v>94</v>
      </c>
      <c r="FA14" t="s">
        <v>94</v>
      </c>
      <c r="FB14" t="s">
        <v>94</v>
      </c>
      <c r="FC14" t="s">
        <v>94</v>
      </c>
      <c r="FD14" t="s">
        <v>94</v>
      </c>
      <c r="FE14" t="s">
        <v>94</v>
      </c>
      <c r="FF14" t="s">
        <v>94</v>
      </c>
      <c r="FG14" t="s">
        <v>94</v>
      </c>
      <c r="FH14" t="s">
        <v>94</v>
      </c>
      <c r="FI14" t="s">
        <v>94</v>
      </c>
      <c r="FJ14" t="s">
        <v>94</v>
      </c>
      <c r="FK14" t="s">
        <v>94</v>
      </c>
      <c r="FL14" t="s">
        <v>94</v>
      </c>
      <c r="FM14" t="s">
        <v>94</v>
      </c>
      <c r="FN14" t="s">
        <v>94</v>
      </c>
    </row>
    <row r="15" spans="1:170">
      <c r="A15" t="s">
        <v>95</v>
      </c>
      <c r="B15" t="s">
        <v>96</v>
      </c>
      <c r="C15" t="s">
        <v>97</v>
      </c>
      <c r="D15" t="s">
        <v>98</v>
      </c>
      <c r="E15" t="s">
        <v>99</v>
      </c>
      <c r="F15" t="s">
        <v>100</v>
      </c>
      <c r="G15" t="s">
        <v>101</v>
      </c>
      <c r="H15" t="s">
        <v>102</v>
      </c>
      <c r="I15" t="s">
        <v>103</v>
      </c>
      <c r="J15" t="s">
        <v>104</v>
      </c>
      <c r="K15" t="s">
        <v>105</v>
      </c>
      <c r="L15" t="s">
        <v>106</v>
      </c>
      <c r="M15" t="s">
        <v>107</v>
      </c>
      <c r="N15" t="s">
        <v>108</v>
      </c>
      <c r="O15" t="s">
        <v>109</v>
      </c>
      <c r="P15" t="s">
        <v>110</v>
      </c>
      <c r="Q15" t="s">
        <v>111</v>
      </c>
      <c r="R15" t="s">
        <v>112</v>
      </c>
      <c r="S15" t="s">
        <v>113</v>
      </c>
      <c r="T15" t="s">
        <v>114</v>
      </c>
      <c r="U15" t="s">
        <v>115</v>
      </c>
      <c r="V15" t="s">
        <v>116</v>
      </c>
      <c r="W15" t="s">
        <v>117</v>
      </c>
      <c r="X15" t="s">
        <v>118</v>
      </c>
      <c r="Y15" t="s">
        <v>119</v>
      </c>
      <c r="Z15" t="s">
        <v>120</v>
      </c>
      <c r="AA15" t="s">
        <v>121</v>
      </c>
      <c r="AB15" t="s">
        <v>122</v>
      </c>
      <c r="AC15" t="s">
        <v>123</v>
      </c>
      <c r="AD15" t="s">
        <v>124</v>
      </c>
      <c r="AE15" t="s">
        <v>84</v>
      </c>
      <c r="AF15" t="s">
        <v>125</v>
      </c>
      <c r="AG15" t="s">
        <v>126</v>
      </c>
      <c r="AH15" t="s">
        <v>127</v>
      </c>
      <c r="AI15" t="s">
        <v>128</v>
      </c>
      <c r="AJ15" t="s">
        <v>129</v>
      </c>
      <c r="AK15" t="s">
        <v>130</v>
      </c>
      <c r="AL15" t="s">
        <v>131</v>
      </c>
      <c r="AM15" t="s">
        <v>132</v>
      </c>
      <c r="AN15" t="s">
        <v>133</v>
      </c>
      <c r="AO15" t="s">
        <v>134</v>
      </c>
      <c r="AP15" t="s">
        <v>135</v>
      </c>
      <c r="AQ15" t="s">
        <v>136</v>
      </c>
      <c r="AR15" t="s">
        <v>137</v>
      </c>
      <c r="AS15" t="s">
        <v>138</v>
      </c>
      <c r="AT15" t="s">
        <v>139</v>
      </c>
      <c r="AU15" t="s">
        <v>140</v>
      </c>
      <c r="AV15" t="s">
        <v>141</v>
      </c>
      <c r="AW15" t="s">
        <v>142</v>
      </c>
      <c r="AX15" t="s">
        <v>143</v>
      </c>
      <c r="AY15" t="s">
        <v>144</v>
      </c>
      <c r="AZ15" t="s">
        <v>145</v>
      </c>
      <c r="BA15" t="s">
        <v>146</v>
      </c>
      <c r="BB15" t="s">
        <v>147</v>
      </c>
      <c r="BC15" t="s">
        <v>148</v>
      </c>
      <c r="BD15" t="s">
        <v>149</v>
      </c>
      <c r="BE15" t="s">
        <v>150</v>
      </c>
      <c r="BF15" t="s">
        <v>151</v>
      </c>
      <c r="BG15" t="s">
        <v>152</v>
      </c>
      <c r="BH15" t="s">
        <v>153</v>
      </c>
      <c r="BI15" t="s">
        <v>154</v>
      </c>
      <c r="BJ15" t="s">
        <v>155</v>
      </c>
      <c r="BK15" t="s">
        <v>156</v>
      </c>
      <c r="BL15" t="s">
        <v>157</v>
      </c>
      <c r="BM15" t="s">
        <v>158</v>
      </c>
      <c r="BN15" t="s">
        <v>159</v>
      </c>
      <c r="BO15" t="s">
        <v>160</v>
      </c>
      <c r="BP15" t="s">
        <v>102</v>
      </c>
      <c r="BQ15" t="s">
        <v>161</v>
      </c>
      <c r="BR15" t="s">
        <v>162</v>
      </c>
      <c r="BS15" t="s">
        <v>163</v>
      </c>
      <c r="BT15" t="s">
        <v>164</v>
      </c>
      <c r="BU15" t="s">
        <v>165</v>
      </c>
      <c r="BV15" t="s">
        <v>166</v>
      </c>
      <c r="BW15" t="s">
        <v>167</v>
      </c>
      <c r="BX15" t="s">
        <v>168</v>
      </c>
      <c r="BY15" t="s">
        <v>169</v>
      </c>
      <c r="BZ15" t="s">
        <v>170</v>
      </c>
      <c r="CA15" t="s">
        <v>171</v>
      </c>
      <c r="CB15" t="s">
        <v>172</v>
      </c>
      <c r="CC15" t="s">
        <v>173</v>
      </c>
      <c r="CD15" t="s">
        <v>174</v>
      </c>
      <c r="CE15" t="s">
        <v>175</v>
      </c>
      <c r="CF15" t="s">
        <v>176</v>
      </c>
      <c r="CG15" t="s">
        <v>177</v>
      </c>
      <c r="CH15" t="s">
        <v>178</v>
      </c>
      <c r="CI15" t="s">
        <v>179</v>
      </c>
      <c r="CJ15" t="s">
        <v>180</v>
      </c>
      <c r="CK15" t="s">
        <v>181</v>
      </c>
      <c r="CL15" t="s">
        <v>182</v>
      </c>
      <c r="CM15" t="s">
        <v>183</v>
      </c>
      <c r="CN15" t="s">
        <v>184</v>
      </c>
      <c r="CO15" t="s">
        <v>185</v>
      </c>
      <c r="CP15" t="s">
        <v>186</v>
      </c>
      <c r="CQ15" t="s">
        <v>187</v>
      </c>
      <c r="CR15" t="s">
        <v>188</v>
      </c>
      <c r="CS15" t="s">
        <v>189</v>
      </c>
      <c r="CT15" t="s">
        <v>190</v>
      </c>
      <c r="CU15" t="s">
        <v>191</v>
      </c>
      <c r="CV15" t="s">
        <v>192</v>
      </c>
      <c r="CW15" t="s">
        <v>193</v>
      </c>
      <c r="CX15" t="s">
        <v>194</v>
      </c>
      <c r="CY15" t="s">
        <v>195</v>
      </c>
      <c r="CZ15" t="s">
        <v>196</v>
      </c>
      <c r="DA15" t="s">
        <v>197</v>
      </c>
      <c r="DB15" t="s">
        <v>198</v>
      </c>
      <c r="DC15" t="s">
        <v>199</v>
      </c>
      <c r="DD15" t="s">
        <v>200</v>
      </c>
      <c r="DE15" t="s">
        <v>96</v>
      </c>
      <c r="DF15" t="s">
        <v>99</v>
      </c>
      <c r="DG15" t="s">
        <v>201</v>
      </c>
      <c r="DH15" t="s">
        <v>202</v>
      </c>
      <c r="DI15" t="s">
        <v>203</v>
      </c>
      <c r="DJ15" t="s">
        <v>204</v>
      </c>
      <c r="DK15" t="s">
        <v>205</v>
      </c>
      <c r="DL15" t="s">
        <v>206</v>
      </c>
      <c r="DM15" t="s">
        <v>207</v>
      </c>
      <c r="DN15" t="s">
        <v>208</v>
      </c>
      <c r="DO15" t="s">
        <v>209</v>
      </c>
      <c r="DP15" t="s">
        <v>210</v>
      </c>
      <c r="DQ15" t="s">
        <v>211</v>
      </c>
      <c r="DR15" t="s">
        <v>212</v>
      </c>
      <c r="DS15" t="s">
        <v>213</v>
      </c>
      <c r="DT15" t="s">
        <v>214</v>
      </c>
      <c r="DU15" t="s">
        <v>215</v>
      </c>
      <c r="DV15" t="s">
        <v>216</v>
      </c>
      <c r="DW15" t="s">
        <v>217</v>
      </c>
      <c r="DX15" t="s">
        <v>218</v>
      </c>
      <c r="DY15" t="s">
        <v>219</v>
      </c>
      <c r="DZ15" t="s">
        <v>220</v>
      </c>
      <c r="EA15" t="s">
        <v>221</v>
      </c>
      <c r="EB15" t="s">
        <v>222</v>
      </c>
      <c r="EC15" t="s">
        <v>223</v>
      </c>
      <c r="ED15" t="s">
        <v>224</v>
      </c>
      <c r="EE15" t="s">
        <v>225</v>
      </c>
      <c r="EF15" t="s">
        <v>226</v>
      </c>
      <c r="EG15" t="s">
        <v>227</v>
      </c>
      <c r="EH15" t="s">
        <v>228</v>
      </c>
      <c r="EI15" t="s">
        <v>229</v>
      </c>
      <c r="EJ15" t="s">
        <v>230</v>
      </c>
      <c r="EK15" t="s">
        <v>231</v>
      </c>
      <c r="EL15" t="s">
        <v>232</v>
      </c>
      <c r="EM15" t="s">
        <v>233</v>
      </c>
      <c r="EN15" t="s">
        <v>234</v>
      </c>
      <c r="EO15" t="s">
        <v>235</v>
      </c>
      <c r="EP15" t="s">
        <v>236</v>
      </c>
      <c r="EQ15" t="s">
        <v>237</v>
      </c>
      <c r="ER15" t="s">
        <v>238</v>
      </c>
      <c r="ES15" t="s">
        <v>239</v>
      </c>
      <c r="ET15" t="s">
        <v>240</v>
      </c>
      <c r="EU15" t="s">
        <v>241</v>
      </c>
      <c r="EV15" t="s">
        <v>242</v>
      </c>
      <c r="EW15" t="s">
        <v>243</v>
      </c>
      <c r="EX15" t="s">
        <v>244</v>
      </c>
      <c r="EY15" t="s">
        <v>245</v>
      </c>
      <c r="EZ15" t="s">
        <v>246</v>
      </c>
      <c r="FA15" t="s">
        <v>247</v>
      </c>
      <c r="FB15" t="s">
        <v>248</v>
      </c>
      <c r="FC15" t="s">
        <v>249</v>
      </c>
      <c r="FD15" t="s">
        <v>250</v>
      </c>
      <c r="FE15" t="s">
        <v>251</v>
      </c>
      <c r="FF15" t="s">
        <v>252</v>
      </c>
      <c r="FG15" t="s">
        <v>253</v>
      </c>
      <c r="FH15" t="s">
        <v>254</v>
      </c>
      <c r="FI15" t="s">
        <v>255</v>
      </c>
      <c r="FJ15" t="s">
        <v>256</v>
      </c>
      <c r="FK15" t="s">
        <v>257</v>
      </c>
      <c r="FL15" t="s">
        <v>258</v>
      </c>
      <c r="FM15" t="s">
        <v>259</v>
      </c>
      <c r="FN15" t="s">
        <v>260</v>
      </c>
    </row>
    <row r="16" spans="1:170">
      <c r="B16" t="s">
        <v>261</v>
      </c>
      <c r="C16" t="s">
        <v>261</v>
      </c>
      <c r="H16" t="s">
        <v>261</v>
      </c>
      <c r="I16" t="s">
        <v>262</v>
      </c>
      <c r="J16" t="s">
        <v>263</v>
      </c>
      <c r="K16" t="s">
        <v>264</v>
      </c>
      <c r="L16" t="s">
        <v>264</v>
      </c>
      <c r="M16" t="s">
        <v>168</v>
      </c>
      <c r="N16" t="s">
        <v>168</v>
      </c>
      <c r="O16" t="s">
        <v>262</v>
      </c>
      <c r="P16" t="s">
        <v>262</v>
      </c>
      <c r="Q16" t="s">
        <v>262</v>
      </c>
      <c r="R16" t="s">
        <v>262</v>
      </c>
      <c r="S16" t="s">
        <v>265</v>
      </c>
      <c r="T16" t="s">
        <v>266</v>
      </c>
      <c r="U16" t="s">
        <v>266</v>
      </c>
      <c r="V16" t="s">
        <v>267</v>
      </c>
      <c r="W16" t="s">
        <v>268</v>
      </c>
      <c r="X16" t="s">
        <v>267</v>
      </c>
      <c r="Y16" t="s">
        <v>267</v>
      </c>
      <c r="Z16" t="s">
        <v>267</v>
      </c>
      <c r="AA16" t="s">
        <v>265</v>
      </c>
      <c r="AB16" t="s">
        <v>265</v>
      </c>
      <c r="AC16" t="s">
        <v>265</v>
      </c>
      <c r="AD16" t="s">
        <v>265</v>
      </c>
      <c r="AE16" t="s">
        <v>269</v>
      </c>
      <c r="AF16" t="s">
        <v>268</v>
      </c>
      <c r="AH16" t="s">
        <v>268</v>
      </c>
      <c r="AI16" t="s">
        <v>269</v>
      </c>
      <c r="AO16" t="s">
        <v>263</v>
      </c>
      <c r="AU16" t="s">
        <v>263</v>
      </c>
      <c r="AV16" t="s">
        <v>263</v>
      </c>
      <c r="AW16" t="s">
        <v>263</v>
      </c>
      <c r="AY16" t="s">
        <v>270</v>
      </c>
      <c r="BH16" t="s">
        <v>263</v>
      </c>
      <c r="BI16" t="s">
        <v>263</v>
      </c>
      <c r="BK16" t="s">
        <v>271</v>
      </c>
      <c r="BL16" t="s">
        <v>272</v>
      </c>
      <c r="BO16" t="s">
        <v>262</v>
      </c>
      <c r="BP16" t="s">
        <v>261</v>
      </c>
      <c r="BQ16" t="s">
        <v>264</v>
      </c>
      <c r="BR16" t="s">
        <v>264</v>
      </c>
      <c r="BS16" t="s">
        <v>273</v>
      </c>
      <c r="BT16" t="s">
        <v>273</v>
      </c>
      <c r="BU16" t="s">
        <v>264</v>
      </c>
      <c r="BV16" t="s">
        <v>273</v>
      </c>
      <c r="BW16" t="s">
        <v>269</v>
      </c>
      <c r="BX16" t="s">
        <v>267</v>
      </c>
      <c r="BY16" t="s">
        <v>267</v>
      </c>
      <c r="BZ16" t="s">
        <v>266</v>
      </c>
      <c r="CA16" t="s">
        <v>266</v>
      </c>
      <c r="CB16" t="s">
        <v>266</v>
      </c>
      <c r="CC16" t="s">
        <v>266</v>
      </c>
      <c r="CD16" t="s">
        <v>266</v>
      </c>
      <c r="CE16" t="s">
        <v>274</v>
      </c>
      <c r="CF16" t="s">
        <v>263</v>
      </c>
      <c r="CG16" t="s">
        <v>263</v>
      </c>
      <c r="CH16" t="s">
        <v>263</v>
      </c>
      <c r="CM16" t="s">
        <v>263</v>
      </c>
      <c r="CP16" t="s">
        <v>266</v>
      </c>
      <c r="CQ16" t="s">
        <v>266</v>
      </c>
      <c r="CR16" t="s">
        <v>266</v>
      </c>
      <c r="CS16" t="s">
        <v>266</v>
      </c>
      <c r="CT16" t="s">
        <v>266</v>
      </c>
      <c r="CU16" t="s">
        <v>263</v>
      </c>
      <c r="CV16" t="s">
        <v>263</v>
      </c>
      <c r="CW16" t="s">
        <v>263</v>
      </c>
      <c r="CX16" t="s">
        <v>261</v>
      </c>
      <c r="DA16" t="s">
        <v>275</v>
      </c>
      <c r="DB16" t="s">
        <v>275</v>
      </c>
      <c r="DD16" t="s">
        <v>261</v>
      </c>
      <c r="DE16" t="s">
        <v>276</v>
      </c>
      <c r="DG16" t="s">
        <v>261</v>
      </c>
      <c r="DH16" t="s">
        <v>261</v>
      </c>
      <c r="DJ16" t="s">
        <v>277</v>
      </c>
      <c r="DK16" t="s">
        <v>278</v>
      </c>
      <c r="DL16" t="s">
        <v>277</v>
      </c>
      <c r="DM16" t="s">
        <v>278</v>
      </c>
      <c r="DN16" t="s">
        <v>277</v>
      </c>
      <c r="DO16" t="s">
        <v>278</v>
      </c>
      <c r="DP16" t="s">
        <v>268</v>
      </c>
      <c r="DQ16" t="s">
        <v>268</v>
      </c>
      <c r="DR16" t="s">
        <v>263</v>
      </c>
      <c r="DS16" t="s">
        <v>279</v>
      </c>
      <c r="DT16" t="s">
        <v>263</v>
      </c>
      <c r="DV16" t="s">
        <v>264</v>
      </c>
      <c r="DW16" t="s">
        <v>280</v>
      </c>
      <c r="DX16" t="s">
        <v>264</v>
      </c>
      <c r="DZ16" t="s">
        <v>273</v>
      </c>
      <c r="EA16" t="s">
        <v>281</v>
      </c>
      <c r="EB16" t="s">
        <v>273</v>
      </c>
      <c r="EG16" t="s">
        <v>268</v>
      </c>
      <c r="EH16" t="s">
        <v>268</v>
      </c>
      <c r="EI16" t="s">
        <v>277</v>
      </c>
      <c r="EJ16" t="s">
        <v>278</v>
      </c>
      <c r="EK16" t="s">
        <v>278</v>
      </c>
      <c r="EO16" t="s">
        <v>278</v>
      </c>
      <c r="ES16" t="s">
        <v>264</v>
      </c>
      <c r="ET16" t="s">
        <v>264</v>
      </c>
      <c r="EU16" t="s">
        <v>273</v>
      </c>
      <c r="EV16" t="s">
        <v>273</v>
      </c>
      <c r="EW16" t="s">
        <v>282</v>
      </c>
      <c r="EX16" t="s">
        <v>282</v>
      </c>
      <c r="EZ16" t="s">
        <v>269</v>
      </c>
      <c r="FA16" t="s">
        <v>269</v>
      </c>
      <c r="FB16" t="s">
        <v>266</v>
      </c>
      <c r="FC16" t="s">
        <v>266</v>
      </c>
      <c r="FD16" t="s">
        <v>266</v>
      </c>
      <c r="FE16" t="s">
        <v>266</v>
      </c>
      <c r="FF16" t="s">
        <v>266</v>
      </c>
      <c r="FG16" t="s">
        <v>268</v>
      </c>
      <c r="FH16" t="s">
        <v>268</v>
      </c>
      <c r="FI16" t="s">
        <v>268</v>
      </c>
      <c r="FJ16" t="s">
        <v>266</v>
      </c>
      <c r="FK16" t="s">
        <v>264</v>
      </c>
      <c r="FL16" t="s">
        <v>273</v>
      </c>
      <c r="FM16" t="s">
        <v>268</v>
      </c>
      <c r="FN16" t="s">
        <v>268</v>
      </c>
    </row>
    <row r="17" spans="1:170">
      <c r="A17">
        <v>1</v>
      </c>
      <c r="B17">
        <v>1608074385.6</v>
      </c>
      <c r="C17">
        <v>0</v>
      </c>
      <c r="D17" t="s">
        <v>283</v>
      </c>
      <c r="E17" t="s">
        <v>284</v>
      </c>
      <c r="F17" t="s">
        <v>285</v>
      </c>
      <c r="G17" t="s">
        <v>286</v>
      </c>
      <c r="H17">
        <v>1608074377.6</v>
      </c>
      <c r="I17">
        <f>BW17*AG17*(BS17-BT17)/(100*BL17*(1000-AG17*BS17))</f>
        <v>0</v>
      </c>
      <c r="J17">
        <f>BW17*AG17*(BR17-BQ17*(1000-AG17*BT17)/(1000-AG17*BS17))/(100*BL17)</f>
        <v>0</v>
      </c>
      <c r="K17">
        <f>BQ17 - IF(AG17&gt;1, J17*BL17*100.0/(AI17*CE17), 0)</f>
        <v>0</v>
      </c>
      <c r="L17">
        <f>((R17-I17/2)*K17-J17)/(R17+I17/2)</f>
        <v>0</v>
      </c>
      <c r="M17">
        <f>L17*(BX17+BY17)/1000.0</f>
        <v>0</v>
      </c>
      <c r="N17">
        <f>(BQ17 - IF(AG17&gt;1, J17*BL17*100.0/(AI17*CE17), 0))*(BX17+BY17)/1000.0</f>
        <v>0</v>
      </c>
      <c r="O17">
        <f>2.0/((1/Q17-1/P17)+SIGN(Q17)*SQRT((1/Q17-1/P17)*(1/Q17-1/P17) + 4*BM17/((BM17+1)*(BM17+1))*(2*1/Q17*1/P17-1/P17*1/P17)))</f>
        <v>0</v>
      </c>
      <c r="P17">
        <f>IF(LEFT(BN17,1)&lt;&gt;"0",IF(LEFT(BN17,1)="1",3.0,BO17),$D$5+$E$5*(CE17*BX17/($K$5*1000))+$F$5*(CE17*BX17/($K$5*1000))*MAX(MIN(BL17,$J$5),$I$5)*MAX(MIN(BL17,$J$5),$I$5)+$G$5*MAX(MIN(BL17,$J$5),$I$5)*(CE17*BX17/($K$5*1000))+$H$5*(CE17*BX17/($K$5*1000))*(CE17*BX17/($K$5*1000)))</f>
        <v>0</v>
      </c>
      <c r="Q17">
        <f>I17*(1000-(1000*0.61365*exp(17.502*U17/(240.97+U17))/(BX17+BY17)+BS17)/2)/(1000*0.61365*exp(17.502*U17/(240.97+U17))/(BX17+BY17)-BS17)</f>
        <v>0</v>
      </c>
      <c r="R17">
        <f>1/((BM17+1)/(O17/1.6)+1/(P17/1.37)) + BM17/((BM17+1)/(O17/1.6) + BM17/(P17/1.37))</f>
        <v>0</v>
      </c>
      <c r="S17">
        <f>(BI17*BK17)</f>
        <v>0</v>
      </c>
      <c r="T17">
        <f>(BZ17+(S17+2*0.95*5.67E-8*(((BZ17+$B$7)+273)^4-(BZ17+273)^4)-44100*I17)/(1.84*29.3*P17+8*0.95*5.67E-8*(BZ17+273)^3))</f>
        <v>0</v>
      </c>
      <c r="U17">
        <f>($C$7*CA17+$D$7*CB17+$E$7*T17)</f>
        <v>0</v>
      </c>
      <c r="V17">
        <f>0.61365*exp(17.502*U17/(240.97+U17))</f>
        <v>0</v>
      </c>
      <c r="W17">
        <f>(X17/Y17*100)</f>
        <v>0</v>
      </c>
      <c r="X17">
        <f>BS17*(BX17+BY17)/1000</f>
        <v>0</v>
      </c>
      <c r="Y17">
        <f>0.61365*exp(17.502*BZ17/(240.97+BZ17))</f>
        <v>0</v>
      </c>
      <c r="Z17">
        <f>(V17-BS17*(BX17+BY17)/1000)</f>
        <v>0</v>
      </c>
      <c r="AA17">
        <f>(-I17*44100)</f>
        <v>0</v>
      </c>
      <c r="AB17">
        <f>2*29.3*P17*0.92*(BZ17-U17)</f>
        <v>0</v>
      </c>
      <c r="AC17">
        <f>2*0.95*5.67E-8*(((BZ17+$B$7)+273)^4-(U17+273)^4)</f>
        <v>0</v>
      </c>
      <c r="AD17">
        <f>S17+AC17+AA17+AB17</f>
        <v>0</v>
      </c>
      <c r="AE17">
        <v>0</v>
      </c>
      <c r="AF17">
        <v>0</v>
      </c>
      <c r="AG17">
        <f>IF(AE17*$H$13&gt;=AI17,1.0,(AI17/(AI17-AE17*$H$13)))</f>
        <v>0</v>
      </c>
      <c r="AH17">
        <f>(AG17-1)*100</f>
        <v>0</v>
      </c>
      <c r="AI17">
        <f>MAX(0,($B$13+$C$13*CE17)/(1+$D$13*CE17)*BX17/(BZ17+273)*$E$13)</f>
        <v>0</v>
      </c>
      <c r="AJ17" t="s">
        <v>287</v>
      </c>
      <c r="AK17">
        <v>715.476923076923</v>
      </c>
      <c r="AL17">
        <v>3262.08</v>
      </c>
      <c r="AM17">
        <f>AL17-AK17</f>
        <v>0</v>
      </c>
      <c r="AN17">
        <f>AM17/AL17</f>
        <v>0</v>
      </c>
      <c r="AO17">
        <v>-0.577747479816223</v>
      </c>
      <c r="AP17" t="s">
        <v>288</v>
      </c>
      <c r="AQ17">
        <v>1057.0468</v>
      </c>
      <c r="AR17">
        <v>1124.85</v>
      </c>
      <c r="AS17">
        <f>1-AQ17/AR17</f>
        <v>0</v>
      </c>
      <c r="AT17">
        <v>0.5</v>
      </c>
      <c r="AU17">
        <f>BI17</f>
        <v>0</v>
      </c>
      <c r="AV17">
        <f>J17</f>
        <v>0</v>
      </c>
      <c r="AW17">
        <f>AS17*AT17*AU17</f>
        <v>0</v>
      </c>
      <c r="AX17">
        <f>BC17/AR17</f>
        <v>0</v>
      </c>
      <c r="AY17">
        <f>(AV17-AO17)/AU17</f>
        <v>0</v>
      </c>
      <c r="AZ17">
        <f>(AL17-AR17)/AR17</f>
        <v>0</v>
      </c>
      <c r="BA17" t="s">
        <v>289</v>
      </c>
      <c r="BB17">
        <v>697.57</v>
      </c>
      <c r="BC17">
        <f>AR17-BB17</f>
        <v>0</v>
      </c>
      <c r="BD17">
        <f>(AR17-AQ17)/(AR17-BB17)</f>
        <v>0</v>
      </c>
      <c r="BE17">
        <f>(AL17-AR17)/(AL17-BB17)</f>
        <v>0</v>
      </c>
      <c r="BF17">
        <f>(AR17-AQ17)/(AR17-AK17)</f>
        <v>0</v>
      </c>
      <c r="BG17">
        <f>(AL17-AR17)/(AL17-AK17)</f>
        <v>0</v>
      </c>
      <c r="BH17">
        <f>$B$11*CF17+$C$11*CG17+$F$11*CH17*(1-CK17)</f>
        <v>0</v>
      </c>
      <c r="BI17">
        <f>BH17*BJ17</f>
        <v>0</v>
      </c>
      <c r="BJ17">
        <f>($B$11*$D$9+$C$11*$D$9+$F$11*((CU17+CM17)/MAX(CU17+CM17+CV17, 0.1)*$I$9+CV17/MAX(CU17+CM17+CV17, 0.1)*$J$9))/($B$11+$C$11+$F$11)</f>
        <v>0</v>
      </c>
      <c r="BK17">
        <f>($B$11*$K$9+$C$11*$K$9+$F$11*((CU17+CM17)/MAX(CU17+CM17+CV17, 0.1)*$P$9+CV17/MAX(CU17+CM17+CV17, 0.1)*$Q$9))/($B$11+$C$11+$F$11)</f>
        <v>0</v>
      </c>
      <c r="BL17">
        <v>6</v>
      </c>
      <c r="BM17">
        <v>0.5</v>
      </c>
      <c r="BN17" t="s">
        <v>290</v>
      </c>
      <c r="BO17">
        <v>2</v>
      </c>
      <c r="BP17">
        <v>1608074377.6</v>
      </c>
      <c r="BQ17">
        <v>401.879129032258</v>
      </c>
      <c r="BR17">
        <v>404.208129032258</v>
      </c>
      <c r="BS17">
        <v>15.9917451612903</v>
      </c>
      <c r="BT17">
        <v>15.1676677419355</v>
      </c>
      <c r="BU17">
        <v>398.079193548387</v>
      </c>
      <c r="BV17">
        <v>15.8667451612903</v>
      </c>
      <c r="BW17">
        <v>500.017677419355</v>
      </c>
      <c r="BX17">
        <v>102.614806451613</v>
      </c>
      <c r="BY17">
        <v>0.100005551612903</v>
      </c>
      <c r="BZ17">
        <v>27.9994580645161</v>
      </c>
      <c r="CA17">
        <v>28.6606419354839</v>
      </c>
      <c r="CB17">
        <v>999.9</v>
      </c>
      <c r="CC17">
        <v>0</v>
      </c>
      <c r="CD17">
        <v>0</v>
      </c>
      <c r="CE17">
        <v>9998.66774193548</v>
      </c>
      <c r="CF17">
        <v>0</v>
      </c>
      <c r="CG17">
        <v>242.946064516129</v>
      </c>
      <c r="CH17">
        <v>1399.99225806452</v>
      </c>
      <c r="CI17">
        <v>0.900004903225806</v>
      </c>
      <c r="CJ17">
        <v>0.0999952129032258</v>
      </c>
      <c r="CK17">
        <v>0</v>
      </c>
      <c r="CL17">
        <v>1058.65161290323</v>
      </c>
      <c r="CM17">
        <v>4.99975</v>
      </c>
      <c r="CN17">
        <v>14700.235483871</v>
      </c>
      <c r="CO17">
        <v>12177.9967741935</v>
      </c>
      <c r="CP17">
        <v>48.312129032258</v>
      </c>
      <c r="CQ17">
        <v>49.887</v>
      </c>
      <c r="CR17">
        <v>49.316129032258</v>
      </c>
      <c r="CS17">
        <v>49.423</v>
      </c>
      <c r="CT17">
        <v>49.437064516129</v>
      </c>
      <c r="CU17">
        <v>1255.49967741935</v>
      </c>
      <c r="CV17">
        <v>139.494193548387</v>
      </c>
      <c r="CW17">
        <v>0</v>
      </c>
      <c r="CX17">
        <v>624.200000047684</v>
      </c>
      <c r="CY17">
        <v>0</v>
      </c>
      <c r="CZ17">
        <v>1057.0468</v>
      </c>
      <c r="DA17">
        <v>-141.943076926318</v>
      </c>
      <c r="DB17">
        <v>-1964.50769234008</v>
      </c>
      <c r="DC17">
        <v>14677.988</v>
      </c>
      <c r="DD17">
        <v>15</v>
      </c>
      <c r="DE17">
        <v>0</v>
      </c>
      <c r="DF17" t="s">
        <v>291</v>
      </c>
      <c r="DG17">
        <v>1607992667.1</v>
      </c>
      <c r="DH17">
        <v>1607992669.6</v>
      </c>
      <c r="DI17">
        <v>0</v>
      </c>
      <c r="DJ17">
        <v>2.283</v>
      </c>
      <c r="DK17">
        <v>-0.016</v>
      </c>
      <c r="DL17">
        <v>3.8</v>
      </c>
      <c r="DM17">
        <v>0.125</v>
      </c>
      <c r="DN17">
        <v>727</v>
      </c>
      <c r="DO17">
        <v>17</v>
      </c>
      <c r="DP17">
        <v>0.04</v>
      </c>
      <c r="DQ17">
        <v>0.04</v>
      </c>
      <c r="DR17">
        <v>1.6374284004204</v>
      </c>
      <c r="DS17">
        <v>1.67805767979576</v>
      </c>
      <c r="DT17">
        <v>0.147010542070416</v>
      </c>
      <c r="DU17">
        <v>0</v>
      </c>
      <c r="DV17">
        <v>-2.31494677419355</v>
      </c>
      <c r="DW17">
        <v>-2.10122661290322</v>
      </c>
      <c r="DX17">
        <v>0.186943060528913</v>
      </c>
      <c r="DY17">
        <v>0</v>
      </c>
      <c r="DZ17">
        <v>0.824534096774193</v>
      </c>
      <c r="EA17">
        <v>-0.0467342903225792</v>
      </c>
      <c r="EB17">
        <v>0.00354438526773243</v>
      </c>
      <c r="EC17">
        <v>1</v>
      </c>
      <c r="ED17">
        <v>1</v>
      </c>
      <c r="EE17">
        <v>3</v>
      </c>
      <c r="EF17" t="s">
        <v>292</v>
      </c>
      <c r="EG17">
        <v>100</v>
      </c>
      <c r="EH17">
        <v>100</v>
      </c>
      <c r="EI17">
        <v>3.8</v>
      </c>
      <c r="EJ17">
        <v>0.125</v>
      </c>
      <c r="EK17">
        <v>3.8</v>
      </c>
      <c r="EL17">
        <v>0</v>
      </c>
      <c r="EM17">
        <v>0</v>
      </c>
      <c r="EN17">
        <v>0</v>
      </c>
      <c r="EO17">
        <v>0.125</v>
      </c>
      <c r="EP17">
        <v>0</v>
      </c>
      <c r="EQ17">
        <v>0</v>
      </c>
      <c r="ER17">
        <v>0</v>
      </c>
      <c r="ES17">
        <v>-1</v>
      </c>
      <c r="ET17">
        <v>-1</v>
      </c>
      <c r="EU17">
        <v>-1</v>
      </c>
      <c r="EV17">
        <v>-1</v>
      </c>
      <c r="EW17">
        <v>1362</v>
      </c>
      <c r="EX17">
        <v>1361.9</v>
      </c>
      <c r="EY17">
        <v>2</v>
      </c>
      <c r="EZ17">
        <v>505.521</v>
      </c>
      <c r="FA17">
        <v>485.106</v>
      </c>
      <c r="FB17">
        <v>24.3456</v>
      </c>
      <c r="FC17">
        <v>31.921</v>
      </c>
      <c r="FD17">
        <v>29.9999</v>
      </c>
      <c r="FE17">
        <v>31.9025</v>
      </c>
      <c r="FF17">
        <v>31.878</v>
      </c>
      <c r="FG17">
        <v>22.2206</v>
      </c>
      <c r="FH17">
        <v>0</v>
      </c>
      <c r="FI17">
        <v>100</v>
      </c>
      <c r="FJ17">
        <v>24.3467</v>
      </c>
      <c r="FK17">
        <v>403.763</v>
      </c>
      <c r="FL17">
        <v>17.5499</v>
      </c>
      <c r="FM17">
        <v>101.68</v>
      </c>
      <c r="FN17">
        <v>101.107</v>
      </c>
    </row>
    <row r="18" spans="1:170">
      <c r="A18">
        <v>2</v>
      </c>
      <c r="B18">
        <v>1608074498.6</v>
      </c>
      <c r="C18">
        <v>113</v>
      </c>
      <c r="D18" t="s">
        <v>293</v>
      </c>
      <c r="E18" t="s">
        <v>294</v>
      </c>
      <c r="F18" t="s">
        <v>285</v>
      </c>
      <c r="G18" t="s">
        <v>286</v>
      </c>
      <c r="H18">
        <v>1608074490.85</v>
      </c>
      <c r="I18">
        <f>BW18*AG18*(BS18-BT18)/(100*BL18*(1000-AG18*BS18))</f>
        <v>0</v>
      </c>
      <c r="J18">
        <f>BW18*AG18*(BR18-BQ18*(1000-AG18*BT18)/(1000-AG18*BS18))/(100*BL18)</f>
        <v>0</v>
      </c>
      <c r="K18">
        <f>BQ18 - IF(AG18&gt;1, J18*BL18*100.0/(AI18*CE18), 0)</f>
        <v>0</v>
      </c>
      <c r="L18">
        <f>((R18-I18/2)*K18-J18)/(R18+I18/2)</f>
        <v>0</v>
      </c>
      <c r="M18">
        <f>L18*(BX18+BY18)/1000.0</f>
        <v>0</v>
      </c>
      <c r="N18">
        <f>(BQ18 - IF(AG18&gt;1, J18*BL18*100.0/(AI18*CE18), 0))*(BX18+BY18)/1000.0</f>
        <v>0</v>
      </c>
      <c r="O18">
        <f>2.0/((1/Q18-1/P18)+SIGN(Q18)*SQRT((1/Q18-1/P18)*(1/Q18-1/P18) + 4*BM18/((BM18+1)*(BM18+1))*(2*1/Q18*1/P18-1/P18*1/P18)))</f>
        <v>0</v>
      </c>
      <c r="P18">
        <f>IF(LEFT(BN18,1)&lt;&gt;"0",IF(LEFT(BN18,1)="1",3.0,BO18),$D$5+$E$5*(CE18*BX18/($K$5*1000))+$F$5*(CE18*BX18/($K$5*1000))*MAX(MIN(BL18,$J$5),$I$5)*MAX(MIN(BL18,$J$5),$I$5)+$G$5*MAX(MIN(BL18,$J$5),$I$5)*(CE18*BX18/($K$5*1000))+$H$5*(CE18*BX18/($K$5*1000))*(CE18*BX18/($K$5*1000)))</f>
        <v>0</v>
      </c>
      <c r="Q18">
        <f>I18*(1000-(1000*0.61365*exp(17.502*U18/(240.97+U18))/(BX18+BY18)+BS18)/2)/(1000*0.61365*exp(17.502*U18/(240.97+U18))/(BX18+BY18)-BS18)</f>
        <v>0</v>
      </c>
      <c r="R18">
        <f>1/((BM18+1)/(O18/1.6)+1/(P18/1.37)) + BM18/((BM18+1)/(O18/1.6) + BM18/(P18/1.37))</f>
        <v>0</v>
      </c>
      <c r="S18">
        <f>(BI18*BK18)</f>
        <v>0</v>
      </c>
      <c r="T18">
        <f>(BZ18+(S18+2*0.95*5.67E-8*(((BZ18+$B$7)+273)^4-(BZ18+273)^4)-44100*I18)/(1.84*29.3*P18+8*0.95*5.67E-8*(BZ18+273)^3))</f>
        <v>0</v>
      </c>
      <c r="U18">
        <f>($C$7*CA18+$D$7*CB18+$E$7*T18)</f>
        <v>0</v>
      </c>
      <c r="V18">
        <f>0.61365*exp(17.502*U18/(240.97+U18))</f>
        <v>0</v>
      </c>
      <c r="W18">
        <f>(X18/Y18*100)</f>
        <v>0</v>
      </c>
      <c r="X18">
        <f>BS18*(BX18+BY18)/1000</f>
        <v>0</v>
      </c>
      <c r="Y18">
        <f>0.61365*exp(17.502*BZ18/(240.97+BZ18))</f>
        <v>0</v>
      </c>
      <c r="Z18">
        <f>(V18-BS18*(BX18+BY18)/1000)</f>
        <v>0</v>
      </c>
      <c r="AA18">
        <f>(-I18*44100)</f>
        <v>0</v>
      </c>
      <c r="AB18">
        <f>2*29.3*P18*0.92*(BZ18-U18)</f>
        <v>0</v>
      </c>
      <c r="AC18">
        <f>2*0.95*5.67E-8*(((BZ18+$B$7)+273)^4-(U18+273)^4)</f>
        <v>0</v>
      </c>
      <c r="AD18">
        <f>S18+AC18+AA18+AB18</f>
        <v>0</v>
      </c>
      <c r="AE18">
        <v>0</v>
      </c>
      <c r="AF18">
        <v>0</v>
      </c>
      <c r="AG18">
        <f>IF(AE18*$H$13&gt;=AI18,1.0,(AI18/(AI18-AE18*$H$13)))</f>
        <v>0</v>
      </c>
      <c r="AH18">
        <f>(AG18-1)*100</f>
        <v>0</v>
      </c>
      <c r="AI18">
        <f>MAX(0,($B$13+$C$13*CE18)/(1+$D$13*CE18)*BX18/(BZ18+273)*$E$13)</f>
        <v>0</v>
      </c>
      <c r="AJ18" t="s">
        <v>287</v>
      </c>
      <c r="AK18">
        <v>715.476923076923</v>
      </c>
      <c r="AL18">
        <v>3262.08</v>
      </c>
      <c r="AM18">
        <f>AL18-AK18</f>
        <v>0</v>
      </c>
      <c r="AN18">
        <f>AM18/AL18</f>
        <v>0</v>
      </c>
      <c r="AO18">
        <v>-0.577747479816223</v>
      </c>
      <c r="AP18" t="s">
        <v>295</v>
      </c>
      <c r="AQ18">
        <v>889.159461538462</v>
      </c>
      <c r="AR18">
        <v>940.43</v>
      </c>
      <c r="AS18">
        <f>1-AQ18/AR18</f>
        <v>0</v>
      </c>
      <c r="AT18">
        <v>0.5</v>
      </c>
      <c r="AU18">
        <f>BI18</f>
        <v>0</v>
      </c>
      <c r="AV18">
        <f>J18</f>
        <v>0</v>
      </c>
      <c r="AW18">
        <f>AS18*AT18*AU18</f>
        <v>0</v>
      </c>
      <c r="AX18">
        <f>BC18/AR18</f>
        <v>0</v>
      </c>
      <c r="AY18">
        <f>(AV18-AO18)/AU18</f>
        <v>0</v>
      </c>
      <c r="AZ18">
        <f>(AL18-AR18)/AR18</f>
        <v>0</v>
      </c>
      <c r="BA18" t="s">
        <v>296</v>
      </c>
      <c r="BB18">
        <v>634.07</v>
      </c>
      <c r="BC18">
        <f>AR18-BB18</f>
        <v>0</v>
      </c>
      <c r="BD18">
        <f>(AR18-AQ18)/(AR18-BB18)</f>
        <v>0</v>
      </c>
      <c r="BE18">
        <f>(AL18-AR18)/(AL18-BB18)</f>
        <v>0</v>
      </c>
      <c r="BF18">
        <f>(AR18-AQ18)/(AR18-AK18)</f>
        <v>0</v>
      </c>
      <c r="BG18">
        <f>(AL18-AR18)/(AL18-AK18)</f>
        <v>0</v>
      </c>
      <c r="BH18">
        <f>$B$11*CF18+$C$11*CG18+$F$11*CH18*(1-CK18)</f>
        <v>0</v>
      </c>
      <c r="BI18">
        <f>BH18*BJ18</f>
        <v>0</v>
      </c>
      <c r="BJ18">
        <f>($B$11*$D$9+$C$11*$D$9+$F$11*((CU18+CM18)/MAX(CU18+CM18+CV18, 0.1)*$I$9+CV18/MAX(CU18+CM18+CV18, 0.1)*$J$9))/($B$11+$C$11+$F$11)</f>
        <v>0</v>
      </c>
      <c r="BK18">
        <f>($B$11*$K$9+$C$11*$K$9+$F$11*((CU18+CM18)/MAX(CU18+CM18+CV18, 0.1)*$P$9+CV18/MAX(CU18+CM18+CV18, 0.1)*$Q$9))/($B$11+$C$11+$F$11)</f>
        <v>0</v>
      </c>
      <c r="BL18">
        <v>6</v>
      </c>
      <c r="BM18">
        <v>0.5</v>
      </c>
      <c r="BN18" t="s">
        <v>290</v>
      </c>
      <c r="BO18">
        <v>2</v>
      </c>
      <c r="BP18">
        <v>1608074490.85</v>
      </c>
      <c r="BQ18">
        <v>49.4235033333333</v>
      </c>
      <c r="BR18">
        <v>46.86503</v>
      </c>
      <c r="BS18">
        <v>15.9043866666667</v>
      </c>
      <c r="BT18">
        <v>15.1532233333333</v>
      </c>
      <c r="BU18">
        <v>45.6235033333333</v>
      </c>
      <c r="BV18">
        <v>15.7793866666667</v>
      </c>
      <c r="BW18">
        <v>500.0137</v>
      </c>
      <c r="BX18">
        <v>102.613066666667</v>
      </c>
      <c r="BY18">
        <v>0.0999832066666667</v>
      </c>
      <c r="BZ18">
        <v>27.9821</v>
      </c>
      <c r="CA18">
        <v>28.7258266666667</v>
      </c>
      <c r="CB18">
        <v>999.9</v>
      </c>
      <c r="CC18">
        <v>0</v>
      </c>
      <c r="CD18">
        <v>0</v>
      </c>
      <c r="CE18">
        <v>10002.749</v>
      </c>
      <c r="CF18">
        <v>0</v>
      </c>
      <c r="CG18">
        <v>248.183733333333</v>
      </c>
      <c r="CH18">
        <v>1400.00166666667</v>
      </c>
      <c r="CI18">
        <v>0.899996933333333</v>
      </c>
      <c r="CJ18">
        <v>0.100003083333333</v>
      </c>
      <c r="CK18">
        <v>0</v>
      </c>
      <c r="CL18">
        <v>889.345066666667</v>
      </c>
      <c r="CM18">
        <v>4.99975</v>
      </c>
      <c r="CN18">
        <v>12330.3566666667</v>
      </c>
      <c r="CO18">
        <v>12178.0566666667</v>
      </c>
      <c r="CP18">
        <v>48.2706666666667</v>
      </c>
      <c r="CQ18">
        <v>49.7872</v>
      </c>
      <c r="CR18">
        <v>49.2644333333333</v>
      </c>
      <c r="CS18">
        <v>49.3162666666666</v>
      </c>
      <c r="CT18">
        <v>49.3791</v>
      </c>
      <c r="CU18">
        <v>1255.49766666667</v>
      </c>
      <c r="CV18">
        <v>139.504333333333</v>
      </c>
      <c r="CW18">
        <v>0</v>
      </c>
      <c r="CX18">
        <v>112.400000095367</v>
      </c>
      <c r="CY18">
        <v>0</v>
      </c>
      <c r="CZ18">
        <v>889.159461538462</v>
      </c>
      <c r="DA18">
        <v>-31.8414358493263</v>
      </c>
      <c r="DB18">
        <v>-460.721366872158</v>
      </c>
      <c r="DC18">
        <v>12327.35</v>
      </c>
      <c r="DD18">
        <v>15</v>
      </c>
      <c r="DE18">
        <v>0</v>
      </c>
      <c r="DF18" t="s">
        <v>291</v>
      </c>
      <c r="DG18">
        <v>1607992667.1</v>
      </c>
      <c r="DH18">
        <v>1607992669.6</v>
      </c>
      <c r="DI18">
        <v>0</v>
      </c>
      <c r="DJ18">
        <v>2.283</v>
      </c>
      <c r="DK18">
        <v>-0.016</v>
      </c>
      <c r="DL18">
        <v>3.8</v>
      </c>
      <c r="DM18">
        <v>0.125</v>
      </c>
      <c r="DN18">
        <v>727</v>
      </c>
      <c r="DO18">
        <v>17</v>
      </c>
      <c r="DP18">
        <v>0.04</v>
      </c>
      <c r="DQ18">
        <v>0.04</v>
      </c>
      <c r="DR18">
        <v>-2.17117050506538</v>
      </c>
      <c r="DS18">
        <v>0.268517163055809</v>
      </c>
      <c r="DT18">
        <v>0.0748571750407588</v>
      </c>
      <c r="DU18">
        <v>1</v>
      </c>
      <c r="DV18">
        <v>2.56489322580645</v>
      </c>
      <c r="DW18">
        <v>-0.0628679032258121</v>
      </c>
      <c r="DX18">
        <v>0.0844369115657096</v>
      </c>
      <c r="DY18">
        <v>1</v>
      </c>
      <c r="DZ18">
        <v>0.751453516129032</v>
      </c>
      <c r="EA18">
        <v>-0.0233426612903234</v>
      </c>
      <c r="EB18">
        <v>0.0018345394230981</v>
      </c>
      <c r="EC18">
        <v>1</v>
      </c>
      <c r="ED18">
        <v>3</v>
      </c>
      <c r="EE18">
        <v>3</v>
      </c>
      <c r="EF18" t="s">
        <v>297</v>
      </c>
      <c r="EG18">
        <v>100</v>
      </c>
      <c r="EH18">
        <v>100</v>
      </c>
      <c r="EI18">
        <v>3.8</v>
      </c>
      <c r="EJ18">
        <v>0.125</v>
      </c>
      <c r="EK18">
        <v>3.8</v>
      </c>
      <c r="EL18">
        <v>0</v>
      </c>
      <c r="EM18">
        <v>0</v>
      </c>
      <c r="EN18">
        <v>0</v>
      </c>
      <c r="EO18">
        <v>0.125</v>
      </c>
      <c r="EP18">
        <v>0</v>
      </c>
      <c r="EQ18">
        <v>0</v>
      </c>
      <c r="ER18">
        <v>0</v>
      </c>
      <c r="ES18">
        <v>-1</v>
      </c>
      <c r="ET18">
        <v>-1</v>
      </c>
      <c r="EU18">
        <v>-1</v>
      </c>
      <c r="EV18">
        <v>-1</v>
      </c>
      <c r="EW18">
        <v>1363.9</v>
      </c>
      <c r="EX18">
        <v>1363.8</v>
      </c>
      <c r="EY18">
        <v>2</v>
      </c>
      <c r="EZ18">
        <v>505.565</v>
      </c>
      <c r="FA18">
        <v>484.71</v>
      </c>
      <c r="FB18">
        <v>24.4578</v>
      </c>
      <c r="FC18">
        <v>31.8825</v>
      </c>
      <c r="FD18">
        <v>29.9999</v>
      </c>
      <c r="FE18">
        <v>31.8631</v>
      </c>
      <c r="FF18">
        <v>31.8383</v>
      </c>
      <c r="FG18">
        <v>6.58508</v>
      </c>
      <c r="FH18">
        <v>0</v>
      </c>
      <c r="FI18">
        <v>100</v>
      </c>
      <c r="FJ18">
        <v>24.4636</v>
      </c>
      <c r="FK18">
        <v>47.0153</v>
      </c>
      <c r="FL18">
        <v>15.9839</v>
      </c>
      <c r="FM18">
        <v>101.69</v>
      </c>
      <c r="FN18">
        <v>101.121</v>
      </c>
    </row>
    <row r="19" spans="1:170">
      <c r="A19">
        <v>3</v>
      </c>
      <c r="B19">
        <v>1608074566.6</v>
      </c>
      <c r="C19">
        <v>181</v>
      </c>
      <c r="D19" t="s">
        <v>298</v>
      </c>
      <c r="E19" t="s">
        <v>299</v>
      </c>
      <c r="F19" t="s">
        <v>285</v>
      </c>
      <c r="G19" t="s">
        <v>286</v>
      </c>
      <c r="H19">
        <v>1608074558.85</v>
      </c>
      <c r="I19">
        <f>BW19*AG19*(BS19-BT19)/(100*BL19*(1000-AG19*BS19))</f>
        <v>0</v>
      </c>
      <c r="J19">
        <f>BW19*AG19*(BR19-BQ19*(1000-AG19*BT19)/(1000-AG19*BS19))/(100*BL19)</f>
        <v>0</v>
      </c>
      <c r="K19">
        <f>BQ19 - IF(AG19&gt;1, J19*BL19*100.0/(AI19*CE19), 0)</f>
        <v>0</v>
      </c>
      <c r="L19">
        <f>((R19-I19/2)*K19-J19)/(R19+I19/2)</f>
        <v>0</v>
      </c>
      <c r="M19">
        <f>L19*(BX19+BY19)/1000.0</f>
        <v>0</v>
      </c>
      <c r="N19">
        <f>(BQ19 - IF(AG19&gt;1, J19*BL19*100.0/(AI19*CE19), 0))*(BX19+BY19)/1000.0</f>
        <v>0</v>
      </c>
      <c r="O19">
        <f>2.0/((1/Q19-1/P19)+SIGN(Q19)*SQRT((1/Q19-1/P19)*(1/Q19-1/P19) + 4*BM19/((BM19+1)*(BM19+1))*(2*1/Q19*1/P19-1/P19*1/P19)))</f>
        <v>0</v>
      </c>
      <c r="P19">
        <f>IF(LEFT(BN19,1)&lt;&gt;"0",IF(LEFT(BN19,1)="1",3.0,BO19),$D$5+$E$5*(CE19*BX19/($K$5*1000))+$F$5*(CE19*BX19/($K$5*1000))*MAX(MIN(BL19,$J$5),$I$5)*MAX(MIN(BL19,$J$5),$I$5)+$G$5*MAX(MIN(BL19,$J$5),$I$5)*(CE19*BX19/($K$5*1000))+$H$5*(CE19*BX19/($K$5*1000))*(CE19*BX19/($K$5*1000)))</f>
        <v>0</v>
      </c>
      <c r="Q19">
        <f>I19*(1000-(1000*0.61365*exp(17.502*U19/(240.97+U19))/(BX19+BY19)+BS19)/2)/(1000*0.61365*exp(17.502*U19/(240.97+U19))/(BX19+BY19)-BS19)</f>
        <v>0</v>
      </c>
      <c r="R19">
        <f>1/((BM19+1)/(O19/1.6)+1/(P19/1.37)) + BM19/((BM19+1)/(O19/1.6) + BM19/(P19/1.37))</f>
        <v>0</v>
      </c>
      <c r="S19">
        <f>(BI19*BK19)</f>
        <v>0</v>
      </c>
      <c r="T19">
        <f>(BZ19+(S19+2*0.95*5.67E-8*(((BZ19+$B$7)+273)^4-(BZ19+273)^4)-44100*I19)/(1.84*29.3*P19+8*0.95*5.67E-8*(BZ19+273)^3))</f>
        <v>0</v>
      </c>
      <c r="U19">
        <f>($C$7*CA19+$D$7*CB19+$E$7*T19)</f>
        <v>0</v>
      </c>
      <c r="V19">
        <f>0.61365*exp(17.502*U19/(240.97+U19))</f>
        <v>0</v>
      </c>
      <c r="W19">
        <f>(X19/Y19*100)</f>
        <v>0</v>
      </c>
      <c r="X19">
        <f>BS19*(BX19+BY19)/1000</f>
        <v>0</v>
      </c>
      <c r="Y19">
        <f>0.61365*exp(17.502*BZ19/(240.97+BZ19))</f>
        <v>0</v>
      </c>
      <c r="Z19">
        <f>(V19-BS19*(BX19+BY19)/1000)</f>
        <v>0</v>
      </c>
      <c r="AA19">
        <f>(-I19*44100)</f>
        <v>0</v>
      </c>
      <c r="AB19">
        <f>2*29.3*P19*0.92*(BZ19-U19)</f>
        <v>0</v>
      </c>
      <c r="AC19">
        <f>2*0.95*5.67E-8*(((BZ19+$B$7)+273)^4-(U19+273)^4)</f>
        <v>0</v>
      </c>
      <c r="AD19">
        <f>S19+AC19+AA19+AB19</f>
        <v>0</v>
      </c>
      <c r="AE19">
        <v>0</v>
      </c>
      <c r="AF19">
        <v>0</v>
      </c>
      <c r="AG19">
        <f>IF(AE19*$H$13&gt;=AI19,1.0,(AI19/(AI19-AE19*$H$13)))</f>
        <v>0</v>
      </c>
      <c r="AH19">
        <f>(AG19-1)*100</f>
        <v>0</v>
      </c>
      <c r="AI19">
        <f>MAX(0,($B$13+$C$13*CE19)/(1+$D$13*CE19)*BX19/(BZ19+273)*$E$13)</f>
        <v>0</v>
      </c>
      <c r="AJ19" t="s">
        <v>287</v>
      </c>
      <c r="AK19">
        <v>715.476923076923</v>
      </c>
      <c r="AL19">
        <v>3262.08</v>
      </c>
      <c r="AM19">
        <f>AL19-AK19</f>
        <v>0</v>
      </c>
      <c r="AN19">
        <f>AM19/AL19</f>
        <v>0</v>
      </c>
      <c r="AO19">
        <v>-0.577747479816223</v>
      </c>
      <c r="AP19" t="s">
        <v>300</v>
      </c>
      <c r="AQ19">
        <v>865.13336</v>
      </c>
      <c r="AR19">
        <v>915.46</v>
      </c>
      <c r="AS19">
        <f>1-AQ19/AR19</f>
        <v>0</v>
      </c>
      <c r="AT19">
        <v>0.5</v>
      </c>
      <c r="AU19">
        <f>BI19</f>
        <v>0</v>
      </c>
      <c r="AV19">
        <f>J19</f>
        <v>0</v>
      </c>
      <c r="AW19">
        <f>AS19*AT19*AU19</f>
        <v>0</v>
      </c>
      <c r="AX19">
        <f>BC19/AR19</f>
        <v>0</v>
      </c>
      <c r="AY19">
        <f>(AV19-AO19)/AU19</f>
        <v>0</v>
      </c>
      <c r="AZ19">
        <f>(AL19-AR19)/AR19</f>
        <v>0</v>
      </c>
      <c r="BA19" t="s">
        <v>301</v>
      </c>
      <c r="BB19">
        <v>615.95</v>
      </c>
      <c r="BC19">
        <f>AR19-BB19</f>
        <v>0</v>
      </c>
      <c r="BD19">
        <f>(AR19-AQ19)/(AR19-BB19)</f>
        <v>0</v>
      </c>
      <c r="BE19">
        <f>(AL19-AR19)/(AL19-BB19)</f>
        <v>0</v>
      </c>
      <c r="BF19">
        <f>(AR19-AQ19)/(AR19-AK19)</f>
        <v>0</v>
      </c>
      <c r="BG19">
        <f>(AL19-AR19)/(AL19-AK19)</f>
        <v>0</v>
      </c>
      <c r="BH19">
        <f>$B$11*CF19+$C$11*CG19+$F$11*CH19*(1-CK19)</f>
        <v>0</v>
      </c>
      <c r="BI19">
        <f>BH19*BJ19</f>
        <v>0</v>
      </c>
      <c r="BJ19">
        <f>($B$11*$D$9+$C$11*$D$9+$F$11*((CU19+CM19)/MAX(CU19+CM19+CV19, 0.1)*$I$9+CV19/MAX(CU19+CM19+CV19, 0.1)*$J$9))/($B$11+$C$11+$F$11)</f>
        <v>0</v>
      </c>
      <c r="BK19">
        <f>($B$11*$K$9+$C$11*$K$9+$F$11*((CU19+CM19)/MAX(CU19+CM19+CV19, 0.1)*$P$9+CV19/MAX(CU19+CM19+CV19, 0.1)*$Q$9))/($B$11+$C$11+$F$11)</f>
        <v>0</v>
      </c>
      <c r="BL19">
        <v>6</v>
      </c>
      <c r="BM19">
        <v>0.5</v>
      </c>
      <c r="BN19" t="s">
        <v>290</v>
      </c>
      <c r="BO19">
        <v>2</v>
      </c>
      <c r="BP19">
        <v>1608074558.85</v>
      </c>
      <c r="BQ19">
        <v>79.31917</v>
      </c>
      <c r="BR19">
        <v>77.22648</v>
      </c>
      <c r="BS19">
        <v>15.86282</v>
      </c>
      <c r="BT19">
        <v>15.1657533333333</v>
      </c>
      <c r="BU19">
        <v>75.5191633333333</v>
      </c>
      <c r="BV19">
        <v>15.73782</v>
      </c>
      <c r="BW19">
        <v>500.0173</v>
      </c>
      <c r="BX19">
        <v>102.6117</v>
      </c>
      <c r="BY19">
        <v>0.100009096666667</v>
      </c>
      <c r="BZ19">
        <v>27.9913233333333</v>
      </c>
      <c r="CA19">
        <v>28.7685966666667</v>
      </c>
      <c r="CB19">
        <v>999.9</v>
      </c>
      <c r="CC19">
        <v>0</v>
      </c>
      <c r="CD19">
        <v>0</v>
      </c>
      <c r="CE19">
        <v>9996.83466666667</v>
      </c>
      <c r="CF19">
        <v>0</v>
      </c>
      <c r="CG19">
        <v>252.443466666667</v>
      </c>
      <c r="CH19">
        <v>1400.025</v>
      </c>
      <c r="CI19">
        <v>0.899997866666667</v>
      </c>
      <c r="CJ19">
        <v>0.100002166666667</v>
      </c>
      <c r="CK19">
        <v>0</v>
      </c>
      <c r="CL19">
        <v>865.4173</v>
      </c>
      <c r="CM19">
        <v>4.99975</v>
      </c>
      <c r="CN19">
        <v>11996.2166666667</v>
      </c>
      <c r="CO19">
        <v>12178.26</v>
      </c>
      <c r="CP19">
        <v>48.3058</v>
      </c>
      <c r="CQ19">
        <v>49.75</v>
      </c>
      <c r="CR19">
        <v>49.2289333333333</v>
      </c>
      <c r="CS19">
        <v>49.2707</v>
      </c>
      <c r="CT19">
        <v>49.3874</v>
      </c>
      <c r="CU19">
        <v>1255.519</v>
      </c>
      <c r="CV19">
        <v>139.506</v>
      </c>
      <c r="CW19">
        <v>0</v>
      </c>
      <c r="CX19">
        <v>67.4000000953674</v>
      </c>
      <c r="CY19">
        <v>0</v>
      </c>
      <c r="CZ19">
        <v>865.13336</v>
      </c>
      <c r="DA19">
        <v>-24.2991538296049</v>
      </c>
      <c r="DB19">
        <v>-349.669230293377</v>
      </c>
      <c r="DC19">
        <v>11992.664</v>
      </c>
      <c r="DD19">
        <v>15</v>
      </c>
      <c r="DE19">
        <v>0</v>
      </c>
      <c r="DF19" t="s">
        <v>291</v>
      </c>
      <c r="DG19">
        <v>1607992667.1</v>
      </c>
      <c r="DH19">
        <v>1607992669.6</v>
      </c>
      <c r="DI19">
        <v>0</v>
      </c>
      <c r="DJ19">
        <v>2.283</v>
      </c>
      <c r="DK19">
        <v>-0.016</v>
      </c>
      <c r="DL19">
        <v>3.8</v>
      </c>
      <c r="DM19">
        <v>0.125</v>
      </c>
      <c r="DN19">
        <v>727</v>
      </c>
      <c r="DO19">
        <v>17</v>
      </c>
      <c r="DP19">
        <v>0.04</v>
      </c>
      <c r="DQ19">
        <v>0.04</v>
      </c>
      <c r="DR19">
        <v>-1.77810936044328</v>
      </c>
      <c r="DS19">
        <v>-0.20188556579805</v>
      </c>
      <c r="DT19">
        <v>0.0394875196072392</v>
      </c>
      <c r="DU19">
        <v>1</v>
      </c>
      <c r="DV19">
        <v>2.08393032258065</v>
      </c>
      <c r="DW19">
        <v>0.162294677419348</v>
      </c>
      <c r="DX19">
        <v>0.0396681265960201</v>
      </c>
      <c r="DY19">
        <v>1</v>
      </c>
      <c r="DZ19">
        <v>0.697045387096774</v>
      </c>
      <c r="EA19">
        <v>0.00637785483870792</v>
      </c>
      <c r="EB19">
        <v>0.000750571424355678</v>
      </c>
      <c r="EC19">
        <v>1</v>
      </c>
      <c r="ED19">
        <v>3</v>
      </c>
      <c r="EE19">
        <v>3</v>
      </c>
      <c r="EF19" t="s">
        <v>297</v>
      </c>
      <c r="EG19">
        <v>100</v>
      </c>
      <c r="EH19">
        <v>100</v>
      </c>
      <c r="EI19">
        <v>3.8</v>
      </c>
      <c r="EJ19">
        <v>0.125</v>
      </c>
      <c r="EK19">
        <v>3.8</v>
      </c>
      <c r="EL19">
        <v>0</v>
      </c>
      <c r="EM19">
        <v>0</v>
      </c>
      <c r="EN19">
        <v>0</v>
      </c>
      <c r="EO19">
        <v>0.125</v>
      </c>
      <c r="EP19">
        <v>0</v>
      </c>
      <c r="EQ19">
        <v>0</v>
      </c>
      <c r="ER19">
        <v>0</v>
      </c>
      <c r="ES19">
        <v>-1</v>
      </c>
      <c r="ET19">
        <v>-1</v>
      </c>
      <c r="EU19">
        <v>-1</v>
      </c>
      <c r="EV19">
        <v>-1</v>
      </c>
      <c r="EW19">
        <v>1365</v>
      </c>
      <c r="EX19">
        <v>1365</v>
      </c>
      <c r="EY19">
        <v>2</v>
      </c>
      <c r="EZ19">
        <v>505.501</v>
      </c>
      <c r="FA19">
        <v>484.796</v>
      </c>
      <c r="FB19">
        <v>24.3447</v>
      </c>
      <c r="FC19">
        <v>31.8565</v>
      </c>
      <c r="FD19">
        <v>29.9999</v>
      </c>
      <c r="FE19">
        <v>31.8382</v>
      </c>
      <c r="FF19">
        <v>31.814</v>
      </c>
      <c r="FG19">
        <v>7.95212</v>
      </c>
      <c r="FH19">
        <v>0</v>
      </c>
      <c r="FI19">
        <v>100</v>
      </c>
      <c r="FJ19">
        <v>24.3483</v>
      </c>
      <c r="FK19">
        <v>77.5598</v>
      </c>
      <c r="FL19">
        <v>15.9002</v>
      </c>
      <c r="FM19">
        <v>101.696</v>
      </c>
      <c r="FN19">
        <v>101.127</v>
      </c>
    </row>
    <row r="20" spans="1:170">
      <c r="A20">
        <v>4</v>
      </c>
      <c r="B20">
        <v>1608074627.1</v>
      </c>
      <c r="C20">
        <v>241.5</v>
      </c>
      <c r="D20" t="s">
        <v>302</v>
      </c>
      <c r="E20" t="s">
        <v>303</v>
      </c>
      <c r="F20" t="s">
        <v>285</v>
      </c>
      <c r="G20" t="s">
        <v>286</v>
      </c>
      <c r="H20">
        <v>1608074619.1</v>
      </c>
      <c r="I20">
        <f>BW20*AG20*(BS20-BT20)/(100*BL20*(1000-AG20*BS20))</f>
        <v>0</v>
      </c>
      <c r="J20">
        <f>BW20*AG20*(BR20-BQ20*(1000-AG20*BT20)/(1000-AG20*BS20))/(100*BL20)</f>
        <v>0</v>
      </c>
      <c r="K20">
        <f>BQ20 - IF(AG20&gt;1, J20*BL20*100.0/(AI20*CE20), 0)</f>
        <v>0</v>
      </c>
      <c r="L20">
        <f>((R20-I20/2)*K20-J20)/(R20+I20/2)</f>
        <v>0</v>
      </c>
      <c r="M20">
        <f>L20*(BX20+BY20)/1000.0</f>
        <v>0</v>
      </c>
      <c r="N20">
        <f>(BQ20 - IF(AG20&gt;1, J20*BL20*100.0/(AI20*CE20), 0))*(BX20+BY20)/1000.0</f>
        <v>0</v>
      </c>
      <c r="O20">
        <f>2.0/((1/Q20-1/P20)+SIGN(Q20)*SQRT((1/Q20-1/P20)*(1/Q20-1/P20) + 4*BM20/((BM20+1)*(BM20+1))*(2*1/Q20*1/P20-1/P20*1/P20)))</f>
        <v>0</v>
      </c>
      <c r="P20">
        <f>IF(LEFT(BN20,1)&lt;&gt;"0",IF(LEFT(BN20,1)="1",3.0,BO20),$D$5+$E$5*(CE20*BX20/($K$5*1000))+$F$5*(CE20*BX20/($K$5*1000))*MAX(MIN(BL20,$J$5),$I$5)*MAX(MIN(BL20,$J$5),$I$5)+$G$5*MAX(MIN(BL20,$J$5),$I$5)*(CE20*BX20/($K$5*1000))+$H$5*(CE20*BX20/($K$5*1000))*(CE20*BX20/($K$5*1000)))</f>
        <v>0</v>
      </c>
      <c r="Q20">
        <f>I20*(1000-(1000*0.61365*exp(17.502*U20/(240.97+U20))/(BX20+BY20)+BS20)/2)/(1000*0.61365*exp(17.502*U20/(240.97+U20))/(BX20+BY20)-BS20)</f>
        <v>0</v>
      </c>
      <c r="R20">
        <f>1/((BM20+1)/(O20/1.6)+1/(P20/1.37)) + BM20/((BM20+1)/(O20/1.6) + BM20/(P20/1.37))</f>
        <v>0</v>
      </c>
      <c r="S20">
        <f>(BI20*BK20)</f>
        <v>0</v>
      </c>
      <c r="T20">
        <f>(BZ20+(S20+2*0.95*5.67E-8*(((BZ20+$B$7)+273)^4-(BZ20+273)^4)-44100*I20)/(1.84*29.3*P20+8*0.95*5.67E-8*(BZ20+273)^3))</f>
        <v>0</v>
      </c>
      <c r="U20">
        <f>($C$7*CA20+$D$7*CB20+$E$7*T20)</f>
        <v>0</v>
      </c>
      <c r="V20">
        <f>0.61365*exp(17.502*U20/(240.97+U20))</f>
        <v>0</v>
      </c>
      <c r="W20">
        <f>(X20/Y20*100)</f>
        <v>0</v>
      </c>
      <c r="X20">
        <f>BS20*(BX20+BY20)/1000</f>
        <v>0</v>
      </c>
      <c r="Y20">
        <f>0.61365*exp(17.502*BZ20/(240.97+BZ20))</f>
        <v>0</v>
      </c>
      <c r="Z20">
        <f>(V20-BS20*(BX20+BY20)/1000)</f>
        <v>0</v>
      </c>
      <c r="AA20">
        <f>(-I20*44100)</f>
        <v>0</v>
      </c>
      <c r="AB20">
        <f>2*29.3*P20*0.92*(BZ20-U20)</f>
        <v>0</v>
      </c>
      <c r="AC20">
        <f>2*0.95*5.67E-8*(((BZ20+$B$7)+273)^4-(U20+273)^4)</f>
        <v>0</v>
      </c>
      <c r="AD20">
        <f>S20+AC20+AA20+AB20</f>
        <v>0</v>
      </c>
      <c r="AE20">
        <v>0</v>
      </c>
      <c r="AF20">
        <v>0</v>
      </c>
      <c r="AG20">
        <f>IF(AE20*$H$13&gt;=AI20,1.0,(AI20/(AI20-AE20*$H$13)))</f>
        <v>0</v>
      </c>
      <c r="AH20">
        <f>(AG20-1)*100</f>
        <v>0</v>
      </c>
      <c r="AI20">
        <f>MAX(0,($B$13+$C$13*CE20)/(1+$D$13*CE20)*BX20/(BZ20+273)*$E$13)</f>
        <v>0</v>
      </c>
      <c r="AJ20" t="s">
        <v>287</v>
      </c>
      <c r="AK20">
        <v>715.476923076923</v>
      </c>
      <c r="AL20">
        <v>3262.08</v>
      </c>
      <c r="AM20">
        <f>AL20-AK20</f>
        <v>0</v>
      </c>
      <c r="AN20">
        <f>AM20/AL20</f>
        <v>0</v>
      </c>
      <c r="AO20">
        <v>-0.577747479816223</v>
      </c>
      <c r="AP20" t="s">
        <v>304</v>
      </c>
      <c r="AQ20">
        <v>851.409769230769</v>
      </c>
      <c r="AR20">
        <v>901.77</v>
      </c>
      <c r="AS20">
        <f>1-AQ20/AR20</f>
        <v>0</v>
      </c>
      <c r="AT20">
        <v>0.5</v>
      </c>
      <c r="AU20">
        <f>BI20</f>
        <v>0</v>
      </c>
      <c r="AV20">
        <f>J20</f>
        <v>0</v>
      </c>
      <c r="AW20">
        <f>AS20*AT20*AU20</f>
        <v>0</v>
      </c>
      <c r="AX20">
        <f>BC20/AR20</f>
        <v>0</v>
      </c>
      <c r="AY20">
        <f>(AV20-AO20)/AU20</f>
        <v>0</v>
      </c>
      <c r="AZ20">
        <f>(AL20-AR20)/AR20</f>
        <v>0</v>
      </c>
      <c r="BA20" t="s">
        <v>305</v>
      </c>
      <c r="BB20">
        <v>602.83</v>
      </c>
      <c r="BC20">
        <f>AR20-BB20</f>
        <v>0</v>
      </c>
      <c r="BD20">
        <f>(AR20-AQ20)/(AR20-BB20)</f>
        <v>0</v>
      </c>
      <c r="BE20">
        <f>(AL20-AR20)/(AL20-BB20)</f>
        <v>0</v>
      </c>
      <c r="BF20">
        <f>(AR20-AQ20)/(AR20-AK20)</f>
        <v>0</v>
      </c>
      <c r="BG20">
        <f>(AL20-AR20)/(AL20-AK20)</f>
        <v>0</v>
      </c>
      <c r="BH20">
        <f>$B$11*CF20+$C$11*CG20+$F$11*CH20*(1-CK20)</f>
        <v>0</v>
      </c>
      <c r="BI20">
        <f>BH20*BJ20</f>
        <v>0</v>
      </c>
      <c r="BJ20">
        <f>($B$11*$D$9+$C$11*$D$9+$F$11*((CU20+CM20)/MAX(CU20+CM20+CV20, 0.1)*$I$9+CV20/MAX(CU20+CM20+CV20, 0.1)*$J$9))/($B$11+$C$11+$F$11)</f>
        <v>0</v>
      </c>
      <c r="BK20">
        <f>($B$11*$K$9+$C$11*$K$9+$F$11*((CU20+CM20)/MAX(CU20+CM20+CV20, 0.1)*$P$9+CV20/MAX(CU20+CM20+CV20, 0.1)*$Q$9))/($B$11+$C$11+$F$11)</f>
        <v>0</v>
      </c>
      <c r="BL20">
        <v>6</v>
      </c>
      <c r="BM20">
        <v>0.5</v>
      </c>
      <c r="BN20" t="s">
        <v>290</v>
      </c>
      <c r="BO20">
        <v>2</v>
      </c>
      <c r="BP20">
        <v>1608074619.1</v>
      </c>
      <c r="BQ20">
        <v>99.3279161290323</v>
      </c>
      <c r="BR20">
        <v>97.8978870967742</v>
      </c>
      <c r="BS20">
        <v>15.8640741935484</v>
      </c>
      <c r="BT20">
        <v>15.1863451612903</v>
      </c>
      <c r="BU20">
        <v>95.5279096774193</v>
      </c>
      <c r="BV20">
        <v>15.7390741935484</v>
      </c>
      <c r="BW20">
        <v>500.005806451613</v>
      </c>
      <c r="BX20">
        <v>102.611838709677</v>
      </c>
      <c r="BY20">
        <v>0.0999796516129032</v>
      </c>
      <c r="BZ20">
        <v>27.9800096774194</v>
      </c>
      <c r="CA20">
        <v>28.7997870967742</v>
      </c>
      <c r="CB20">
        <v>999.9</v>
      </c>
      <c r="CC20">
        <v>0</v>
      </c>
      <c r="CD20">
        <v>0</v>
      </c>
      <c r="CE20">
        <v>9997.37741935484</v>
      </c>
      <c r="CF20">
        <v>0</v>
      </c>
      <c r="CG20">
        <v>251.750806451613</v>
      </c>
      <c r="CH20">
        <v>1400.00258064516</v>
      </c>
      <c r="CI20">
        <v>0.90000264516129</v>
      </c>
      <c r="CJ20">
        <v>0.0999974677419355</v>
      </c>
      <c r="CK20">
        <v>0</v>
      </c>
      <c r="CL20">
        <v>851.55935483871</v>
      </c>
      <c r="CM20">
        <v>4.99975</v>
      </c>
      <c r="CN20">
        <v>11804.1483870968</v>
      </c>
      <c r="CO20">
        <v>12178.0741935484</v>
      </c>
      <c r="CP20">
        <v>48.3180967741935</v>
      </c>
      <c r="CQ20">
        <v>49.7296774193548</v>
      </c>
      <c r="CR20">
        <v>49.2418709677419</v>
      </c>
      <c r="CS20">
        <v>49.2256129032258</v>
      </c>
      <c r="CT20">
        <v>49.391</v>
      </c>
      <c r="CU20">
        <v>1255.50387096774</v>
      </c>
      <c r="CV20">
        <v>139.498709677419</v>
      </c>
      <c r="CW20">
        <v>0</v>
      </c>
      <c r="CX20">
        <v>59.6000001430511</v>
      </c>
      <c r="CY20">
        <v>0</v>
      </c>
      <c r="CZ20">
        <v>851.409769230769</v>
      </c>
      <c r="DA20">
        <v>-22.7254701007497</v>
      </c>
      <c r="DB20">
        <v>-323.818803628658</v>
      </c>
      <c r="DC20">
        <v>11802.3653846154</v>
      </c>
      <c r="DD20">
        <v>15</v>
      </c>
      <c r="DE20">
        <v>0</v>
      </c>
      <c r="DF20" t="s">
        <v>291</v>
      </c>
      <c r="DG20">
        <v>1607992667.1</v>
      </c>
      <c r="DH20">
        <v>1607992669.6</v>
      </c>
      <c r="DI20">
        <v>0</v>
      </c>
      <c r="DJ20">
        <v>2.283</v>
      </c>
      <c r="DK20">
        <v>-0.016</v>
      </c>
      <c r="DL20">
        <v>3.8</v>
      </c>
      <c r="DM20">
        <v>0.125</v>
      </c>
      <c r="DN20">
        <v>727</v>
      </c>
      <c r="DO20">
        <v>17</v>
      </c>
      <c r="DP20">
        <v>0.04</v>
      </c>
      <c r="DQ20">
        <v>0.04</v>
      </c>
      <c r="DR20">
        <v>-1.24794049518961</v>
      </c>
      <c r="DS20">
        <v>0.102754017922991</v>
      </c>
      <c r="DT20">
        <v>0.0455089928960523</v>
      </c>
      <c r="DU20">
        <v>1</v>
      </c>
      <c r="DV20">
        <v>1.43003290322581</v>
      </c>
      <c r="DW20">
        <v>-0.0939638709677434</v>
      </c>
      <c r="DX20">
        <v>0.0539528967917056</v>
      </c>
      <c r="DY20">
        <v>1</v>
      </c>
      <c r="DZ20">
        <v>0.677731193548387</v>
      </c>
      <c r="EA20">
        <v>-0.000133016129035141</v>
      </c>
      <c r="EB20">
        <v>0.000880405200676222</v>
      </c>
      <c r="EC20">
        <v>1</v>
      </c>
      <c r="ED20">
        <v>3</v>
      </c>
      <c r="EE20">
        <v>3</v>
      </c>
      <c r="EF20" t="s">
        <v>297</v>
      </c>
      <c r="EG20">
        <v>100</v>
      </c>
      <c r="EH20">
        <v>100</v>
      </c>
      <c r="EI20">
        <v>3.8</v>
      </c>
      <c r="EJ20">
        <v>0.125</v>
      </c>
      <c r="EK20">
        <v>3.8</v>
      </c>
      <c r="EL20">
        <v>0</v>
      </c>
      <c r="EM20">
        <v>0</v>
      </c>
      <c r="EN20">
        <v>0</v>
      </c>
      <c r="EO20">
        <v>0.125</v>
      </c>
      <c r="EP20">
        <v>0</v>
      </c>
      <c r="EQ20">
        <v>0</v>
      </c>
      <c r="ER20">
        <v>0</v>
      </c>
      <c r="ES20">
        <v>-1</v>
      </c>
      <c r="ET20">
        <v>-1</v>
      </c>
      <c r="EU20">
        <v>-1</v>
      </c>
      <c r="EV20">
        <v>-1</v>
      </c>
      <c r="EW20">
        <v>1366</v>
      </c>
      <c r="EX20">
        <v>1366</v>
      </c>
      <c r="EY20">
        <v>2</v>
      </c>
      <c r="EZ20">
        <v>505.613</v>
      </c>
      <c r="FA20">
        <v>485.067</v>
      </c>
      <c r="FB20">
        <v>24.3141</v>
      </c>
      <c r="FC20">
        <v>31.8385</v>
      </c>
      <c r="FD20">
        <v>29.9999</v>
      </c>
      <c r="FE20">
        <v>31.8187</v>
      </c>
      <c r="FF20">
        <v>31.7948</v>
      </c>
      <c r="FG20">
        <v>8.81349</v>
      </c>
      <c r="FH20">
        <v>0</v>
      </c>
      <c r="FI20">
        <v>100</v>
      </c>
      <c r="FJ20">
        <v>24.3301</v>
      </c>
      <c r="FK20">
        <v>97.4926</v>
      </c>
      <c r="FL20">
        <v>15.865</v>
      </c>
      <c r="FM20">
        <v>101.699</v>
      </c>
      <c r="FN20">
        <v>101.13</v>
      </c>
    </row>
    <row r="21" spans="1:170">
      <c r="A21">
        <v>5</v>
      </c>
      <c r="B21">
        <v>1608074742.6</v>
      </c>
      <c r="C21">
        <v>357</v>
      </c>
      <c r="D21" t="s">
        <v>306</v>
      </c>
      <c r="E21" t="s">
        <v>307</v>
      </c>
      <c r="F21" t="s">
        <v>285</v>
      </c>
      <c r="G21" t="s">
        <v>286</v>
      </c>
      <c r="H21">
        <v>1608074734.6</v>
      </c>
      <c r="I21">
        <f>BW21*AG21*(BS21-BT21)/(100*BL21*(1000-AG21*BS21))</f>
        <v>0</v>
      </c>
      <c r="J21">
        <f>BW21*AG21*(BR21-BQ21*(1000-AG21*BT21)/(1000-AG21*BS21))/(100*BL21)</f>
        <v>0</v>
      </c>
      <c r="K21">
        <f>BQ21 - IF(AG21&gt;1, J21*BL21*100.0/(AI21*CE21), 0)</f>
        <v>0</v>
      </c>
      <c r="L21">
        <f>((R21-I21/2)*K21-J21)/(R21+I21/2)</f>
        <v>0</v>
      </c>
      <c r="M21">
        <f>L21*(BX21+BY21)/1000.0</f>
        <v>0</v>
      </c>
      <c r="N21">
        <f>(BQ21 - IF(AG21&gt;1, J21*BL21*100.0/(AI21*CE21), 0))*(BX21+BY21)/1000.0</f>
        <v>0</v>
      </c>
      <c r="O21">
        <f>2.0/((1/Q21-1/P21)+SIGN(Q21)*SQRT((1/Q21-1/P21)*(1/Q21-1/P21) + 4*BM21/((BM21+1)*(BM21+1))*(2*1/Q21*1/P21-1/P21*1/P21)))</f>
        <v>0</v>
      </c>
      <c r="P21">
        <f>IF(LEFT(BN21,1)&lt;&gt;"0",IF(LEFT(BN21,1)="1",3.0,BO21),$D$5+$E$5*(CE21*BX21/($K$5*1000))+$F$5*(CE21*BX21/($K$5*1000))*MAX(MIN(BL21,$J$5),$I$5)*MAX(MIN(BL21,$J$5),$I$5)+$G$5*MAX(MIN(BL21,$J$5),$I$5)*(CE21*BX21/($K$5*1000))+$H$5*(CE21*BX21/($K$5*1000))*(CE21*BX21/($K$5*1000)))</f>
        <v>0</v>
      </c>
      <c r="Q21">
        <f>I21*(1000-(1000*0.61365*exp(17.502*U21/(240.97+U21))/(BX21+BY21)+BS21)/2)/(1000*0.61365*exp(17.502*U21/(240.97+U21))/(BX21+BY21)-BS21)</f>
        <v>0</v>
      </c>
      <c r="R21">
        <f>1/((BM21+1)/(O21/1.6)+1/(P21/1.37)) + BM21/((BM21+1)/(O21/1.6) + BM21/(P21/1.37))</f>
        <v>0</v>
      </c>
      <c r="S21">
        <f>(BI21*BK21)</f>
        <v>0</v>
      </c>
      <c r="T21">
        <f>(BZ21+(S21+2*0.95*5.67E-8*(((BZ21+$B$7)+273)^4-(BZ21+273)^4)-44100*I21)/(1.84*29.3*P21+8*0.95*5.67E-8*(BZ21+273)^3))</f>
        <v>0</v>
      </c>
      <c r="U21">
        <f>($C$7*CA21+$D$7*CB21+$E$7*T21)</f>
        <v>0</v>
      </c>
      <c r="V21">
        <f>0.61365*exp(17.502*U21/(240.97+U21))</f>
        <v>0</v>
      </c>
      <c r="W21">
        <f>(X21/Y21*100)</f>
        <v>0</v>
      </c>
      <c r="X21">
        <f>BS21*(BX21+BY21)/1000</f>
        <v>0</v>
      </c>
      <c r="Y21">
        <f>0.61365*exp(17.502*BZ21/(240.97+BZ21))</f>
        <v>0</v>
      </c>
      <c r="Z21">
        <f>(V21-BS21*(BX21+BY21)/1000)</f>
        <v>0</v>
      </c>
      <c r="AA21">
        <f>(-I21*44100)</f>
        <v>0</v>
      </c>
      <c r="AB21">
        <f>2*29.3*P21*0.92*(BZ21-U21)</f>
        <v>0</v>
      </c>
      <c r="AC21">
        <f>2*0.95*5.67E-8*(((BZ21+$B$7)+273)^4-(U21+273)^4)</f>
        <v>0</v>
      </c>
      <c r="AD21">
        <f>S21+AC21+AA21+AB21</f>
        <v>0</v>
      </c>
      <c r="AE21">
        <v>0</v>
      </c>
      <c r="AF21">
        <v>0</v>
      </c>
      <c r="AG21">
        <f>IF(AE21*$H$13&gt;=AI21,1.0,(AI21/(AI21-AE21*$H$13)))</f>
        <v>0</v>
      </c>
      <c r="AH21">
        <f>(AG21-1)*100</f>
        <v>0</v>
      </c>
      <c r="AI21">
        <f>MAX(0,($B$13+$C$13*CE21)/(1+$D$13*CE21)*BX21/(BZ21+273)*$E$13)</f>
        <v>0</v>
      </c>
      <c r="AJ21" t="s">
        <v>287</v>
      </c>
      <c r="AK21">
        <v>715.476923076923</v>
      </c>
      <c r="AL21">
        <v>3262.08</v>
      </c>
      <c r="AM21">
        <f>AL21-AK21</f>
        <v>0</v>
      </c>
      <c r="AN21">
        <f>AM21/AL21</f>
        <v>0</v>
      </c>
      <c r="AO21">
        <v>-0.577747479816223</v>
      </c>
      <c r="AP21" t="s">
        <v>308</v>
      </c>
      <c r="AQ21">
        <v>830.239230769231</v>
      </c>
      <c r="AR21">
        <v>885.15</v>
      </c>
      <c r="AS21">
        <f>1-AQ21/AR21</f>
        <v>0</v>
      </c>
      <c r="AT21">
        <v>0.5</v>
      </c>
      <c r="AU21">
        <f>BI21</f>
        <v>0</v>
      </c>
      <c r="AV21">
        <f>J21</f>
        <v>0</v>
      </c>
      <c r="AW21">
        <f>AS21*AT21*AU21</f>
        <v>0</v>
      </c>
      <c r="AX21">
        <f>BC21/AR21</f>
        <v>0</v>
      </c>
      <c r="AY21">
        <f>(AV21-AO21)/AU21</f>
        <v>0</v>
      </c>
      <c r="AZ21">
        <f>(AL21-AR21)/AR21</f>
        <v>0</v>
      </c>
      <c r="BA21" t="s">
        <v>309</v>
      </c>
      <c r="BB21">
        <v>590.25</v>
      </c>
      <c r="BC21">
        <f>AR21-BB21</f>
        <v>0</v>
      </c>
      <c r="BD21">
        <f>(AR21-AQ21)/(AR21-BB21)</f>
        <v>0</v>
      </c>
      <c r="BE21">
        <f>(AL21-AR21)/(AL21-BB21)</f>
        <v>0</v>
      </c>
      <c r="BF21">
        <f>(AR21-AQ21)/(AR21-AK21)</f>
        <v>0</v>
      </c>
      <c r="BG21">
        <f>(AL21-AR21)/(AL21-AK21)</f>
        <v>0</v>
      </c>
      <c r="BH21">
        <f>$B$11*CF21+$C$11*CG21+$F$11*CH21*(1-CK21)</f>
        <v>0</v>
      </c>
      <c r="BI21">
        <f>BH21*BJ21</f>
        <v>0</v>
      </c>
      <c r="BJ21">
        <f>($B$11*$D$9+$C$11*$D$9+$F$11*((CU21+CM21)/MAX(CU21+CM21+CV21, 0.1)*$I$9+CV21/MAX(CU21+CM21+CV21, 0.1)*$J$9))/($B$11+$C$11+$F$11)</f>
        <v>0</v>
      </c>
      <c r="BK21">
        <f>($B$11*$K$9+$C$11*$K$9+$F$11*((CU21+CM21)/MAX(CU21+CM21+CV21, 0.1)*$P$9+CV21/MAX(CU21+CM21+CV21, 0.1)*$Q$9))/($B$11+$C$11+$F$11)</f>
        <v>0</v>
      </c>
      <c r="BL21">
        <v>6</v>
      </c>
      <c r="BM21">
        <v>0.5</v>
      </c>
      <c r="BN21" t="s">
        <v>290</v>
      </c>
      <c r="BO21">
        <v>2</v>
      </c>
      <c r="BP21">
        <v>1608074734.6</v>
      </c>
      <c r="BQ21">
        <v>149.927451612903</v>
      </c>
      <c r="BR21">
        <v>148.917838709677</v>
      </c>
      <c r="BS21">
        <v>15.9532032258065</v>
      </c>
      <c r="BT21">
        <v>15.2485967741935</v>
      </c>
      <c r="BU21">
        <v>146.127451612903</v>
      </c>
      <c r="BV21">
        <v>15.8282032258065</v>
      </c>
      <c r="BW21">
        <v>500.021322580645</v>
      </c>
      <c r="BX21">
        <v>102.608483870968</v>
      </c>
      <c r="BY21">
        <v>0.0999815225806451</v>
      </c>
      <c r="BZ21">
        <v>27.9962129032258</v>
      </c>
      <c r="CA21">
        <v>28.8600838709677</v>
      </c>
      <c r="CB21">
        <v>999.9</v>
      </c>
      <c r="CC21">
        <v>0</v>
      </c>
      <c r="CD21">
        <v>0</v>
      </c>
      <c r="CE21">
        <v>10000.3225806452</v>
      </c>
      <c r="CF21">
        <v>0</v>
      </c>
      <c r="CG21">
        <v>251.558774193548</v>
      </c>
      <c r="CH21">
        <v>1399.97548387097</v>
      </c>
      <c r="CI21">
        <v>0.900001096774193</v>
      </c>
      <c r="CJ21">
        <v>0.0999989677419355</v>
      </c>
      <c r="CK21">
        <v>0</v>
      </c>
      <c r="CL21">
        <v>830.317</v>
      </c>
      <c r="CM21">
        <v>4.99975</v>
      </c>
      <c r="CN21">
        <v>11507.3161290323</v>
      </c>
      <c r="CO21">
        <v>12177.8290322581</v>
      </c>
      <c r="CP21">
        <v>48.25</v>
      </c>
      <c r="CQ21">
        <v>49.687</v>
      </c>
      <c r="CR21">
        <v>49.2052903225806</v>
      </c>
      <c r="CS21">
        <v>49.2052903225806</v>
      </c>
      <c r="CT21">
        <v>49.3607741935484</v>
      </c>
      <c r="CU21">
        <v>1255.48032258065</v>
      </c>
      <c r="CV21">
        <v>139.495161290323</v>
      </c>
      <c r="CW21">
        <v>0</v>
      </c>
      <c r="CX21">
        <v>114.900000095367</v>
      </c>
      <c r="CY21">
        <v>0</v>
      </c>
      <c r="CZ21">
        <v>830.239230769231</v>
      </c>
      <c r="DA21">
        <v>-8.07035898259036</v>
      </c>
      <c r="DB21">
        <v>-104.567521336248</v>
      </c>
      <c r="DC21">
        <v>11506.4230769231</v>
      </c>
      <c r="DD21">
        <v>15</v>
      </c>
      <c r="DE21">
        <v>0</v>
      </c>
      <c r="DF21" t="s">
        <v>291</v>
      </c>
      <c r="DG21">
        <v>1607992667.1</v>
      </c>
      <c r="DH21">
        <v>1607992669.6</v>
      </c>
      <c r="DI21">
        <v>0</v>
      </c>
      <c r="DJ21">
        <v>2.283</v>
      </c>
      <c r="DK21">
        <v>-0.016</v>
      </c>
      <c r="DL21">
        <v>3.8</v>
      </c>
      <c r="DM21">
        <v>0.125</v>
      </c>
      <c r="DN21">
        <v>727</v>
      </c>
      <c r="DO21">
        <v>17</v>
      </c>
      <c r="DP21">
        <v>0.04</v>
      </c>
      <c r="DQ21">
        <v>0.04</v>
      </c>
      <c r="DR21">
        <v>-0.916296659029105</v>
      </c>
      <c r="DS21">
        <v>-0.324833258741759</v>
      </c>
      <c r="DT21">
        <v>0.0904381172894734</v>
      </c>
      <c r="DU21">
        <v>1</v>
      </c>
      <c r="DV21">
        <v>1.00186251612903</v>
      </c>
      <c r="DW21">
        <v>0.196241709677419</v>
      </c>
      <c r="DX21">
        <v>0.0963877822423806</v>
      </c>
      <c r="DY21">
        <v>1</v>
      </c>
      <c r="DZ21">
        <v>0.704400903225807</v>
      </c>
      <c r="EA21">
        <v>0.0195253548387087</v>
      </c>
      <c r="EB21">
        <v>0.00161709886295496</v>
      </c>
      <c r="EC21">
        <v>1</v>
      </c>
      <c r="ED21">
        <v>3</v>
      </c>
      <c r="EE21">
        <v>3</v>
      </c>
      <c r="EF21" t="s">
        <v>297</v>
      </c>
      <c r="EG21">
        <v>100</v>
      </c>
      <c r="EH21">
        <v>100</v>
      </c>
      <c r="EI21">
        <v>3.8</v>
      </c>
      <c r="EJ21">
        <v>0.125</v>
      </c>
      <c r="EK21">
        <v>3.8</v>
      </c>
      <c r="EL21">
        <v>0</v>
      </c>
      <c r="EM21">
        <v>0</v>
      </c>
      <c r="EN21">
        <v>0</v>
      </c>
      <c r="EO21">
        <v>0.125</v>
      </c>
      <c r="EP21">
        <v>0</v>
      </c>
      <c r="EQ21">
        <v>0</v>
      </c>
      <c r="ER21">
        <v>0</v>
      </c>
      <c r="ES21">
        <v>-1</v>
      </c>
      <c r="ET21">
        <v>-1</v>
      </c>
      <c r="EU21">
        <v>-1</v>
      </c>
      <c r="EV21">
        <v>-1</v>
      </c>
      <c r="EW21">
        <v>1367.9</v>
      </c>
      <c r="EX21">
        <v>1367.9</v>
      </c>
      <c r="EY21">
        <v>2</v>
      </c>
      <c r="EZ21">
        <v>505.786</v>
      </c>
      <c r="FA21">
        <v>485.512</v>
      </c>
      <c r="FB21">
        <v>24.5022</v>
      </c>
      <c r="FC21">
        <v>31.8049</v>
      </c>
      <c r="FD21">
        <v>30.0001</v>
      </c>
      <c r="FE21">
        <v>31.7851</v>
      </c>
      <c r="FF21">
        <v>31.7597</v>
      </c>
      <c r="FG21">
        <v>11.1932</v>
      </c>
      <c r="FH21">
        <v>0</v>
      </c>
      <c r="FI21">
        <v>100</v>
      </c>
      <c r="FJ21">
        <v>24.5</v>
      </c>
      <c r="FK21">
        <v>149.032</v>
      </c>
      <c r="FL21">
        <v>15.866</v>
      </c>
      <c r="FM21">
        <v>101.704</v>
      </c>
      <c r="FN21">
        <v>101.136</v>
      </c>
    </row>
    <row r="22" spans="1:170">
      <c r="A22">
        <v>6</v>
      </c>
      <c r="B22">
        <v>1608074819.6</v>
      </c>
      <c r="C22">
        <v>434</v>
      </c>
      <c r="D22" t="s">
        <v>310</v>
      </c>
      <c r="E22" t="s">
        <v>311</v>
      </c>
      <c r="F22" t="s">
        <v>285</v>
      </c>
      <c r="G22" t="s">
        <v>286</v>
      </c>
      <c r="H22">
        <v>1608074811.85</v>
      </c>
      <c r="I22">
        <f>BW22*AG22*(BS22-BT22)/(100*BL22*(1000-AG22*BS22))</f>
        <v>0</v>
      </c>
      <c r="J22">
        <f>BW22*AG22*(BR22-BQ22*(1000-AG22*BT22)/(1000-AG22*BS22))/(100*BL22)</f>
        <v>0</v>
      </c>
      <c r="K22">
        <f>BQ22 - IF(AG22&gt;1, J22*BL22*100.0/(AI22*CE22), 0)</f>
        <v>0</v>
      </c>
      <c r="L22">
        <f>((R22-I22/2)*K22-J22)/(R22+I22/2)</f>
        <v>0</v>
      </c>
      <c r="M22">
        <f>L22*(BX22+BY22)/1000.0</f>
        <v>0</v>
      </c>
      <c r="N22">
        <f>(BQ22 - IF(AG22&gt;1, J22*BL22*100.0/(AI22*CE22), 0))*(BX22+BY22)/1000.0</f>
        <v>0</v>
      </c>
      <c r="O22">
        <f>2.0/((1/Q22-1/P22)+SIGN(Q22)*SQRT((1/Q22-1/P22)*(1/Q22-1/P22) + 4*BM22/((BM22+1)*(BM22+1))*(2*1/Q22*1/P22-1/P22*1/P22)))</f>
        <v>0</v>
      </c>
      <c r="P22">
        <f>IF(LEFT(BN22,1)&lt;&gt;"0",IF(LEFT(BN22,1)="1",3.0,BO22),$D$5+$E$5*(CE22*BX22/($K$5*1000))+$F$5*(CE22*BX22/($K$5*1000))*MAX(MIN(BL22,$J$5),$I$5)*MAX(MIN(BL22,$J$5),$I$5)+$G$5*MAX(MIN(BL22,$J$5),$I$5)*(CE22*BX22/($K$5*1000))+$H$5*(CE22*BX22/($K$5*1000))*(CE22*BX22/($K$5*1000)))</f>
        <v>0</v>
      </c>
      <c r="Q22">
        <f>I22*(1000-(1000*0.61365*exp(17.502*U22/(240.97+U22))/(BX22+BY22)+BS22)/2)/(1000*0.61365*exp(17.502*U22/(240.97+U22))/(BX22+BY22)-BS22)</f>
        <v>0</v>
      </c>
      <c r="R22">
        <f>1/((BM22+1)/(O22/1.6)+1/(P22/1.37)) + BM22/((BM22+1)/(O22/1.6) + BM22/(P22/1.37))</f>
        <v>0</v>
      </c>
      <c r="S22">
        <f>(BI22*BK22)</f>
        <v>0</v>
      </c>
      <c r="T22">
        <f>(BZ22+(S22+2*0.95*5.67E-8*(((BZ22+$B$7)+273)^4-(BZ22+273)^4)-44100*I22)/(1.84*29.3*P22+8*0.95*5.67E-8*(BZ22+273)^3))</f>
        <v>0</v>
      </c>
      <c r="U22">
        <f>($C$7*CA22+$D$7*CB22+$E$7*T22)</f>
        <v>0</v>
      </c>
      <c r="V22">
        <f>0.61365*exp(17.502*U22/(240.97+U22))</f>
        <v>0</v>
      </c>
      <c r="W22">
        <f>(X22/Y22*100)</f>
        <v>0</v>
      </c>
      <c r="X22">
        <f>BS22*(BX22+BY22)/1000</f>
        <v>0</v>
      </c>
      <c r="Y22">
        <f>0.61365*exp(17.502*BZ22/(240.97+BZ22))</f>
        <v>0</v>
      </c>
      <c r="Z22">
        <f>(V22-BS22*(BX22+BY22)/1000)</f>
        <v>0</v>
      </c>
      <c r="AA22">
        <f>(-I22*44100)</f>
        <v>0</v>
      </c>
      <c r="AB22">
        <f>2*29.3*P22*0.92*(BZ22-U22)</f>
        <v>0</v>
      </c>
      <c r="AC22">
        <f>2*0.95*5.67E-8*(((BZ22+$B$7)+273)^4-(U22+273)^4)</f>
        <v>0</v>
      </c>
      <c r="AD22">
        <f>S22+AC22+AA22+AB22</f>
        <v>0</v>
      </c>
      <c r="AE22">
        <v>0</v>
      </c>
      <c r="AF22">
        <v>0</v>
      </c>
      <c r="AG22">
        <f>IF(AE22*$H$13&gt;=AI22,1.0,(AI22/(AI22-AE22*$H$13)))</f>
        <v>0</v>
      </c>
      <c r="AH22">
        <f>(AG22-1)*100</f>
        <v>0</v>
      </c>
      <c r="AI22">
        <f>MAX(0,($B$13+$C$13*CE22)/(1+$D$13*CE22)*BX22/(BZ22+273)*$E$13)</f>
        <v>0</v>
      </c>
      <c r="AJ22" t="s">
        <v>287</v>
      </c>
      <c r="AK22">
        <v>715.476923076923</v>
      </c>
      <c r="AL22">
        <v>3262.08</v>
      </c>
      <c r="AM22">
        <f>AL22-AK22</f>
        <v>0</v>
      </c>
      <c r="AN22">
        <f>AM22/AL22</f>
        <v>0</v>
      </c>
      <c r="AO22">
        <v>-0.577747479816223</v>
      </c>
      <c r="AP22" t="s">
        <v>312</v>
      </c>
      <c r="AQ22">
        <v>823.643461538461</v>
      </c>
      <c r="AR22">
        <v>882.21</v>
      </c>
      <c r="AS22">
        <f>1-AQ22/AR22</f>
        <v>0</v>
      </c>
      <c r="AT22">
        <v>0.5</v>
      </c>
      <c r="AU22">
        <f>BI22</f>
        <v>0</v>
      </c>
      <c r="AV22">
        <f>J22</f>
        <v>0</v>
      </c>
      <c r="AW22">
        <f>AS22*AT22*AU22</f>
        <v>0</v>
      </c>
      <c r="AX22">
        <f>BC22/AR22</f>
        <v>0</v>
      </c>
      <c r="AY22">
        <f>(AV22-AO22)/AU22</f>
        <v>0</v>
      </c>
      <c r="AZ22">
        <f>(AL22-AR22)/AR22</f>
        <v>0</v>
      </c>
      <c r="BA22" t="s">
        <v>313</v>
      </c>
      <c r="BB22">
        <v>584.93</v>
      </c>
      <c r="BC22">
        <f>AR22-BB22</f>
        <v>0</v>
      </c>
      <c r="BD22">
        <f>(AR22-AQ22)/(AR22-BB22)</f>
        <v>0</v>
      </c>
      <c r="BE22">
        <f>(AL22-AR22)/(AL22-BB22)</f>
        <v>0</v>
      </c>
      <c r="BF22">
        <f>(AR22-AQ22)/(AR22-AK22)</f>
        <v>0</v>
      </c>
      <c r="BG22">
        <f>(AL22-AR22)/(AL22-AK22)</f>
        <v>0</v>
      </c>
      <c r="BH22">
        <f>$B$11*CF22+$C$11*CG22+$F$11*CH22*(1-CK22)</f>
        <v>0</v>
      </c>
      <c r="BI22">
        <f>BH22*BJ22</f>
        <v>0</v>
      </c>
      <c r="BJ22">
        <f>($B$11*$D$9+$C$11*$D$9+$F$11*((CU22+CM22)/MAX(CU22+CM22+CV22, 0.1)*$I$9+CV22/MAX(CU22+CM22+CV22, 0.1)*$J$9))/($B$11+$C$11+$F$11)</f>
        <v>0</v>
      </c>
      <c r="BK22">
        <f>($B$11*$K$9+$C$11*$K$9+$F$11*((CU22+CM22)/MAX(CU22+CM22+CV22, 0.1)*$P$9+CV22/MAX(CU22+CM22+CV22, 0.1)*$Q$9))/($B$11+$C$11+$F$11)</f>
        <v>0</v>
      </c>
      <c r="BL22">
        <v>6</v>
      </c>
      <c r="BM22">
        <v>0.5</v>
      </c>
      <c r="BN22" t="s">
        <v>290</v>
      </c>
      <c r="BO22">
        <v>2</v>
      </c>
      <c r="BP22">
        <v>1608074811.85</v>
      </c>
      <c r="BQ22">
        <v>199.272133333333</v>
      </c>
      <c r="BR22">
        <v>199.5225</v>
      </c>
      <c r="BS22">
        <v>16.0230833333333</v>
      </c>
      <c r="BT22">
        <v>15.3027766666667</v>
      </c>
      <c r="BU22">
        <v>195.472133333333</v>
      </c>
      <c r="BV22">
        <v>15.8980833333333</v>
      </c>
      <c r="BW22">
        <v>500.0091</v>
      </c>
      <c r="BX22">
        <v>102.610366666667</v>
      </c>
      <c r="BY22">
        <v>0.0999451733333333</v>
      </c>
      <c r="BZ22">
        <v>27.9740933333333</v>
      </c>
      <c r="CA22">
        <v>28.8529233333333</v>
      </c>
      <c r="CB22">
        <v>999.9</v>
      </c>
      <c r="CC22">
        <v>0</v>
      </c>
      <c r="CD22">
        <v>0</v>
      </c>
      <c r="CE22">
        <v>10003.2956666667</v>
      </c>
      <c r="CF22">
        <v>0</v>
      </c>
      <c r="CG22">
        <v>249.597466666667</v>
      </c>
      <c r="CH22">
        <v>1399.99766666667</v>
      </c>
      <c r="CI22">
        <v>0.899999033333333</v>
      </c>
      <c r="CJ22">
        <v>0.100001</v>
      </c>
      <c r="CK22">
        <v>0</v>
      </c>
      <c r="CL22">
        <v>823.649333333333</v>
      </c>
      <c r="CM22">
        <v>4.99975</v>
      </c>
      <c r="CN22">
        <v>11416.0333333333</v>
      </c>
      <c r="CO22">
        <v>12178.0133333333</v>
      </c>
      <c r="CP22">
        <v>48.2541333333333</v>
      </c>
      <c r="CQ22">
        <v>49.6746</v>
      </c>
      <c r="CR22">
        <v>49.1996</v>
      </c>
      <c r="CS22">
        <v>49.1580666666667</v>
      </c>
      <c r="CT22">
        <v>49.3456</v>
      </c>
      <c r="CU22">
        <v>1255.49733333333</v>
      </c>
      <c r="CV22">
        <v>139.500333333333</v>
      </c>
      <c r="CW22">
        <v>0</v>
      </c>
      <c r="CX22">
        <v>76.5</v>
      </c>
      <c r="CY22">
        <v>0</v>
      </c>
      <c r="CZ22">
        <v>823.643461538461</v>
      </c>
      <c r="DA22">
        <v>-7.00307690491569</v>
      </c>
      <c r="DB22">
        <v>-104.434187950397</v>
      </c>
      <c r="DC22">
        <v>11415.5576923077</v>
      </c>
      <c r="DD22">
        <v>15</v>
      </c>
      <c r="DE22">
        <v>0</v>
      </c>
      <c r="DF22" t="s">
        <v>291</v>
      </c>
      <c r="DG22">
        <v>1607992667.1</v>
      </c>
      <c r="DH22">
        <v>1607992669.6</v>
      </c>
      <c r="DI22">
        <v>0</v>
      </c>
      <c r="DJ22">
        <v>2.283</v>
      </c>
      <c r="DK22">
        <v>-0.016</v>
      </c>
      <c r="DL22">
        <v>3.8</v>
      </c>
      <c r="DM22">
        <v>0.125</v>
      </c>
      <c r="DN22">
        <v>727</v>
      </c>
      <c r="DO22">
        <v>17</v>
      </c>
      <c r="DP22">
        <v>0.04</v>
      </c>
      <c r="DQ22">
        <v>0.04</v>
      </c>
      <c r="DR22">
        <v>0.0851317621871336</v>
      </c>
      <c r="DS22">
        <v>-0.0123215940453646</v>
      </c>
      <c r="DT22">
        <v>0.0469499852100567</v>
      </c>
      <c r="DU22">
        <v>1</v>
      </c>
      <c r="DV22">
        <v>-0.252387774193548</v>
      </c>
      <c r="DW22">
        <v>-0.0958684354838699</v>
      </c>
      <c r="DX22">
        <v>0.0605334482135821</v>
      </c>
      <c r="DY22">
        <v>1</v>
      </c>
      <c r="DZ22">
        <v>0.719792806451613</v>
      </c>
      <c r="EA22">
        <v>0.0360683709677407</v>
      </c>
      <c r="EB22">
        <v>0.00275344483850105</v>
      </c>
      <c r="EC22">
        <v>1</v>
      </c>
      <c r="ED22">
        <v>3</v>
      </c>
      <c r="EE22">
        <v>3</v>
      </c>
      <c r="EF22" t="s">
        <v>297</v>
      </c>
      <c r="EG22">
        <v>100</v>
      </c>
      <c r="EH22">
        <v>100</v>
      </c>
      <c r="EI22">
        <v>3.8</v>
      </c>
      <c r="EJ22">
        <v>0.125</v>
      </c>
      <c r="EK22">
        <v>3.8</v>
      </c>
      <c r="EL22">
        <v>0</v>
      </c>
      <c r="EM22">
        <v>0</v>
      </c>
      <c r="EN22">
        <v>0</v>
      </c>
      <c r="EO22">
        <v>0.125</v>
      </c>
      <c r="EP22">
        <v>0</v>
      </c>
      <c r="EQ22">
        <v>0</v>
      </c>
      <c r="ER22">
        <v>0</v>
      </c>
      <c r="ES22">
        <v>-1</v>
      </c>
      <c r="ET22">
        <v>-1</v>
      </c>
      <c r="EU22">
        <v>-1</v>
      </c>
      <c r="EV22">
        <v>-1</v>
      </c>
      <c r="EW22">
        <v>1369.2</v>
      </c>
      <c r="EX22">
        <v>1369.2</v>
      </c>
      <c r="EY22">
        <v>2</v>
      </c>
      <c r="EZ22">
        <v>505.614</v>
      </c>
      <c r="FA22">
        <v>485.778</v>
      </c>
      <c r="FB22">
        <v>24.3279</v>
      </c>
      <c r="FC22">
        <v>31.7938</v>
      </c>
      <c r="FD22">
        <v>30</v>
      </c>
      <c r="FE22">
        <v>31.7705</v>
      </c>
      <c r="FF22">
        <v>31.7465</v>
      </c>
      <c r="FG22">
        <v>13.4791</v>
      </c>
      <c r="FH22">
        <v>0</v>
      </c>
      <c r="FI22">
        <v>100</v>
      </c>
      <c r="FJ22">
        <v>24.3371</v>
      </c>
      <c r="FK22">
        <v>199.725</v>
      </c>
      <c r="FL22">
        <v>15.9603</v>
      </c>
      <c r="FM22">
        <v>101.71</v>
      </c>
      <c r="FN22">
        <v>101.139</v>
      </c>
    </row>
    <row r="23" spans="1:170">
      <c r="A23">
        <v>7</v>
      </c>
      <c r="B23">
        <v>1608074889.6</v>
      </c>
      <c r="C23">
        <v>504</v>
      </c>
      <c r="D23" t="s">
        <v>314</v>
      </c>
      <c r="E23" t="s">
        <v>315</v>
      </c>
      <c r="F23" t="s">
        <v>285</v>
      </c>
      <c r="G23" t="s">
        <v>286</v>
      </c>
      <c r="H23">
        <v>1608074881.6</v>
      </c>
      <c r="I23">
        <f>BW23*AG23*(BS23-BT23)/(100*BL23*(1000-AG23*BS23))</f>
        <v>0</v>
      </c>
      <c r="J23">
        <f>BW23*AG23*(BR23-BQ23*(1000-AG23*BT23)/(1000-AG23*BS23))/(100*BL23)</f>
        <v>0</v>
      </c>
      <c r="K23">
        <f>BQ23 - IF(AG23&gt;1, J23*BL23*100.0/(AI23*CE23), 0)</f>
        <v>0</v>
      </c>
      <c r="L23">
        <f>((R23-I23/2)*K23-J23)/(R23+I23/2)</f>
        <v>0</v>
      </c>
      <c r="M23">
        <f>L23*(BX23+BY23)/1000.0</f>
        <v>0</v>
      </c>
      <c r="N23">
        <f>(BQ23 - IF(AG23&gt;1, J23*BL23*100.0/(AI23*CE23), 0))*(BX23+BY23)/1000.0</f>
        <v>0</v>
      </c>
      <c r="O23">
        <f>2.0/((1/Q23-1/P23)+SIGN(Q23)*SQRT((1/Q23-1/P23)*(1/Q23-1/P23) + 4*BM23/((BM23+1)*(BM23+1))*(2*1/Q23*1/P23-1/P23*1/P23)))</f>
        <v>0</v>
      </c>
      <c r="P23">
        <f>IF(LEFT(BN23,1)&lt;&gt;"0",IF(LEFT(BN23,1)="1",3.0,BO23),$D$5+$E$5*(CE23*BX23/($K$5*1000))+$F$5*(CE23*BX23/($K$5*1000))*MAX(MIN(BL23,$J$5),$I$5)*MAX(MIN(BL23,$J$5),$I$5)+$G$5*MAX(MIN(BL23,$J$5),$I$5)*(CE23*BX23/($K$5*1000))+$H$5*(CE23*BX23/($K$5*1000))*(CE23*BX23/($K$5*1000)))</f>
        <v>0</v>
      </c>
      <c r="Q23">
        <f>I23*(1000-(1000*0.61365*exp(17.502*U23/(240.97+U23))/(BX23+BY23)+BS23)/2)/(1000*0.61365*exp(17.502*U23/(240.97+U23))/(BX23+BY23)-BS23)</f>
        <v>0</v>
      </c>
      <c r="R23">
        <f>1/((BM23+1)/(O23/1.6)+1/(P23/1.37)) + BM23/((BM23+1)/(O23/1.6) + BM23/(P23/1.37))</f>
        <v>0</v>
      </c>
      <c r="S23">
        <f>(BI23*BK23)</f>
        <v>0</v>
      </c>
      <c r="T23">
        <f>(BZ23+(S23+2*0.95*5.67E-8*(((BZ23+$B$7)+273)^4-(BZ23+273)^4)-44100*I23)/(1.84*29.3*P23+8*0.95*5.67E-8*(BZ23+273)^3))</f>
        <v>0</v>
      </c>
      <c r="U23">
        <f>($C$7*CA23+$D$7*CB23+$E$7*T23)</f>
        <v>0</v>
      </c>
      <c r="V23">
        <f>0.61365*exp(17.502*U23/(240.97+U23))</f>
        <v>0</v>
      </c>
      <c r="W23">
        <f>(X23/Y23*100)</f>
        <v>0</v>
      </c>
      <c r="X23">
        <f>BS23*(BX23+BY23)/1000</f>
        <v>0</v>
      </c>
      <c r="Y23">
        <f>0.61365*exp(17.502*BZ23/(240.97+BZ23))</f>
        <v>0</v>
      </c>
      <c r="Z23">
        <f>(V23-BS23*(BX23+BY23)/1000)</f>
        <v>0</v>
      </c>
      <c r="AA23">
        <f>(-I23*44100)</f>
        <v>0</v>
      </c>
      <c r="AB23">
        <f>2*29.3*P23*0.92*(BZ23-U23)</f>
        <v>0</v>
      </c>
      <c r="AC23">
        <f>2*0.95*5.67E-8*(((BZ23+$B$7)+273)^4-(U23+273)^4)</f>
        <v>0</v>
      </c>
      <c r="AD23">
        <f>S23+AC23+AA23+AB23</f>
        <v>0</v>
      </c>
      <c r="AE23">
        <v>0</v>
      </c>
      <c r="AF23">
        <v>0</v>
      </c>
      <c r="AG23">
        <f>IF(AE23*$H$13&gt;=AI23,1.0,(AI23/(AI23-AE23*$H$13)))</f>
        <v>0</v>
      </c>
      <c r="AH23">
        <f>(AG23-1)*100</f>
        <v>0</v>
      </c>
      <c r="AI23">
        <f>MAX(0,($B$13+$C$13*CE23)/(1+$D$13*CE23)*BX23/(BZ23+273)*$E$13)</f>
        <v>0</v>
      </c>
      <c r="AJ23" t="s">
        <v>287</v>
      </c>
      <c r="AK23">
        <v>715.476923076923</v>
      </c>
      <c r="AL23">
        <v>3262.08</v>
      </c>
      <c r="AM23">
        <f>AL23-AK23</f>
        <v>0</v>
      </c>
      <c r="AN23">
        <f>AM23/AL23</f>
        <v>0</v>
      </c>
      <c r="AO23">
        <v>-0.577747479816223</v>
      </c>
      <c r="AP23" t="s">
        <v>316</v>
      </c>
      <c r="AQ23">
        <v>819.9152</v>
      </c>
      <c r="AR23">
        <v>882.76</v>
      </c>
      <c r="AS23">
        <f>1-AQ23/AR23</f>
        <v>0</v>
      </c>
      <c r="AT23">
        <v>0.5</v>
      </c>
      <c r="AU23">
        <f>BI23</f>
        <v>0</v>
      </c>
      <c r="AV23">
        <f>J23</f>
        <v>0</v>
      </c>
      <c r="AW23">
        <f>AS23*AT23*AU23</f>
        <v>0</v>
      </c>
      <c r="AX23">
        <f>BC23/AR23</f>
        <v>0</v>
      </c>
      <c r="AY23">
        <f>(AV23-AO23)/AU23</f>
        <v>0</v>
      </c>
      <c r="AZ23">
        <f>(AL23-AR23)/AR23</f>
        <v>0</v>
      </c>
      <c r="BA23" t="s">
        <v>317</v>
      </c>
      <c r="BB23">
        <v>587.13</v>
      </c>
      <c r="BC23">
        <f>AR23-BB23</f>
        <v>0</v>
      </c>
      <c r="BD23">
        <f>(AR23-AQ23)/(AR23-BB23)</f>
        <v>0</v>
      </c>
      <c r="BE23">
        <f>(AL23-AR23)/(AL23-BB23)</f>
        <v>0</v>
      </c>
      <c r="BF23">
        <f>(AR23-AQ23)/(AR23-AK23)</f>
        <v>0</v>
      </c>
      <c r="BG23">
        <f>(AL23-AR23)/(AL23-AK23)</f>
        <v>0</v>
      </c>
      <c r="BH23">
        <f>$B$11*CF23+$C$11*CG23+$F$11*CH23*(1-CK23)</f>
        <v>0</v>
      </c>
      <c r="BI23">
        <f>BH23*BJ23</f>
        <v>0</v>
      </c>
      <c r="BJ23">
        <f>($B$11*$D$9+$C$11*$D$9+$F$11*((CU23+CM23)/MAX(CU23+CM23+CV23, 0.1)*$I$9+CV23/MAX(CU23+CM23+CV23, 0.1)*$J$9))/($B$11+$C$11+$F$11)</f>
        <v>0</v>
      </c>
      <c r="BK23">
        <f>($B$11*$K$9+$C$11*$K$9+$F$11*((CU23+CM23)/MAX(CU23+CM23+CV23, 0.1)*$P$9+CV23/MAX(CU23+CM23+CV23, 0.1)*$Q$9))/($B$11+$C$11+$F$11)</f>
        <v>0</v>
      </c>
      <c r="BL23">
        <v>6</v>
      </c>
      <c r="BM23">
        <v>0.5</v>
      </c>
      <c r="BN23" t="s">
        <v>290</v>
      </c>
      <c r="BO23">
        <v>2</v>
      </c>
      <c r="BP23">
        <v>1608074881.6</v>
      </c>
      <c r="BQ23">
        <v>248.966161290323</v>
      </c>
      <c r="BR23">
        <v>250.361161290323</v>
      </c>
      <c r="BS23">
        <v>16.1211741935484</v>
      </c>
      <c r="BT23">
        <v>15.3563741935484</v>
      </c>
      <c r="BU23">
        <v>245.166161290323</v>
      </c>
      <c r="BV23">
        <v>15.9961741935484</v>
      </c>
      <c r="BW23">
        <v>500.006709677419</v>
      </c>
      <c r="BX23">
        <v>102.614</v>
      </c>
      <c r="BY23">
        <v>0.100011348387097</v>
      </c>
      <c r="BZ23">
        <v>27.9841774193548</v>
      </c>
      <c r="CA23">
        <v>28.8837483870968</v>
      </c>
      <c r="CB23">
        <v>999.9</v>
      </c>
      <c r="CC23">
        <v>0</v>
      </c>
      <c r="CD23">
        <v>0</v>
      </c>
      <c r="CE23">
        <v>9997.25677419355</v>
      </c>
      <c r="CF23">
        <v>0</v>
      </c>
      <c r="CG23">
        <v>248.737516129032</v>
      </c>
      <c r="CH23">
        <v>1400.01064516129</v>
      </c>
      <c r="CI23">
        <v>0.899997709677419</v>
      </c>
      <c r="CJ23">
        <v>0.100002322580645</v>
      </c>
      <c r="CK23">
        <v>0</v>
      </c>
      <c r="CL23">
        <v>819.982225806452</v>
      </c>
      <c r="CM23">
        <v>4.99975</v>
      </c>
      <c r="CN23">
        <v>11368.6774193548</v>
      </c>
      <c r="CO23">
        <v>12178.1387096774</v>
      </c>
      <c r="CP23">
        <v>48.268064516129</v>
      </c>
      <c r="CQ23">
        <v>49.653</v>
      </c>
      <c r="CR23">
        <v>49.2092903225806</v>
      </c>
      <c r="CS23">
        <v>49.151</v>
      </c>
      <c r="CT23">
        <v>49.3748709677419</v>
      </c>
      <c r="CU23">
        <v>1255.50741935484</v>
      </c>
      <c r="CV23">
        <v>139.503225806452</v>
      </c>
      <c r="CW23">
        <v>0</v>
      </c>
      <c r="CX23">
        <v>69.1000001430511</v>
      </c>
      <c r="CY23">
        <v>0</v>
      </c>
      <c r="CZ23">
        <v>819.9152</v>
      </c>
      <c r="DA23">
        <v>-7.5225384619609</v>
      </c>
      <c r="DB23">
        <v>-101.461538464598</v>
      </c>
      <c r="DC23">
        <v>11367.644</v>
      </c>
      <c r="DD23">
        <v>15</v>
      </c>
      <c r="DE23">
        <v>0</v>
      </c>
      <c r="DF23" t="s">
        <v>291</v>
      </c>
      <c r="DG23">
        <v>1607992667.1</v>
      </c>
      <c r="DH23">
        <v>1607992669.6</v>
      </c>
      <c r="DI23">
        <v>0</v>
      </c>
      <c r="DJ23">
        <v>2.283</v>
      </c>
      <c r="DK23">
        <v>-0.016</v>
      </c>
      <c r="DL23">
        <v>3.8</v>
      </c>
      <c r="DM23">
        <v>0.125</v>
      </c>
      <c r="DN23">
        <v>727</v>
      </c>
      <c r="DO23">
        <v>17</v>
      </c>
      <c r="DP23">
        <v>0.04</v>
      </c>
      <c r="DQ23">
        <v>0.04</v>
      </c>
      <c r="DR23">
        <v>1.00803863207378</v>
      </c>
      <c r="DS23">
        <v>-0.094930336200821</v>
      </c>
      <c r="DT23">
        <v>0.063118392872426</v>
      </c>
      <c r="DU23">
        <v>1</v>
      </c>
      <c r="DV23">
        <v>-1.40264741935484</v>
      </c>
      <c r="DW23">
        <v>0.100327741935487</v>
      </c>
      <c r="DX23">
        <v>0.0746479939435206</v>
      </c>
      <c r="DY23">
        <v>1</v>
      </c>
      <c r="DZ23">
        <v>0.7645</v>
      </c>
      <c r="EA23">
        <v>0.0406178709677424</v>
      </c>
      <c r="EB23">
        <v>0.00311685770215515</v>
      </c>
      <c r="EC23">
        <v>1</v>
      </c>
      <c r="ED23">
        <v>3</v>
      </c>
      <c r="EE23">
        <v>3</v>
      </c>
      <c r="EF23" t="s">
        <v>297</v>
      </c>
      <c r="EG23">
        <v>100</v>
      </c>
      <c r="EH23">
        <v>100</v>
      </c>
      <c r="EI23">
        <v>3.8</v>
      </c>
      <c r="EJ23">
        <v>0.125</v>
      </c>
      <c r="EK23">
        <v>3.8</v>
      </c>
      <c r="EL23">
        <v>0</v>
      </c>
      <c r="EM23">
        <v>0</v>
      </c>
      <c r="EN23">
        <v>0</v>
      </c>
      <c r="EO23">
        <v>0.125</v>
      </c>
      <c r="EP23">
        <v>0</v>
      </c>
      <c r="EQ23">
        <v>0</v>
      </c>
      <c r="ER23">
        <v>0</v>
      </c>
      <c r="ES23">
        <v>-1</v>
      </c>
      <c r="ET23">
        <v>-1</v>
      </c>
      <c r="EU23">
        <v>-1</v>
      </c>
      <c r="EV23">
        <v>-1</v>
      </c>
      <c r="EW23">
        <v>1370.4</v>
      </c>
      <c r="EX23">
        <v>1370.3</v>
      </c>
      <c r="EY23">
        <v>2</v>
      </c>
      <c r="EZ23">
        <v>505.525</v>
      </c>
      <c r="FA23">
        <v>485.805</v>
      </c>
      <c r="FB23">
        <v>24.3826</v>
      </c>
      <c r="FC23">
        <v>31.7938</v>
      </c>
      <c r="FD23">
        <v>30</v>
      </c>
      <c r="FE23">
        <v>31.7658</v>
      </c>
      <c r="FF23">
        <v>31.739</v>
      </c>
      <c r="FG23">
        <v>15.7593</v>
      </c>
      <c r="FH23">
        <v>0</v>
      </c>
      <c r="FI23">
        <v>100</v>
      </c>
      <c r="FJ23">
        <v>24.3879</v>
      </c>
      <c r="FK23">
        <v>250.899</v>
      </c>
      <c r="FL23">
        <v>16.0218</v>
      </c>
      <c r="FM23">
        <v>101.708</v>
      </c>
      <c r="FN23">
        <v>101.138</v>
      </c>
    </row>
    <row r="24" spans="1:170">
      <c r="A24">
        <v>8</v>
      </c>
      <c r="B24">
        <v>1608074957.6</v>
      </c>
      <c r="C24">
        <v>572</v>
      </c>
      <c r="D24" t="s">
        <v>318</v>
      </c>
      <c r="E24" t="s">
        <v>319</v>
      </c>
      <c r="F24" t="s">
        <v>285</v>
      </c>
      <c r="G24" t="s">
        <v>286</v>
      </c>
      <c r="H24">
        <v>1608074949.85</v>
      </c>
      <c r="I24">
        <f>BW24*AG24*(BS24-BT24)/(100*BL24*(1000-AG24*BS24))</f>
        <v>0</v>
      </c>
      <c r="J24">
        <f>BW24*AG24*(BR24-BQ24*(1000-AG24*BT24)/(1000-AG24*BS24))/(100*BL24)</f>
        <v>0</v>
      </c>
      <c r="K24">
        <f>BQ24 - IF(AG24&gt;1, J24*BL24*100.0/(AI24*CE24), 0)</f>
        <v>0</v>
      </c>
      <c r="L24">
        <f>((R24-I24/2)*K24-J24)/(R24+I24/2)</f>
        <v>0</v>
      </c>
      <c r="M24">
        <f>L24*(BX24+BY24)/1000.0</f>
        <v>0</v>
      </c>
      <c r="N24">
        <f>(BQ24 - IF(AG24&gt;1, J24*BL24*100.0/(AI24*CE24), 0))*(BX24+BY24)/1000.0</f>
        <v>0</v>
      </c>
      <c r="O24">
        <f>2.0/((1/Q24-1/P24)+SIGN(Q24)*SQRT((1/Q24-1/P24)*(1/Q24-1/P24) + 4*BM24/((BM24+1)*(BM24+1))*(2*1/Q24*1/P24-1/P24*1/P24)))</f>
        <v>0</v>
      </c>
      <c r="P24">
        <f>IF(LEFT(BN24,1)&lt;&gt;"0",IF(LEFT(BN24,1)="1",3.0,BO24),$D$5+$E$5*(CE24*BX24/($K$5*1000))+$F$5*(CE24*BX24/($K$5*1000))*MAX(MIN(BL24,$J$5),$I$5)*MAX(MIN(BL24,$J$5),$I$5)+$G$5*MAX(MIN(BL24,$J$5),$I$5)*(CE24*BX24/($K$5*1000))+$H$5*(CE24*BX24/($K$5*1000))*(CE24*BX24/($K$5*1000)))</f>
        <v>0</v>
      </c>
      <c r="Q24">
        <f>I24*(1000-(1000*0.61365*exp(17.502*U24/(240.97+U24))/(BX24+BY24)+BS24)/2)/(1000*0.61365*exp(17.502*U24/(240.97+U24))/(BX24+BY24)-BS24)</f>
        <v>0</v>
      </c>
      <c r="R24">
        <f>1/((BM24+1)/(O24/1.6)+1/(P24/1.37)) + BM24/((BM24+1)/(O24/1.6) + BM24/(P24/1.37))</f>
        <v>0</v>
      </c>
      <c r="S24">
        <f>(BI24*BK24)</f>
        <v>0</v>
      </c>
      <c r="T24">
        <f>(BZ24+(S24+2*0.95*5.67E-8*(((BZ24+$B$7)+273)^4-(BZ24+273)^4)-44100*I24)/(1.84*29.3*P24+8*0.95*5.67E-8*(BZ24+273)^3))</f>
        <v>0</v>
      </c>
      <c r="U24">
        <f>($C$7*CA24+$D$7*CB24+$E$7*T24)</f>
        <v>0</v>
      </c>
      <c r="V24">
        <f>0.61365*exp(17.502*U24/(240.97+U24))</f>
        <v>0</v>
      </c>
      <c r="W24">
        <f>(X24/Y24*100)</f>
        <v>0</v>
      </c>
      <c r="X24">
        <f>BS24*(BX24+BY24)/1000</f>
        <v>0</v>
      </c>
      <c r="Y24">
        <f>0.61365*exp(17.502*BZ24/(240.97+BZ24))</f>
        <v>0</v>
      </c>
      <c r="Z24">
        <f>(V24-BS24*(BX24+BY24)/1000)</f>
        <v>0</v>
      </c>
      <c r="AA24">
        <f>(-I24*44100)</f>
        <v>0</v>
      </c>
      <c r="AB24">
        <f>2*29.3*P24*0.92*(BZ24-U24)</f>
        <v>0</v>
      </c>
      <c r="AC24">
        <f>2*0.95*5.67E-8*(((BZ24+$B$7)+273)^4-(U24+273)^4)</f>
        <v>0</v>
      </c>
      <c r="AD24">
        <f>S24+AC24+AA24+AB24</f>
        <v>0</v>
      </c>
      <c r="AE24">
        <v>0</v>
      </c>
      <c r="AF24">
        <v>0</v>
      </c>
      <c r="AG24">
        <f>IF(AE24*$H$13&gt;=AI24,1.0,(AI24/(AI24-AE24*$H$13)))</f>
        <v>0</v>
      </c>
      <c r="AH24">
        <f>(AG24-1)*100</f>
        <v>0</v>
      </c>
      <c r="AI24">
        <f>MAX(0,($B$13+$C$13*CE24)/(1+$D$13*CE24)*BX24/(BZ24+273)*$E$13)</f>
        <v>0</v>
      </c>
      <c r="AJ24" t="s">
        <v>287</v>
      </c>
      <c r="AK24">
        <v>715.476923076923</v>
      </c>
      <c r="AL24">
        <v>3262.08</v>
      </c>
      <c r="AM24">
        <f>AL24-AK24</f>
        <v>0</v>
      </c>
      <c r="AN24">
        <f>AM24/AL24</f>
        <v>0</v>
      </c>
      <c r="AO24">
        <v>-0.577747479816223</v>
      </c>
      <c r="AP24" t="s">
        <v>320</v>
      </c>
      <c r="AQ24">
        <v>820.29708</v>
      </c>
      <c r="AR24">
        <v>892.6</v>
      </c>
      <c r="AS24">
        <f>1-AQ24/AR24</f>
        <v>0</v>
      </c>
      <c r="AT24">
        <v>0.5</v>
      </c>
      <c r="AU24">
        <f>BI24</f>
        <v>0</v>
      </c>
      <c r="AV24">
        <f>J24</f>
        <v>0</v>
      </c>
      <c r="AW24">
        <f>AS24*AT24*AU24</f>
        <v>0</v>
      </c>
      <c r="AX24">
        <f>BC24/AR24</f>
        <v>0</v>
      </c>
      <c r="AY24">
        <f>(AV24-AO24)/AU24</f>
        <v>0</v>
      </c>
      <c r="AZ24">
        <f>(AL24-AR24)/AR24</f>
        <v>0</v>
      </c>
      <c r="BA24" t="s">
        <v>321</v>
      </c>
      <c r="BB24">
        <v>580.19</v>
      </c>
      <c r="BC24">
        <f>AR24-BB24</f>
        <v>0</v>
      </c>
      <c r="BD24">
        <f>(AR24-AQ24)/(AR24-BB24)</f>
        <v>0</v>
      </c>
      <c r="BE24">
        <f>(AL24-AR24)/(AL24-BB24)</f>
        <v>0</v>
      </c>
      <c r="BF24">
        <f>(AR24-AQ24)/(AR24-AK24)</f>
        <v>0</v>
      </c>
      <c r="BG24">
        <f>(AL24-AR24)/(AL24-AK24)</f>
        <v>0</v>
      </c>
      <c r="BH24">
        <f>$B$11*CF24+$C$11*CG24+$F$11*CH24*(1-CK24)</f>
        <v>0</v>
      </c>
      <c r="BI24">
        <f>BH24*BJ24</f>
        <v>0</v>
      </c>
      <c r="BJ24">
        <f>($B$11*$D$9+$C$11*$D$9+$F$11*((CU24+CM24)/MAX(CU24+CM24+CV24, 0.1)*$I$9+CV24/MAX(CU24+CM24+CV24, 0.1)*$J$9))/($B$11+$C$11+$F$11)</f>
        <v>0</v>
      </c>
      <c r="BK24">
        <f>($B$11*$K$9+$C$11*$K$9+$F$11*((CU24+CM24)/MAX(CU24+CM24+CV24, 0.1)*$P$9+CV24/MAX(CU24+CM24+CV24, 0.1)*$Q$9))/($B$11+$C$11+$F$11)</f>
        <v>0</v>
      </c>
      <c r="BL24">
        <v>6</v>
      </c>
      <c r="BM24">
        <v>0.5</v>
      </c>
      <c r="BN24" t="s">
        <v>290</v>
      </c>
      <c r="BO24">
        <v>2</v>
      </c>
      <c r="BP24">
        <v>1608074949.85</v>
      </c>
      <c r="BQ24">
        <v>396.5136</v>
      </c>
      <c r="BR24">
        <v>401.915833333333</v>
      </c>
      <c r="BS24">
        <v>16.2048666666667</v>
      </c>
      <c r="BT24">
        <v>15.4110266666667</v>
      </c>
      <c r="BU24">
        <v>392.7136</v>
      </c>
      <c r="BV24">
        <v>16.0798666666667</v>
      </c>
      <c r="BW24">
        <v>500.022266666667</v>
      </c>
      <c r="BX24">
        <v>102.6179</v>
      </c>
      <c r="BY24">
        <v>0.0999785066666666</v>
      </c>
      <c r="BZ24">
        <v>27.99075</v>
      </c>
      <c r="CA24">
        <v>28.8903966666667</v>
      </c>
      <c r="CB24">
        <v>999.9</v>
      </c>
      <c r="CC24">
        <v>0</v>
      </c>
      <c r="CD24">
        <v>0</v>
      </c>
      <c r="CE24">
        <v>10004.9966666667</v>
      </c>
      <c r="CF24">
        <v>0</v>
      </c>
      <c r="CG24">
        <v>247.064933333333</v>
      </c>
      <c r="CH24">
        <v>1400.02966666667</v>
      </c>
      <c r="CI24">
        <v>0.899998333333333</v>
      </c>
      <c r="CJ24">
        <v>0.1000017</v>
      </c>
      <c r="CK24">
        <v>0</v>
      </c>
      <c r="CL24">
        <v>820.358133333333</v>
      </c>
      <c r="CM24">
        <v>4.99975</v>
      </c>
      <c r="CN24">
        <v>11380.6733333333</v>
      </c>
      <c r="CO24">
        <v>12178.2966666667</v>
      </c>
      <c r="CP24">
        <v>48.2873333333333</v>
      </c>
      <c r="CQ24">
        <v>49.6456666666667</v>
      </c>
      <c r="CR24">
        <v>49.1954</v>
      </c>
      <c r="CS24">
        <v>49.1373333333333</v>
      </c>
      <c r="CT24">
        <v>49.3749333333333</v>
      </c>
      <c r="CU24">
        <v>1255.52566666667</v>
      </c>
      <c r="CV24">
        <v>139.504</v>
      </c>
      <c r="CW24">
        <v>0</v>
      </c>
      <c r="CX24">
        <v>67.4000000953674</v>
      </c>
      <c r="CY24">
        <v>0</v>
      </c>
      <c r="CZ24">
        <v>820.29708</v>
      </c>
      <c r="DA24">
        <v>-5.09246152860098</v>
      </c>
      <c r="DB24">
        <v>-78.1692306495449</v>
      </c>
      <c r="DC24">
        <v>11379.576</v>
      </c>
      <c r="DD24">
        <v>15</v>
      </c>
      <c r="DE24">
        <v>0</v>
      </c>
      <c r="DF24" t="s">
        <v>291</v>
      </c>
      <c r="DG24">
        <v>1607992667.1</v>
      </c>
      <c r="DH24">
        <v>1607992669.6</v>
      </c>
      <c r="DI24">
        <v>0</v>
      </c>
      <c r="DJ24">
        <v>2.283</v>
      </c>
      <c r="DK24">
        <v>-0.016</v>
      </c>
      <c r="DL24">
        <v>3.8</v>
      </c>
      <c r="DM24">
        <v>0.125</v>
      </c>
      <c r="DN24">
        <v>727</v>
      </c>
      <c r="DO24">
        <v>17</v>
      </c>
      <c r="DP24">
        <v>0.04</v>
      </c>
      <c r="DQ24">
        <v>0.04</v>
      </c>
      <c r="DR24">
        <v>4.25007002860364</v>
      </c>
      <c r="DS24">
        <v>-0.103176295764426</v>
      </c>
      <c r="DT24">
        <v>0.0787343299556414</v>
      </c>
      <c r="DU24">
        <v>1</v>
      </c>
      <c r="DV24">
        <v>-5.41966967741936</v>
      </c>
      <c r="DW24">
        <v>0.0875695161290444</v>
      </c>
      <c r="DX24">
        <v>0.0930027451028739</v>
      </c>
      <c r="DY24">
        <v>1</v>
      </c>
      <c r="DZ24">
        <v>0.793513709677419</v>
      </c>
      <c r="EA24">
        <v>0.0333824999999991</v>
      </c>
      <c r="EB24">
        <v>0.00262036967588419</v>
      </c>
      <c r="EC24">
        <v>1</v>
      </c>
      <c r="ED24">
        <v>3</v>
      </c>
      <c r="EE24">
        <v>3</v>
      </c>
      <c r="EF24" t="s">
        <v>297</v>
      </c>
      <c r="EG24">
        <v>100</v>
      </c>
      <c r="EH24">
        <v>100</v>
      </c>
      <c r="EI24">
        <v>3.8</v>
      </c>
      <c r="EJ24">
        <v>0.125</v>
      </c>
      <c r="EK24">
        <v>3.8</v>
      </c>
      <c r="EL24">
        <v>0</v>
      </c>
      <c r="EM24">
        <v>0</v>
      </c>
      <c r="EN24">
        <v>0</v>
      </c>
      <c r="EO24">
        <v>0.125</v>
      </c>
      <c r="EP24">
        <v>0</v>
      </c>
      <c r="EQ24">
        <v>0</v>
      </c>
      <c r="ER24">
        <v>0</v>
      </c>
      <c r="ES24">
        <v>-1</v>
      </c>
      <c r="ET24">
        <v>-1</v>
      </c>
      <c r="EU24">
        <v>-1</v>
      </c>
      <c r="EV24">
        <v>-1</v>
      </c>
      <c r="EW24">
        <v>1371.5</v>
      </c>
      <c r="EX24">
        <v>1371.5</v>
      </c>
      <c r="EY24">
        <v>2</v>
      </c>
      <c r="EZ24">
        <v>505.501</v>
      </c>
      <c r="FA24">
        <v>486.371</v>
      </c>
      <c r="FB24">
        <v>24.3207</v>
      </c>
      <c r="FC24">
        <v>31.7938</v>
      </c>
      <c r="FD24">
        <v>30</v>
      </c>
      <c r="FE24">
        <v>31.7628</v>
      </c>
      <c r="FF24">
        <v>31.7362</v>
      </c>
      <c r="FG24">
        <v>22.2298</v>
      </c>
      <c r="FH24">
        <v>0</v>
      </c>
      <c r="FI24">
        <v>100</v>
      </c>
      <c r="FJ24">
        <v>24.3284</v>
      </c>
      <c r="FK24">
        <v>403.444</v>
      </c>
      <c r="FL24">
        <v>16.1099</v>
      </c>
      <c r="FM24">
        <v>101.707</v>
      </c>
      <c r="FN24">
        <v>101.139</v>
      </c>
    </row>
    <row r="25" spans="1:170">
      <c r="A25">
        <v>9</v>
      </c>
      <c r="B25">
        <v>1608075023.6</v>
      </c>
      <c r="C25">
        <v>638</v>
      </c>
      <c r="D25" t="s">
        <v>322</v>
      </c>
      <c r="E25" t="s">
        <v>323</v>
      </c>
      <c r="F25" t="s">
        <v>285</v>
      </c>
      <c r="G25" t="s">
        <v>286</v>
      </c>
      <c r="H25">
        <v>1608075015.85</v>
      </c>
      <c r="I25">
        <f>BW25*AG25*(BS25-BT25)/(100*BL25*(1000-AG25*BS25))</f>
        <v>0</v>
      </c>
      <c r="J25">
        <f>BW25*AG25*(BR25-BQ25*(1000-AG25*BT25)/(1000-AG25*BS25))/(100*BL25)</f>
        <v>0</v>
      </c>
      <c r="K25">
        <f>BQ25 - IF(AG25&gt;1, J25*BL25*100.0/(AI25*CE25), 0)</f>
        <v>0</v>
      </c>
      <c r="L25">
        <f>((R25-I25/2)*K25-J25)/(R25+I25/2)</f>
        <v>0</v>
      </c>
      <c r="M25">
        <f>L25*(BX25+BY25)/1000.0</f>
        <v>0</v>
      </c>
      <c r="N25">
        <f>(BQ25 - IF(AG25&gt;1, J25*BL25*100.0/(AI25*CE25), 0))*(BX25+BY25)/1000.0</f>
        <v>0</v>
      </c>
      <c r="O25">
        <f>2.0/((1/Q25-1/P25)+SIGN(Q25)*SQRT((1/Q25-1/P25)*(1/Q25-1/P25) + 4*BM25/((BM25+1)*(BM25+1))*(2*1/Q25*1/P25-1/P25*1/P25)))</f>
        <v>0</v>
      </c>
      <c r="P25">
        <f>IF(LEFT(BN25,1)&lt;&gt;"0",IF(LEFT(BN25,1)="1",3.0,BO25),$D$5+$E$5*(CE25*BX25/($K$5*1000))+$F$5*(CE25*BX25/($K$5*1000))*MAX(MIN(BL25,$J$5),$I$5)*MAX(MIN(BL25,$J$5),$I$5)+$G$5*MAX(MIN(BL25,$J$5),$I$5)*(CE25*BX25/($K$5*1000))+$H$5*(CE25*BX25/($K$5*1000))*(CE25*BX25/($K$5*1000)))</f>
        <v>0</v>
      </c>
      <c r="Q25">
        <f>I25*(1000-(1000*0.61365*exp(17.502*U25/(240.97+U25))/(BX25+BY25)+BS25)/2)/(1000*0.61365*exp(17.502*U25/(240.97+U25))/(BX25+BY25)-BS25)</f>
        <v>0</v>
      </c>
      <c r="R25">
        <f>1/((BM25+1)/(O25/1.6)+1/(P25/1.37)) + BM25/((BM25+1)/(O25/1.6) + BM25/(P25/1.37))</f>
        <v>0</v>
      </c>
      <c r="S25">
        <f>(BI25*BK25)</f>
        <v>0</v>
      </c>
      <c r="T25">
        <f>(BZ25+(S25+2*0.95*5.67E-8*(((BZ25+$B$7)+273)^4-(BZ25+273)^4)-44100*I25)/(1.84*29.3*P25+8*0.95*5.67E-8*(BZ25+273)^3))</f>
        <v>0</v>
      </c>
      <c r="U25">
        <f>($C$7*CA25+$D$7*CB25+$E$7*T25)</f>
        <v>0</v>
      </c>
      <c r="V25">
        <f>0.61365*exp(17.502*U25/(240.97+U25))</f>
        <v>0</v>
      </c>
      <c r="W25">
        <f>(X25/Y25*100)</f>
        <v>0</v>
      </c>
      <c r="X25">
        <f>BS25*(BX25+BY25)/1000</f>
        <v>0</v>
      </c>
      <c r="Y25">
        <f>0.61365*exp(17.502*BZ25/(240.97+BZ25))</f>
        <v>0</v>
      </c>
      <c r="Z25">
        <f>(V25-BS25*(BX25+BY25)/1000)</f>
        <v>0</v>
      </c>
      <c r="AA25">
        <f>(-I25*44100)</f>
        <v>0</v>
      </c>
      <c r="AB25">
        <f>2*29.3*P25*0.92*(BZ25-U25)</f>
        <v>0</v>
      </c>
      <c r="AC25">
        <f>2*0.95*5.67E-8*(((BZ25+$B$7)+273)^4-(U25+273)^4)</f>
        <v>0</v>
      </c>
      <c r="AD25">
        <f>S25+AC25+AA25+AB25</f>
        <v>0</v>
      </c>
      <c r="AE25">
        <v>0</v>
      </c>
      <c r="AF25">
        <v>0</v>
      </c>
      <c r="AG25">
        <f>IF(AE25*$H$13&gt;=AI25,1.0,(AI25/(AI25-AE25*$H$13)))</f>
        <v>0</v>
      </c>
      <c r="AH25">
        <f>(AG25-1)*100</f>
        <v>0</v>
      </c>
      <c r="AI25">
        <f>MAX(0,($B$13+$C$13*CE25)/(1+$D$13*CE25)*BX25/(BZ25+273)*$E$13)</f>
        <v>0</v>
      </c>
      <c r="AJ25" t="s">
        <v>287</v>
      </c>
      <c r="AK25">
        <v>715.476923076923</v>
      </c>
      <c r="AL25">
        <v>3262.08</v>
      </c>
      <c r="AM25">
        <f>AL25-AK25</f>
        <v>0</v>
      </c>
      <c r="AN25">
        <f>AM25/AL25</f>
        <v>0</v>
      </c>
      <c r="AO25">
        <v>-0.577747479816223</v>
      </c>
      <c r="AP25" t="s">
        <v>324</v>
      </c>
      <c r="AQ25">
        <v>825.09264</v>
      </c>
      <c r="AR25">
        <v>907.87</v>
      </c>
      <c r="AS25">
        <f>1-AQ25/AR25</f>
        <v>0</v>
      </c>
      <c r="AT25">
        <v>0.5</v>
      </c>
      <c r="AU25">
        <f>BI25</f>
        <v>0</v>
      </c>
      <c r="AV25">
        <f>J25</f>
        <v>0</v>
      </c>
      <c r="AW25">
        <f>AS25*AT25*AU25</f>
        <v>0</v>
      </c>
      <c r="AX25">
        <f>BC25/AR25</f>
        <v>0</v>
      </c>
      <c r="AY25">
        <f>(AV25-AO25)/AU25</f>
        <v>0</v>
      </c>
      <c r="AZ25">
        <f>(AL25-AR25)/AR25</f>
        <v>0</v>
      </c>
      <c r="BA25" t="s">
        <v>325</v>
      </c>
      <c r="BB25">
        <v>578.22</v>
      </c>
      <c r="BC25">
        <f>AR25-BB25</f>
        <v>0</v>
      </c>
      <c r="BD25">
        <f>(AR25-AQ25)/(AR25-BB25)</f>
        <v>0</v>
      </c>
      <c r="BE25">
        <f>(AL25-AR25)/(AL25-BB25)</f>
        <v>0</v>
      </c>
      <c r="BF25">
        <f>(AR25-AQ25)/(AR25-AK25)</f>
        <v>0</v>
      </c>
      <c r="BG25">
        <f>(AL25-AR25)/(AL25-AK25)</f>
        <v>0</v>
      </c>
      <c r="BH25">
        <f>$B$11*CF25+$C$11*CG25+$F$11*CH25*(1-CK25)</f>
        <v>0</v>
      </c>
      <c r="BI25">
        <f>BH25*BJ25</f>
        <v>0</v>
      </c>
      <c r="BJ25">
        <f>($B$11*$D$9+$C$11*$D$9+$F$11*((CU25+CM25)/MAX(CU25+CM25+CV25, 0.1)*$I$9+CV25/MAX(CU25+CM25+CV25, 0.1)*$J$9))/($B$11+$C$11+$F$11)</f>
        <v>0</v>
      </c>
      <c r="BK25">
        <f>($B$11*$K$9+$C$11*$K$9+$F$11*((CU25+CM25)/MAX(CU25+CM25+CV25, 0.1)*$P$9+CV25/MAX(CU25+CM25+CV25, 0.1)*$Q$9))/($B$11+$C$11+$F$11)</f>
        <v>0</v>
      </c>
      <c r="BL25">
        <v>6</v>
      </c>
      <c r="BM25">
        <v>0.5</v>
      </c>
      <c r="BN25" t="s">
        <v>290</v>
      </c>
      <c r="BO25">
        <v>2</v>
      </c>
      <c r="BP25">
        <v>1608075015.85</v>
      </c>
      <c r="BQ25">
        <v>497.185733333333</v>
      </c>
      <c r="BR25">
        <v>504.597566666667</v>
      </c>
      <c r="BS25">
        <v>16.2749866666667</v>
      </c>
      <c r="BT25">
        <v>15.4548366666667</v>
      </c>
      <c r="BU25">
        <v>493.385733333333</v>
      </c>
      <c r="BV25">
        <v>16.1499866666667</v>
      </c>
      <c r="BW25">
        <v>500.015166666667</v>
      </c>
      <c r="BX25">
        <v>102.617166666667</v>
      </c>
      <c r="BY25">
        <v>0.0999551566666667</v>
      </c>
      <c r="BZ25">
        <v>27.9716533333333</v>
      </c>
      <c r="CA25">
        <v>28.8762766666667</v>
      </c>
      <c r="CB25">
        <v>999.9</v>
      </c>
      <c r="CC25">
        <v>0</v>
      </c>
      <c r="CD25">
        <v>0</v>
      </c>
      <c r="CE25">
        <v>10002.9693333333</v>
      </c>
      <c r="CF25">
        <v>0</v>
      </c>
      <c r="CG25">
        <v>247.051633333333</v>
      </c>
      <c r="CH25">
        <v>1399.97633333333</v>
      </c>
      <c r="CI25">
        <v>0.8999989</v>
      </c>
      <c r="CJ25">
        <v>0.100001133333333</v>
      </c>
      <c r="CK25">
        <v>0</v>
      </c>
      <c r="CL25">
        <v>825.134533333333</v>
      </c>
      <c r="CM25">
        <v>4.99975</v>
      </c>
      <c r="CN25">
        <v>11451.2433333333</v>
      </c>
      <c r="CO25">
        <v>12177.8433333333</v>
      </c>
      <c r="CP25">
        <v>48.2851333333333</v>
      </c>
      <c r="CQ25">
        <v>49.625</v>
      </c>
      <c r="CR25">
        <v>49.1912</v>
      </c>
      <c r="CS25">
        <v>49.1353333333333</v>
      </c>
      <c r="CT25">
        <v>49.3603666666667</v>
      </c>
      <c r="CU25">
        <v>1255.479</v>
      </c>
      <c r="CV25">
        <v>139.497666666667</v>
      </c>
      <c r="CW25">
        <v>0</v>
      </c>
      <c r="CX25">
        <v>65.5</v>
      </c>
      <c r="CY25">
        <v>0</v>
      </c>
      <c r="CZ25">
        <v>825.09264</v>
      </c>
      <c r="DA25">
        <v>-3.50061538394394</v>
      </c>
      <c r="DB25">
        <v>-55.0153844509457</v>
      </c>
      <c r="DC25">
        <v>11450.72</v>
      </c>
      <c r="DD25">
        <v>15</v>
      </c>
      <c r="DE25">
        <v>0</v>
      </c>
      <c r="DF25" t="s">
        <v>291</v>
      </c>
      <c r="DG25">
        <v>1607992667.1</v>
      </c>
      <c r="DH25">
        <v>1607992669.6</v>
      </c>
      <c r="DI25">
        <v>0</v>
      </c>
      <c r="DJ25">
        <v>2.283</v>
      </c>
      <c r="DK25">
        <v>-0.016</v>
      </c>
      <c r="DL25">
        <v>3.8</v>
      </c>
      <c r="DM25">
        <v>0.125</v>
      </c>
      <c r="DN25">
        <v>727</v>
      </c>
      <c r="DO25">
        <v>17</v>
      </c>
      <c r="DP25">
        <v>0.04</v>
      </c>
      <c r="DQ25">
        <v>0.04</v>
      </c>
      <c r="DR25">
        <v>5.83816443931487</v>
      </c>
      <c r="DS25">
        <v>-0.146738673069111</v>
      </c>
      <c r="DT25">
        <v>0.0813665613548027</v>
      </c>
      <c r="DU25">
        <v>1</v>
      </c>
      <c r="DV25">
        <v>-7.42372677419355</v>
      </c>
      <c r="DW25">
        <v>0.049597258064532</v>
      </c>
      <c r="DX25">
        <v>0.0983187484955092</v>
      </c>
      <c r="DY25">
        <v>1</v>
      </c>
      <c r="DZ25">
        <v>0.819740870967742</v>
      </c>
      <c r="EA25">
        <v>0.0295688225806446</v>
      </c>
      <c r="EB25">
        <v>0.00229993132775371</v>
      </c>
      <c r="EC25">
        <v>1</v>
      </c>
      <c r="ED25">
        <v>3</v>
      </c>
      <c r="EE25">
        <v>3</v>
      </c>
      <c r="EF25" t="s">
        <v>297</v>
      </c>
      <c r="EG25">
        <v>100</v>
      </c>
      <c r="EH25">
        <v>100</v>
      </c>
      <c r="EI25">
        <v>3.8</v>
      </c>
      <c r="EJ25">
        <v>0.125</v>
      </c>
      <c r="EK25">
        <v>3.8</v>
      </c>
      <c r="EL25">
        <v>0</v>
      </c>
      <c r="EM25">
        <v>0</v>
      </c>
      <c r="EN25">
        <v>0</v>
      </c>
      <c r="EO25">
        <v>0.125</v>
      </c>
      <c r="EP25">
        <v>0</v>
      </c>
      <c r="EQ25">
        <v>0</v>
      </c>
      <c r="ER25">
        <v>0</v>
      </c>
      <c r="ES25">
        <v>-1</v>
      </c>
      <c r="ET25">
        <v>-1</v>
      </c>
      <c r="EU25">
        <v>-1</v>
      </c>
      <c r="EV25">
        <v>-1</v>
      </c>
      <c r="EW25">
        <v>1372.6</v>
      </c>
      <c r="EX25">
        <v>1372.6</v>
      </c>
      <c r="EY25">
        <v>2</v>
      </c>
      <c r="EZ25">
        <v>505.617</v>
      </c>
      <c r="FA25">
        <v>486.701</v>
      </c>
      <c r="FB25">
        <v>24.3413</v>
      </c>
      <c r="FC25">
        <v>31.7938</v>
      </c>
      <c r="FD25">
        <v>29.9999</v>
      </c>
      <c r="FE25">
        <v>31.7575</v>
      </c>
      <c r="FF25">
        <v>31.7307</v>
      </c>
      <c r="FG25">
        <v>26.363</v>
      </c>
      <c r="FH25">
        <v>0</v>
      </c>
      <c r="FI25">
        <v>100</v>
      </c>
      <c r="FJ25">
        <v>24.3564</v>
      </c>
      <c r="FK25">
        <v>506.006</v>
      </c>
      <c r="FL25">
        <v>16.1925</v>
      </c>
      <c r="FM25">
        <v>101.705</v>
      </c>
      <c r="FN25">
        <v>101.136</v>
      </c>
    </row>
    <row r="26" spans="1:170">
      <c r="A26">
        <v>10</v>
      </c>
      <c r="B26">
        <v>1608075088.6</v>
      </c>
      <c r="C26">
        <v>703</v>
      </c>
      <c r="D26" t="s">
        <v>326</v>
      </c>
      <c r="E26" t="s">
        <v>327</v>
      </c>
      <c r="F26" t="s">
        <v>285</v>
      </c>
      <c r="G26" t="s">
        <v>286</v>
      </c>
      <c r="H26">
        <v>1608075080.85</v>
      </c>
      <c r="I26">
        <f>BW26*AG26*(BS26-BT26)/(100*BL26*(1000-AG26*BS26))</f>
        <v>0</v>
      </c>
      <c r="J26">
        <f>BW26*AG26*(BR26-BQ26*(1000-AG26*BT26)/(1000-AG26*BS26))/(100*BL26)</f>
        <v>0</v>
      </c>
      <c r="K26">
        <f>BQ26 - IF(AG26&gt;1, J26*BL26*100.0/(AI26*CE26), 0)</f>
        <v>0</v>
      </c>
      <c r="L26">
        <f>((R26-I26/2)*K26-J26)/(R26+I26/2)</f>
        <v>0</v>
      </c>
      <c r="M26">
        <f>L26*(BX26+BY26)/1000.0</f>
        <v>0</v>
      </c>
      <c r="N26">
        <f>(BQ26 - IF(AG26&gt;1, J26*BL26*100.0/(AI26*CE26), 0))*(BX26+BY26)/1000.0</f>
        <v>0</v>
      </c>
      <c r="O26">
        <f>2.0/((1/Q26-1/P26)+SIGN(Q26)*SQRT((1/Q26-1/P26)*(1/Q26-1/P26) + 4*BM26/((BM26+1)*(BM26+1))*(2*1/Q26*1/P26-1/P26*1/P26)))</f>
        <v>0</v>
      </c>
      <c r="P26">
        <f>IF(LEFT(BN26,1)&lt;&gt;"0",IF(LEFT(BN26,1)="1",3.0,BO26),$D$5+$E$5*(CE26*BX26/($K$5*1000))+$F$5*(CE26*BX26/($K$5*1000))*MAX(MIN(BL26,$J$5),$I$5)*MAX(MIN(BL26,$J$5),$I$5)+$G$5*MAX(MIN(BL26,$J$5),$I$5)*(CE26*BX26/($K$5*1000))+$H$5*(CE26*BX26/($K$5*1000))*(CE26*BX26/($K$5*1000)))</f>
        <v>0</v>
      </c>
      <c r="Q26">
        <f>I26*(1000-(1000*0.61365*exp(17.502*U26/(240.97+U26))/(BX26+BY26)+BS26)/2)/(1000*0.61365*exp(17.502*U26/(240.97+U26))/(BX26+BY26)-BS26)</f>
        <v>0</v>
      </c>
      <c r="R26">
        <f>1/((BM26+1)/(O26/1.6)+1/(P26/1.37)) + BM26/((BM26+1)/(O26/1.6) + BM26/(P26/1.37))</f>
        <v>0</v>
      </c>
      <c r="S26">
        <f>(BI26*BK26)</f>
        <v>0</v>
      </c>
      <c r="T26">
        <f>(BZ26+(S26+2*0.95*5.67E-8*(((BZ26+$B$7)+273)^4-(BZ26+273)^4)-44100*I26)/(1.84*29.3*P26+8*0.95*5.67E-8*(BZ26+273)^3))</f>
        <v>0</v>
      </c>
      <c r="U26">
        <f>($C$7*CA26+$D$7*CB26+$E$7*T26)</f>
        <v>0</v>
      </c>
      <c r="V26">
        <f>0.61365*exp(17.502*U26/(240.97+U26))</f>
        <v>0</v>
      </c>
      <c r="W26">
        <f>(X26/Y26*100)</f>
        <v>0</v>
      </c>
      <c r="X26">
        <f>BS26*(BX26+BY26)/1000</f>
        <v>0</v>
      </c>
      <c r="Y26">
        <f>0.61365*exp(17.502*BZ26/(240.97+BZ26))</f>
        <v>0</v>
      </c>
      <c r="Z26">
        <f>(V26-BS26*(BX26+BY26)/1000)</f>
        <v>0</v>
      </c>
      <c r="AA26">
        <f>(-I26*44100)</f>
        <v>0</v>
      </c>
      <c r="AB26">
        <f>2*29.3*P26*0.92*(BZ26-U26)</f>
        <v>0</v>
      </c>
      <c r="AC26">
        <f>2*0.95*5.67E-8*(((BZ26+$B$7)+273)^4-(U26+273)^4)</f>
        <v>0</v>
      </c>
      <c r="AD26">
        <f>S26+AC26+AA26+AB26</f>
        <v>0</v>
      </c>
      <c r="AE26">
        <v>0</v>
      </c>
      <c r="AF26">
        <v>0</v>
      </c>
      <c r="AG26">
        <f>IF(AE26*$H$13&gt;=AI26,1.0,(AI26/(AI26-AE26*$H$13)))</f>
        <v>0</v>
      </c>
      <c r="AH26">
        <f>(AG26-1)*100</f>
        <v>0</v>
      </c>
      <c r="AI26">
        <f>MAX(0,($B$13+$C$13*CE26)/(1+$D$13*CE26)*BX26/(BZ26+273)*$E$13)</f>
        <v>0</v>
      </c>
      <c r="AJ26" t="s">
        <v>287</v>
      </c>
      <c r="AK26">
        <v>715.476923076923</v>
      </c>
      <c r="AL26">
        <v>3262.08</v>
      </c>
      <c r="AM26">
        <f>AL26-AK26</f>
        <v>0</v>
      </c>
      <c r="AN26">
        <f>AM26/AL26</f>
        <v>0</v>
      </c>
      <c r="AO26">
        <v>-0.577747479816223</v>
      </c>
      <c r="AP26" t="s">
        <v>328</v>
      </c>
      <c r="AQ26">
        <v>833.80368</v>
      </c>
      <c r="AR26">
        <v>925.52</v>
      </c>
      <c r="AS26">
        <f>1-AQ26/AR26</f>
        <v>0</v>
      </c>
      <c r="AT26">
        <v>0.5</v>
      </c>
      <c r="AU26">
        <f>BI26</f>
        <v>0</v>
      </c>
      <c r="AV26">
        <f>J26</f>
        <v>0</v>
      </c>
      <c r="AW26">
        <f>AS26*AT26*AU26</f>
        <v>0</v>
      </c>
      <c r="AX26">
        <f>BC26/AR26</f>
        <v>0</v>
      </c>
      <c r="AY26">
        <f>(AV26-AO26)/AU26</f>
        <v>0</v>
      </c>
      <c r="AZ26">
        <f>(AL26-AR26)/AR26</f>
        <v>0</v>
      </c>
      <c r="BA26" t="s">
        <v>329</v>
      </c>
      <c r="BB26">
        <v>577.87</v>
      </c>
      <c r="BC26">
        <f>AR26-BB26</f>
        <v>0</v>
      </c>
      <c r="BD26">
        <f>(AR26-AQ26)/(AR26-BB26)</f>
        <v>0</v>
      </c>
      <c r="BE26">
        <f>(AL26-AR26)/(AL26-BB26)</f>
        <v>0</v>
      </c>
      <c r="BF26">
        <f>(AR26-AQ26)/(AR26-AK26)</f>
        <v>0</v>
      </c>
      <c r="BG26">
        <f>(AL26-AR26)/(AL26-AK26)</f>
        <v>0</v>
      </c>
      <c r="BH26">
        <f>$B$11*CF26+$C$11*CG26+$F$11*CH26*(1-CK26)</f>
        <v>0</v>
      </c>
      <c r="BI26">
        <f>BH26*BJ26</f>
        <v>0</v>
      </c>
      <c r="BJ26">
        <f>($B$11*$D$9+$C$11*$D$9+$F$11*((CU26+CM26)/MAX(CU26+CM26+CV26, 0.1)*$I$9+CV26/MAX(CU26+CM26+CV26, 0.1)*$J$9))/($B$11+$C$11+$F$11)</f>
        <v>0</v>
      </c>
      <c r="BK26">
        <f>($B$11*$K$9+$C$11*$K$9+$F$11*((CU26+CM26)/MAX(CU26+CM26+CV26, 0.1)*$P$9+CV26/MAX(CU26+CM26+CV26, 0.1)*$Q$9))/($B$11+$C$11+$F$11)</f>
        <v>0</v>
      </c>
      <c r="BL26">
        <v>6</v>
      </c>
      <c r="BM26">
        <v>0.5</v>
      </c>
      <c r="BN26" t="s">
        <v>290</v>
      </c>
      <c r="BO26">
        <v>2</v>
      </c>
      <c r="BP26">
        <v>1608075080.85</v>
      </c>
      <c r="BQ26">
        <v>597.047766666667</v>
      </c>
      <c r="BR26">
        <v>606.623</v>
      </c>
      <c r="BS26">
        <v>16.3307966666667</v>
      </c>
      <c r="BT26">
        <v>15.4994566666667</v>
      </c>
      <c r="BU26">
        <v>593.247766666667</v>
      </c>
      <c r="BV26">
        <v>16.2057966666667</v>
      </c>
      <c r="BW26">
        <v>500.006933333333</v>
      </c>
      <c r="BX26">
        <v>102.619366666667</v>
      </c>
      <c r="BY26">
        <v>0.09997896</v>
      </c>
      <c r="BZ26">
        <v>27.97565</v>
      </c>
      <c r="CA26">
        <v>28.8745933333333</v>
      </c>
      <c r="CB26">
        <v>999.9</v>
      </c>
      <c r="CC26">
        <v>0</v>
      </c>
      <c r="CD26">
        <v>0</v>
      </c>
      <c r="CE26">
        <v>9997.87333333333</v>
      </c>
      <c r="CF26">
        <v>0</v>
      </c>
      <c r="CG26">
        <v>244.639</v>
      </c>
      <c r="CH26">
        <v>1399.98933333333</v>
      </c>
      <c r="CI26">
        <v>0.899998933333333</v>
      </c>
      <c r="CJ26">
        <v>0.1000011</v>
      </c>
      <c r="CK26">
        <v>0</v>
      </c>
      <c r="CL26">
        <v>833.852566666667</v>
      </c>
      <c r="CM26">
        <v>4.99975</v>
      </c>
      <c r="CN26">
        <v>11576.5366666667</v>
      </c>
      <c r="CO26">
        <v>12177.96</v>
      </c>
      <c r="CP26">
        <v>48.2788666666667</v>
      </c>
      <c r="CQ26">
        <v>49.6270666666667</v>
      </c>
      <c r="CR26">
        <v>49.1934333333333</v>
      </c>
      <c r="CS26">
        <v>49.1228666666667</v>
      </c>
      <c r="CT26">
        <v>49.3561</v>
      </c>
      <c r="CU26">
        <v>1255.487</v>
      </c>
      <c r="CV26">
        <v>139.502333333333</v>
      </c>
      <c r="CW26">
        <v>0</v>
      </c>
      <c r="CX26">
        <v>64.2999999523163</v>
      </c>
      <c r="CY26">
        <v>0</v>
      </c>
      <c r="CZ26">
        <v>833.80368</v>
      </c>
      <c r="DA26">
        <v>-2.04461539480156</v>
      </c>
      <c r="DB26">
        <v>-32.0846154062761</v>
      </c>
      <c r="DC26">
        <v>11576.344</v>
      </c>
      <c r="DD26">
        <v>15</v>
      </c>
      <c r="DE26">
        <v>0</v>
      </c>
      <c r="DF26" t="s">
        <v>291</v>
      </c>
      <c r="DG26">
        <v>1607992667.1</v>
      </c>
      <c r="DH26">
        <v>1607992669.6</v>
      </c>
      <c r="DI26">
        <v>0</v>
      </c>
      <c r="DJ26">
        <v>2.283</v>
      </c>
      <c r="DK26">
        <v>-0.016</v>
      </c>
      <c r="DL26">
        <v>3.8</v>
      </c>
      <c r="DM26">
        <v>0.125</v>
      </c>
      <c r="DN26">
        <v>727</v>
      </c>
      <c r="DO26">
        <v>17</v>
      </c>
      <c r="DP26">
        <v>0.04</v>
      </c>
      <c r="DQ26">
        <v>0.04</v>
      </c>
      <c r="DR26">
        <v>7.57790380763852</v>
      </c>
      <c r="DS26">
        <v>-0.081894418639432</v>
      </c>
      <c r="DT26">
        <v>0.0744191040320929</v>
      </c>
      <c r="DU26">
        <v>1</v>
      </c>
      <c r="DV26">
        <v>-9.59563483870968</v>
      </c>
      <c r="DW26">
        <v>0.132515806451647</v>
      </c>
      <c r="DX26">
        <v>0.0885420741201048</v>
      </c>
      <c r="DY26">
        <v>1</v>
      </c>
      <c r="DZ26">
        <v>0.831210580645161</v>
      </c>
      <c r="EA26">
        <v>0.0102621290322537</v>
      </c>
      <c r="EB26">
        <v>0.000899882313961238</v>
      </c>
      <c r="EC26">
        <v>1</v>
      </c>
      <c r="ED26">
        <v>3</v>
      </c>
      <c r="EE26">
        <v>3</v>
      </c>
      <c r="EF26" t="s">
        <v>297</v>
      </c>
      <c r="EG26">
        <v>100</v>
      </c>
      <c r="EH26">
        <v>100</v>
      </c>
      <c r="EI26">
        <v>3.8</v>
      </c>
      <c r="EJ26">
        <v>0.125</v>
      </c>
      <c r="EK26">
        <v>3.8</v>
      </c>
      <c r="EL26">
        <v>0</v>
      </c>
      <c r="EM26">
        <v>0</v>
      </c>
      <c r="EN26">
        <v>0</v>
      </c>
      <c r="EO26">
        <v>0.125</v>
      </c>
      <c r="EP26">
        <v>0</v>
      </c>
      <c r="EQ26">
        <v>0</v>
      </c>
      <c r="ER26">
        <v>0</v>
      </c>
      <c r="ES26">
        <v>-1</v>
      </c>
      <c r="ET26">
        <v>-1</v>
      </c>
      <c r="EU26">
        <v>-1</v>
      </c>
      <c r="EV26">
        <v>-1</v>
      </c>
      <c r="EW26">
        <v>1373.7</v>
      </c>
      <c r="EX26">
        <v>1373.7</v>
      </c>
      <c r="EY26">
        <v>2</v>
      </c>
      <c r="EZ26">
        <v>505.765</v>
      </c>
      <c r="FA26">
        <v>487.066</v>
      </c>
      <c r="FB26">
        <v>24.4026</v>
      </c>
      <c r="FC26">
        <v>31.7881</v>
      </c>
      <c r="FD26">
        <v>29.9999</v>
      </c>
      <c r="FE26">
        <v>31.7519</v>
      </c>
      <c r="FF26">
        <v>31.7251</v>
      </c>
      <c r="FG26">
        <v>30.3115</v>
      </c>
      <c r="FH26">
        <v>0</v>
      </c>
      <c r="FI26">
        <v>100</v>
      </c>
      <c r="FJ26">
        <v>24.4141</v>
      </c>
      <c r="FK26">
        <v>607.62</v>
      </c>
      <c r="FL26">
        <v>16.2754</v>
      </c>
      <c r="FM26">
        <v>101.704</v>
      </c>
      <c r="FN26">
        <v>101.136</v>
      </c>
    </row>
    <row r="27" spans="1:170">
      <c r="A27">
        <v>11</v>
      </c>
      <c r="B27">
        <v>1608075153.6</v>
      </c>
      <c r="C27">
        <v>768</v>
      </c>
      <c r="D27" t="s">
        <v>330</v>
      </c>
      <c r="E27" t="s">
        <v>331</v>
      </c>
      <c r="F27" t="s">
        <v>285</v>
      </c>
      <c r="G27" t="s">
        <v>286</v>
      </c>
      <c r="H27">
        <v>1608075145.85</v>
      </c>
      <c r="I27">
        <f>BW27*AG27*(BS27-BT27)/(100*BL27*(1000-AG27*BS27))</f>
        <v>0</v>
      </c>
      <c r="J27">
        <f>BW27*AG27*(BR27-BQ27*(1000-AG27*BT27)/(1000-AG27*BS27))/(100*BL27)</f>
        <v>0</v>
      </c>
      <c r="K27">
        <f>BQ27 - IF(AG27&gt;1, J27*BL27*100.0/(AI27*CE27), 0)</f>
        <v>0</v>
      </c>
      <c r="L27">
        <f>((R27-I27/2)*K27-J27)/(R27+I27/2)</f>
        <v>0</v>
      </c>
      <c r="M27">
        <f>L27*(BX27+BY27)/1000.0</f>
        <v>0</v>
      </c>
      <c r="N27">
        <f>(BQ27 - IF(AG27&gt;1, J27*BL27*100.0/(AI27*CE27), 0))*(BX27+BY27)/1000.0</f>
        <v>0</v>
      </c>
      <c r="O27">
        <f>2.0/((1/Q27-1/P27)+SIGN(Q27)*SQRT((1/Q27-1/P27)*(1/Q27-1/P27) + 4*BM27/((BM27+1)*(BM27+1))*(2*1/Q27*1/P27-1/P27*1/P27)))</f>
        <v>0</v>
      </c>
      <c r="P27">
        <f>IF(LEFT(BN27,1)&lt;&gt;"0",IF(LEFT(BN27,1)="1",3.0,BO27),$D$5+$E$5*(CE27*BX27/($K$5*1000))+$F$5*(CE27*BX27/($K$5*1000))*MAX(MIN(BL27,$J$5),$I$5)*MAX(MIN(BL27,$J$5),$I$5)+$G$5*MAX(MIN(BL27,$J$5),$I$5)*(CE27*BX27/($K$5*1000))+$H$5*(CE27*BX27/($K$5*1000))*(CE27*BX27/($K$5*1000)))</f>
        <v>0</v>
      </c>
      <c r="Q27">
        <f>I27*(1000-(1000*0.61365*exp(17.502*U27/(240.97+U27))/(BX27+BY27)+BS27)/2)/(1000*0.61365*exp(17.502*U27/(240.97+U27))/(BX27+BY27)-BS27)</f>
        <v>0</v>
      </c>
      <c r="R27">
        <f>1/((BM27+1)/(O27/1.6)+1/(P27/1.37)) + BM27/((BM27+1)/(O27/1.6) + BM27/(P27/1.37))</f>
        <v>0</v>
      </c>
      <c r="S27">
        <f>(BI27*BK27)</f>
        <v>0</v>
      </c>
      <c r="T27">
        <f>(BZ27+(S27+2*0.95*5.67E-8*(((BZ27+$B$7)+273)^4-(BZ27+273)^4)-44100*I27)/(1.84*29.3*P27+8*0.95*5.67E-8*(BZ27+273)^3))</f>
        <v>0</v>
      </c>
      <c r="U27">
        <f>($C$7*CA27+$D$7*CB27+$E$7*T27)</f>
        <v>0</v>
      </c>
      <c r="V27">
        <f>0.61365*exp(17.502*U27/(240.97+U27))</f>
        <v>0</v>
      </c>
      <c r="W27">
        <f>(X27/Y27*100)</f>
        <v>0</v>
      </c>
      <c r="X27">
        <f>BS27*(BX27+BY27)/1000</f>
        <v>0</v>
      </c>
      <c r="Y27">
        <f>0.61365*exp(17.502*BZ27/(240.97+BZ27))</f>
        <v>0</v>
      </c>
      <c r="Z27">
        <f>(V27-BS27*(BX27+BY27)/1000)</f>
        <v>0</v>
      </c>
      <c r="AA27">
        <f>(-I27*44100)</f>
        <v>0</v>
      </c>
      <c r="AB27">
        <f>2*29.3*P27*0.92*(BZ27-U27)</f>
        <v>0</v>
      </c>
      <c r="AC27">
        <f>2*0.95*5.67E-8*(((BZ27+$B$7)+273)^4-(U27+273)^4)</f>
        <v>0</v>
      </c>
      <c r="AD27">
        <f>S27+AC27+AA27+AB27</f>
        <v>0</v>
      </c>
      <c r="AE27">
        <v>0</v>
      </c>
      <c r="AF27">
        <v>0</v>
      </c>
      <c r="AG27">
        <f>IF(AE27*$H$13&gt;=AI27,1.0,(AI27/(AI27-AE27*$H$13)))</f>
        <v>0</v>
      </c>
      <c r="AH27">
        <f>(AG27-1)*100</f>
        <v>0</v>
      </c>
      <c r="AI27">
        <f>MAX(0,($B$13+$C$13*CE27)/(1+$D$13*CE27)*BX27/(BZ27+273)*$E$13)</f>
        <v>0</v>
      </c>
      <c r="AJ27" t="s">
        <v>287</v>
      </c>
      <c r="AK27">
        <v>715.476923076923</v>
      </c>
      <c r="AL27">
        <v>3262.08</v>
      </c>
      <c r="AM27">
        <f>AL27-AK27</f>
        <v>0</v>
      </c>
      <c r="AN27">
        <f>AM27/AL27</f>
        <v>0</v>
      </c>
      <c r="AO27">
        <v>-0.577747479816223</v>
      </c>
      <c r="AP27" t="s">
        <v>332</v>
      </c>
      <c r="AQ27">
        <v>845.316769230769</v>
      </c>
      <c r="AR27">
        <v>945.15</v>
      </c>
      <c r="AS27">
        <f>1-AQ27/AR27</f>
        <v>0</v>
      </c>
      <c r="AT27">
        <v>0.5</v>
      </c>
      <c r="AU27">
        <f>BI27</f>
        <v>0</v>
      </c>
      <c r="AV27">
        <f>J27</f>
        <v>0</v>
      </c>
      <c r="AW27">
        <f>AS27*AT27*AU27</f>
        <v>0</v>
      </c>
      <c r="AX27">
        <f>BC27/AR27</f>
        <v>0</v>
      </c>
      <c r="AY27">
        <f>(AV27-AO27)/AU27</f>
        <v>0</v>
      </c>
      <c r="AZ27">
        <f>(AL27-AR27)/AR27</f>
        <v>0</v>
      </c>
      <c r="BA27" t="s">
        <v>333</v>
      </c>
      <c r="BB27">
        <v>579.57</v>
      </c>
      <c r="BC27">
        <f>AR27-BB27</f>
        <v>0</v>
      </c>
      <c r="BD27">
        <f>(AR27-AQ27)/(AR27-BB27)</f>
        <v>0</v>
      </c>
      <c r="BE27">
        <f>(AL27-AR27)/(AL27-BB27)</f>
        <v>0</v>
      </c>
      <c r="BF27">
        <f>(AR27-AQ27)/(AR27-AK27)</f>
        <v>0</v>
      </c>
      <c r="BG27">
        <f>(AL27-AR27)/(AL27-AK27)</f>
        <v>0</v>
      </c>
      <c r="BH27">
        <f>$B$11*CF27+$C$11*CG27+$F$11*CH27*(1-CK27)</f>
        <v>0</v>
      </c>
      <c r="BI27">
        <f>BH27*BJ27</f>
        <v>0</v>
      </c>
      <c r="BJ27">
        <f>($B$11*$D$9+$C$11*$D$9+$F$11*((CU27+CM27)/MAX(CU27+CM27+CV27, 0.1)*$I$9+CV27/MAX(CU27+CM27+CV27, 0.1)*$J$9))/($B$11+$C$11+$F$11)</f>
        <v>0</v>
      </c>
      <c r="BK27">
        <f>($B$11*$K$9+$C$11*$K$9+$F$11*((CU27+CM27)/MAX(CU27+CM27+CV27, 0.1)*$P$9+CV27/MAX(CU27+CM27+CV27, 0.1)*$Q$9))/($B$11+$C$11+$F$11)</f>
        <v>0</v>
      </c>
      <c r="BL27">
        <v>6</v>
      </c>
      <c r="BM27">
        <v>0.5</v>
      </c>
      <c r="BN27" t="s">
        <v>290</v>
      </c>
      <c r="BO27">
        <v>2</v>
      </c>
      <c r="BP27">
        <v>1608075145.85</v>
      </c>
      <c r="BQ27">
        <v>696.916233333333</v>
      </c>
      <c r="BR27">
        <v>708.2834</v>
      </c>
      <c r="BS27">
        <v>16.3592866666667</v>
      </c>
      <c r="BT27">
        <v>15.5404733333333</v>
      </c>
      <c r="BU27">
        <v>693.116233333333</v>
      </c>
      <c r="BV27">
        <v>16.2342866666667</v>
      </c>
      <c r="BW27">
        <v>500.011</v>
      </c>
      <c r="BX27">
        <v>102.617366666667</v>
      </c>
      <c r="BY27">
        <v>0.100014076666667</v>
      </c>
      <c r="BZ27">
        <v>27.9917566666667</v>
      </c>
      <c r="CA27">
        <v>28.8906833333333</v>
      </c>
      <c r="CB27">
        <v>999.9</v>
      </c>
      <c r="CC27">
        <v>0</v>
      </c>
      <c r="CD27">
        <v>0</v>
      </c>
      <c r="CE27">
        <v>9997.19333333333</v>
      </c>
      <c r="CF27">
        <v>0</v>
      </c>
      <c r="CG27">
        <v>248.154033333333</v>
      </c>
      <c r="CH27">
        <v>1399.983</v>
      </c>
      <c r="CI27">
        <v>0.899999566666667</v>
      </c>
      <c r="CJ27">
        <v>0.100000466666667</v>
      </c>
      <c r="CK27">
        <v>0</v>
      </c>
      <c r="CL27">
        <v>845.3288</v>
      </c>
      <c r="CM27">
        <v>4.99975</v>
      </c>
      <c r="CN27">
        <v>11737.0933333333</v>
      </c>
      <c r="CO27">
        <v>12177.8933333333</v>
      </c>
      <c r="CP27">
        <v>48.2914</v>
      </c>
      <c r="CQ27">
        <v>49.6291333333333</v>
      </c>
      <c r="CR27">
        <v>49.208</v>
      </c>
      <c r="CS27">
        <v>49.1332</v>
      </c>
      <c r="CT27">
        <v>49.3623333333333</v>
      </c>
      <c r="CU27">
        <v>1255.482</v>
      </c>
      <c r="CV27">
        <v>139.501</v>
      </c>
      <c r="CW27">
        <v>0</v>
      </c>
      <c r="CX27">
        <v>64.4000000953674</v>
      </c>
      <c r="CY27">
        <v>0</v>
      </c>
      <c r="CZ27">
        <v>845.316769230769</v>
      </c>
      <c r="DA27">
        <v>-2.16929914422639</v>
      </c>
      <c r="DB27">
        <v>-25.0564101725122</v>
      </c>
      <c r="DC27">
        <v>11737.05</v>
      </c>
      <c r="DD27">
        <v>15</v>
      </c>
      <c r="DE27">
        <v>0</v>
      </c>
      <c r="DF27" t="s">
        <v>291</v>
      </c>
      <c r="DG27">
        <v>1607992667.1</v>
      </c>
      <c r="DH27">
        <v>1607992669.6</v>
      </c>
      <c r="DI27">
        <v>0</v>
      </c>
      <c r="DJ27">
        <v>2.283</v>
      </c>
      <c r="DK27">
        <v>-0.016</v>
      </c>
      <c r="DL27">
        <v>3.8</v>
      </c>
      <c r="DM27">
        <v>0.125</v>
      </c>
      <c r="DN27">
        <v>727</v>
      </c>
      <c r="DO27">
        <v>17</v>
      </c>
      <c r="DP27">
        <v>0.04</v>
      </c>
      <c r="DQ27">
        <v>0.04</v>
      </c>
      <c r="DR27">
        <v>8.99567803463881</v>
      </c>
      <c r="DS27">
        <v>-0.163462592662644</v>
      </c>
      <c r="DT27">
        <v>0.0562801539536704</v>
      </c>
      <c r="DU27">
        <v>1</v>
      </c>
      <c r="DV27">
        <v>-11.3756483870968</v>
      </c>
      <c r="DW27">
        <v>0.15770322580647</v>
      </c>
      <c r="DX27">
        <v>0.0666807215500164</v>
      </c>
      <c r="DY27">
        <v>1</v>
      </c>
      <c r="DZ27">
        <v>0.819057516129032</v>
      </c>
      <c r="EA27">
        <v>-0.00786406451613101</v>
      </c>
      <c r="EB27">
        <v>0.00130832880031737</v>
      </c>
      <c r="EC27">
        <v>1</v>
      </c>
      <c r="ED27">
        <v>3</v>
      </c>
      <c r="EE27">
        <v>3</v>
      </c>
      <c r="EF27" t="s">
        <v>297</v>
      </c>
      <c r="EG27">
        <v>100</v>
      </c>
      <c r="EH27">
        <v>100</v>
      </c>
      <c r="EI27">
        <v>3.8</v>
      </c>
      <c r="EJ27">
        <v>0.125</v>
      </c>
      <c r="EK27">
        <v>3.8</v>
      </c>
      <c r="EL27">
        <v>0</v>
      </c>
      <c r="EM27">
        <v>0</v>
      </c>
      <c r="EN27">
        <v>0</v>
      </c>
      <c r="EO27">
        <v>0.125</v>
      </c>
      <c r="EP27">
        <v>0</v>
      </c>
      <c r="EQ27">
        <v>0</v>
      </c>
      <c r="ER27">
        <v>0</v>
      </c>
      <c r="ES27">
        <v>-1</v>
      </c>
      <c r="ET27">
        <v>-1</v>
      </c>
      <c r="EU27">
        <v>-1</v>
      </c>
      <c r="EV27">
        <v>-1</v>
      </c>
      <c r="EW27">
        <v>1374.8</v>
      </c>
      <c r="EX27">
        <v>1374.7</v>
      </c>
      <c r="EY27">
        <v>2</v>
      </c>
      <c r="EZ27">
        <v>505.747</v>
      </c>
      <c r="FA27">
        <v>487.583</v>
      </c>
      <c r="FB27">
        <v>24.3435</v>
      </c>
      <c r="FC27">
        <v>31.7761</v>
      </c>
      <c r="FD27">
        <v>30</v>
      </c>
      <c r="FE27">
        <v>31.7419</v>
      </c>
      <c r="FF27">
        <v>31.7141</v>
      </c>
      <c r="FG27">
        <v>34.1749</v>
      </c>
      <c r="FH27">
        <v>0</v>
      </c>
      <c r="FI27">
        <v>100</v>
      </c>
      <c r="FJ27">
        <v>24.3503</v>
      </c>
      <c r="FK27">
        <v>709.552</v>
      </c>
      <c r="FL27">
        <v>16.3275</v>
      </c>
      <c r="FM27">
        <v>101.701</v>
      </c>
      <c r="FN27">
        <v>101.14</v>
      </c>
    </row>
    <row r="28" spans="1:170">
      <c r="A28">
        <v>12</v>
      </c>
      <c r="B28">
        <v>1608075217.6</v>
      </c>
      <c r="C28">
        <v>832</v>
      </c>
      <c r="D28" t="s">
        <v>334</v>
      </c>
      <c r="E28" t="s">
        <v>335</v>
      </c>
      <c r="F28" t="s">
        <v>285</v>
      </c>
      <c r="G28" t="s">
        <v>286</v>
      </c>
      <c r="H28">
        <v>1608075209.85</v>
      </c>
      <c r="I28">
        <f>BW28*AG28*(BS28-BT28)/(100*BL28*(1000-AG28*BS28))</f>
        <v>0</v>
      </c>
      <c r="J28">
        <f>BW28*AG28*(BR28-BQ28*(1000-AG28*BT28)/(1000-AG28*BS28))/(100*BL28)</f>
        <v>0</v>
      </c>
      <c r="K28">
        <f>BQ28 - IF(AG28&gt;1, J28*BL28*100.0/(AI28*CE28), 0)</f>
        <v>0</v>
      </c>
      <c r="L28">
        <f>((R28-I28/2)*K28-J28)/(R28+I28/2)</f>
        <v>0</v>
      </c>
      <c r="M28">
        <f>L28*(BX28+BY28)/1000.0</f>
        <v>0</v>
      </c>
      <c r="N28">
        <f>(BQ28 - IF(AG28&gt;1, J28*BL28*100.0/(AI28*CE28), 0))*(BX28+BY28)/1000.0</f>
        <v>0</v>
      </c>
      <c r="O28">
        <f>2.0/((1/Q28-1/P28)+SIGN(Q28)*SQRT((1/Q28-1/P28)*(1/Q28-1/P28) + 4*BM28/((BM28+1)*(BM28+1))*(2*1/Q28*1/P28-1/P28*1/P28)))</f>
        <v>0</v>
      </c>
      <c r="P28">
        <f>IF(LEFT(BN28,1)&lt;&gt;"0",IF(LEFT(BN28,1)="1",3.0,BO28),$D$5+$E$5*(CE28*BX28/($K$5*1000))+$F$5*(CE28*BX28/($K$5*1000))*MAX(MIN(BL28,$J$5),$I$5)*MAX(MIN(BL28,$J$5),$I$5)+$G$5*MAX(MIN(BL28,$J$5),$I$5)*(CE28*BX28/($K$5*1000))+$H$5*(CE28*BX28/($K$5*1000))*(CE28*BX28/($K$5*1000)))</f>
        <v>0</v>
      </c>
      <c r="Q28">
        <f>I28*(1000-(1000*0.61365*exp(17.502*U28/(240.97+U28))/(BX28+BY28)+BS28)/2)/(1000*0.61365*exp(17.502*U28/(240.97+U28))/(BX28+BY28)-BS28)</f>
        <v>0</v>
      </c>
      <c r="R28">
        <f>1/((BM28+1)/(O28/1.6)+1/(P28/1.37)) + BM28/((BM28+1)/(O28/1.6) + BM28/(P28/1.37))</f>
        <v>0</v>
      </c>
      <c r="S28">
        <f>(BI28*BK28)</f>
        <v>0</v>
      </c>
      <c r="T28">
        <f>(BZ28+(S28+2*0.95*5.67E-8*(((BZ28+$B$7)+273)^4-(BZ28+273)^4)-44100*I28)/(1.84*29.3*P28+8*0.95*5.67E-8*(BZ28+273)^3))</f>
        <v>0</v>
      </c>
      <c r="U28">
        <f>($C$7*CA28+$D$7*CB28+$E$7*T28)</f>
        <v>0</v>
      </c>
      <c r="V28">
        <f>0.61365*exp(17.502*U28/(240.97+U28))</f>
        <v>0</v>
      </c>
      <c r="W28">
        <f>(X28/Y28*100)</f>
        <v>0</v>
      </c>
      <c r="X28">
        <f>BS28*(BX28+BY28)/1000</f>
        <v>0</v>
      </c>
      <c r="Y28">
        <f>0.61365*exp(17.502*BZ28/(240.97+BZ28))</f>
        <v>0</v>
      </c>
      <c r="Z28">
        <f>(V28-BS28*(BX28+BY28)/1000)</f>
        <v>0</v>
      </c>
      <c r="AA28">
        <f>(-I28*44100)</f>
        <v>0</v>
      </c>
      <c r="AB28">
        <f>2*29.3*P28*0.92*(BZ28-U28)</f>
        <v>0</v>
      </c>
      <c r="AC28">
        <f>2*0.95*5.67E-8*(((BZ28+$B$7)+273)^4-(U28+273)^4)</f>
        <v>0</v>
      </c>
      <c r="AD28">
        <f>S28+AC28+AA28+AB28</f>
        <v>0</v>
      </c>
      <c r="AE28">
        <v>0</v>
      </c>
      <c r="AF28">
        <v>0</v>
      </c>
      <c r="AG28">
        <f>IF(AE28*$H$13&gt;=AI28,1.0,(AI28/(AI28-AE28*$H$13)))</f>
        <v>0</v>
      </c>
      <c r="AH28">
        <f>(AG28-1)*100</f>
        <v>0</v>
      </c>
      <c r="AI28">
        <f>MAX(0,($B$13+$C$13*CE28)/(1+$D$13*CE28)*BX28/(BZ28+273)*$E$13)</f>
        <v>0</v>
      </c>
      <c r="AJ28" t="s">
        <v>287</v>
      </c>
      <c r="AK28">
        <v>715.476923076923</v>
      </c>
      <c r="AL28">
        <v>3262.08</v>
      </c>
      <c r="AM28">
        <f>AL28-AK28</f>
        <v>0</v>
      </c>
      <c r="AN28">
        <f>AM28/AL28</f>
        <v>0</v>
      </c>
      <c r="AO28">
        <v>-0.577747479816223</v>
      </c>
      <c r="AP28" t="s">
        <v>336</v>
      </c>
      <c r="AQ28">
        <v>857.78104</v>
      </c>
      <c r="AR28">
        <v>966.2</v>
      </c>
      <c r="AS28">
        <f>1-AQ28/AR28</f>
        <v>0</v>
      </c>
      <c r="AT28">
        <v>0.5</v>
      </c>
      <c r="AU28">
        <f>BI28</f>
        <v>0</v>
      </c>
      <c r="AV28">
        <f>J28</f>
        <v>0</v>
      </c>
      <c r="AW28">
        <f>AS28*AT28*AU28</f>
        <v>0</v>
      </c>
      <c r="AX28">
        <f>BC28/AR28</f>
        <v>0</v>
      </c>
      <c r="AY28">
        <f>(AV28-AO28)/AU28</f>
        <v>0</v>
      </c>
      <c r="AZ28">
        <f>(AL28-AR28)/AR28</f>
        <v>0</v>
      </c>
      <c r="BA28" t="s">
        <v>337</v>
      </c>
      <c r="BB28">
        <v>586.35</v>
      </c>
      <c r="BC28">
        <f>AR28-BB28</f>
        <v>0</v>
      </c>
      <c r="BD28">
        <f>(AR28-AQ28)/(AR28-BB28)</f>
        <v>0</v>
      </c>
      <c r="BE28">
        <f>(AL28-AR28)/(AL28-BB28)</f>
        <v>0</v>
      </c>
      <c r="BF28">
        <f>(AR28-AQ28)/(AR28-AK28)</f>
        <v>0</v>
      </c>
      <c r="BG28">
        <f>(AL28-AR28)/(AL28-AK28)</f>
        <v>0</v>
      </c>
      <c r="BH28">
        <f>$B$11*CF28+$C$11*CG28+$F$11*CH28*(1-CK28)</f>
        <v>0</v>
      </c>
      <c r="BI28">
        <f>BH28*BJ28</f>
        <v>0</v>
      </c>
      <c r="BJ28">
        <f>($B$11*$D$9+$C$11*$D$9+$F$11*((CU28+CM28)/MAX(CU28+CM28+CV28, 0.1)*$I$9+CV28/MAX(CU28+CM28+CV28, 0.1)*$J$9))/($B$11+$C$11+$F$11)</f>
        <v>0</v>
      </c>
      <c r="BK28">
        <f>($B$11*$K$9+$C$11*$K$9+$F$11*((CU28+CM28)/MAX(CU28+CM28+CV28, 0.1)*$P$9+CV28/MAX(CU28+CM28+CV28, 0.1)*$Q$9))/($B$11+$C$11+$F$11)</f>
        <v>0</v>
      </c>
      <c r="BL28">
        <v>6</v>
      </c>
      <c r="BM28">
        <v>0.5</v>
      </c>
      <c r="BN28" t="s">
        <v>290</v>
      </c>
      <c r="BO28">
        <v>2</v>
      </c>
      <c r="BP28">
        <v>1608075209.85</v>
      </c>
      <c r="BQ28">
        <v>796.779066666667</v>
      </c>
      <c r="BR28">
        <v>809.732866666667</v>
      </c>
      <c r="BS28">
        <v>16.37345</v>
      </c>
      <c r="BT28">
        <v>15.5787433333333</v>
      </c>
      <c r="BU28">
        <v>792.979066666667</v>
      </c>
      <c r="BV28">
        <v>16.24845</v>
      </c>
      <c r="BW28">
        <v>500.013933333333</v>
      </c>
      <c r="BX28">
        <v>102.6173</v>
      </c>
      <c r="BY28">
        <v>0.100017596666667</v>
      </c>
      <c r="BZ28">
        <v>27.99326</v>
      </c>
      <c r="CA28">
        <v>28.8852466666667</v>
      </c>
      <c r="CB28">
        <v>999.9</v>
      </c>
      <c r="CC28">
        <v>0</v>
      </c>
      <c r="CD28">
        <v>0</v>
      </c>
      <c r="CE28">
        <v>9998.37166666667</v>
      </c>
      <c r="CF28">
        <v>0</v>
      </c>
      <c r="CG28">
        <v>243.6461</v>
      </c>
      <c r="CH28">
        <v>1399.99266666667</v>
      </c>
      <c r="CI28">
        <v>0.900001066666667</v>
      </c>
      <c r="CJ28">
        <v>0.099999</v>
      </c>
      <c r="CK28">
        <v>0</v>
      </c>
      <c r="CL28">
        <v>857.8133</v>
      </c>
      <c r="CM28">
        <v>4.99975</v>
      </c>
      <c r="CN28">
        <v>11911.9433333333</v>
      </c>
      <c r="CO28">
        <v>12177.9933333333</v>
      </c>
      <c r="CP28">
        <v>48.2996</v>
      </c>
      <c r="CQ28">
        <v>49.6456666666667</v>
      </c>
      <c r="CR28">
        <v>49.2227666666667</v>
      </c>
      <c r="CS28">
        <v>49.1312</v>
      </c>
      <c r="CT28">
        <v>49.3853</v>
      </c>
      <c r="CU28">
        <v>1255.49266666667</v>
      </c>
      <c r="CV28">
        <v>139.5</v>
      </c>
      <c r="CW28">
        <v>0</v>
      </c>
      <c r="CX28">
        <v>63.0999999046326</v>
      </c>
      <c r="CY28">
        <v>0</v>
      </c>
      <c r="CZ28">
        <v>857.78104</v>
      </c>
      <c r="DA28">
        <v>-2.95930770625011</v>
      </c>
      <c r="DB28">
        <v>-48.4384615465106</v>
      </c>
      <c r="DC28">
        <v>11911.64</v>
      </c>
      <c r="DD28">
        <v>15</v>
      </c>
      <c r="DE28">
        <v>0</v>
      </c>
      <c r="DF28" t="s">
        <v>291</v>
      </c>
      <c r="DG28">
        <v>1607992667.1</v>
      </c>
      <c r="DH28">
        <v>1607992669.6</v>
      </c>
      <c r="DI28">
        <v>0</v>
      </c>
      <c r="DJ28">
        <v>2.283</v>
      </c>
      <c r="DK28">
        <v>-0.016</v>
      </c>
      <c r="DL28">
        <v>3.8</v>
      </c>
      <c r="DM28">
        <v>0.125</v>
      </c>
      <c r="DN28">
        <v>727</v>
      </c>
      <c r="DO28">
        <v>17</v>
      </c>
      <c r="DP28">
        <v>0.04</v>
      </c>
      <c r="DQ28">
        <v>0.04</v>
      </c>
      <c r="DR28">
        <v>10.2702019041729</v>
      </c>
      <c r="DS28">
        <v>0.173585017147839</v>
      </c>
      <c r="DT28">
        <v>0.0725873231071155</v>
      </c>
      <c r="DU28">
        <v>1</v>
      </c>
      <c r="DV28">
        <v>-12.9675741935484</v>
      </c>
      <c r="DW28">
        <v>-0.187262903225765</v>
      </c>
      <c r="DX28">
        <v>0.0860424125265088</v>
      </c>
      <c r="DY28">
        <v>1</v>
      </c>
      <c r="DZ28">
        <v>0.794866741935484</v>
      </c>
      <c r="EA28">
        <v>-0.0094048064516149</v>
      </c>
      <c r="EB28">
        <v>0.000817977086505399</v>
      </c>
      <c r="EC28">
        <v>1</v>
      </c>
      <c r="ED28">
        <v>3</v>
      </c>
      <c r="EE28">
        <v>3</v>
      </c>
      <c r="EF28" t="s">
        <v>297</v>
      </c>
      <c r="EG28">
        <v>100</v>
      </c>
      <c r="EH28">
        <v>100</v>
      </c>
      <c r="EI28">
        <v>3.8</v>
      </c>
      <c r="EJ28">
        <v>0.125</v>
      </c>
      <c r="EK28">
        <v>3.8</v>
      </c>
      <c r="EL28">
        <v>0</v>
      </c>
      <c r="EM28">
        <v>0</v>
      </c>
      <c r="EN28">
        <v>0</v>
      </c>
      <c r="EO28">
        <v>0.125</v>
      </c>
      <c r="EP28">
        <v>0</v>
      </c>
      <c r="EQ28">
        <v>0</v>
      </c>
      <c r="ER28">
        <v>0</v>
      </c>
      <c r="ES28">
        <v>-1</v>
      </c>
      <c r="ET28">
        <v>-1</v>
      </c>
      <c r="EU28">
        <v>-1</v>
      </c>
      <c r="EV28">
        <v>-1</v>
      </c>
      <c r="EW28">
        <v>1375.8</v>
      </c>
      <c r="EX28">
        <v>1375.8</v>
      </c>
      <c r="EY28">
        <v>2</v>
      </c>
      <c r="EZ28">
        <v>505.739</v>
      </c>
      <c r="FA28">
        <v>487.716</v>
      </c>
      <c r="FB28">
        <v>24.3263</v>
      </c>
      <c r="FC28">
        <v>31.7686</v>
      </c>
      <c r="FD28">
        <v>30.0002</v>
      </c>
      <c r="FE28">
        <v>31.7352</v>
      </c>
      <c r="FF28">
        <v>31.7085</v>
      </c>
      <c r="FG28">
        <v>37.9161</v>
      </c>
      <c r="FH28">
        <v>0</v>
      </c>
      <c r="FI28">
        <v>100</v>
      </c>
      <c r="FJ28">
        <v>24.3307</v>
      </c>
      <c r="FK28">
        <v>811.021</v>
      </c>
      <c r="FL28">
        <v>16.3533</v>
      </c>
      <c r="FM28">
        <v>101.704</v>
      </c>
      <c r="FN28">
        <v>101.14</v>
      </c>
    </row>
    <row r="29" spans="1:170">
      <c r="A29">
        <v>13</v>
      </c>
      <c r="B29">
        <v>1608075299.6</v>
      </c>
      <c r="C29">
        <v>914</v>
      </c>
      <c r="D29" t="s">
        <v>338</v>
      </c>
      <c r="E29" t="s">
        <v>339</v>
      </c>
      <c r="F29" t="s">
        <v>285</v>
      </c>
      <c r="G29" t="s">
        <v>286</v>
      </c>
      <c r="H29">
        <v>1608075291.85</v>
      </c>
      <c r="I29">
        <f>BW29*AG29*(BS29-BT29)/(100*BL29*(1000-AG29*BS29))</f>
        <v>0</v>
      </c>
      <c r="J29">
        <f>BW29*AG29*(BR29-BQ29*(1000-AG29*BT29)/(1000-AG29*BS29))/(100*BL29)</f>
        <v>0</v>
      </c>
      <c r="K29">
        <f>BQ29 - IF(AG29&gt;1, J29*BL29*100.0/(AI29*CE29), 0)</f>
        <v>0</v>
      </c>
      <c r="L29">
        <f>((R29-I29/2)*K29-J29)/(R29+I29/2)</f>
        <v>0</v>
      </c>
      <c r="M29">
        <f>L29*(BX29+BY29)/1000.0</f>
        <v>0</v>
      </c>
      <c r="N29">
        <f>(BQ29 - IF(AG29&gt;1, J29*BL29*100.0/(AI29*CE29), 0))*(BX29+BY29)/1000.0</f>
        <v>0</v>
      </c>
      <c r="O29">
        <f>2.0/((1/Q29-1/P29)+SIGN(Q29)*SQRT((1/Q29-1/P29)*(1/Q29-1/P29) + 4*BM29/((BM29+1)*(BM29+1))*(2*1/Q29*1/P29-1/P29*1/P29)))</f>
        <v>0</v>
      </c>
      <c r="P29">
        <f>IF(LEFT(BN29,1)&lt;&gt;"0",IF(LEFT(BN29,1)="1",3.0,BO29),$D$5+$E$5*(CE29*BX29/($K$5*1000))+$F$5*(CE29*BX29/($K$5*1000))*MAX(MIN(BL29,$J$5),$I$5)*MAX(MIN(BL29,$J$5),$I$5)+$G$5*MAX(MIN(BL29,$J$5),$I$5)*(CE29*BX29/($K$5*1000))+$H$5*(CE29*BX29/($K$5*1000))*(CE29*BX29/($K$5*1000)))</f>
        <v>0</v>
      </c>
      <c r="Q29">
        <f>I29*(1000-(1000*0.61365*exp(17.502*U29/(240.97+U29))/(BX29+BY29)+BS29)/2)/(1000*0.61365*exp(17.502*U29/(240.97+U29))/(BX29+BY29)-BS29)</f>
        <v>0</v>
      </c>
      <c r="R29">
        <f>1/((BM29+1)/(O29/1.6)+1/(P29/1.37)) + BM29/((BM29+1)/(O29/1.6) + BM29/(P29/1.37))</f>
        <v>0</v>
      </c>
      <c r="S29">
        <f>(BI29*BK29)</f>
        <v>0</v>
      </c>
      <c r="T29">
        <f>(BZ29+(S29+2*0.95*5.67E-8*(((BZ29+$B$7)+273)^4-(BZ29+273)^4)-44100*I29)/(1.84*29.3*P29+8*0.95*5.67E-8*(BZ29+273)^3))</f>
        <v>0</v>
      </c>
      <c r="U29">
        <f>($C$7*CA29+$D$7*CB29+$E$7*T29)</f>
        <v>0</v>
      </c>
      <c r="V29">
        <f>0.61365*exp(17.502*U29/(240.97+U29))</f>
        <v>0</v>
      </c>
      <c r="W29">
        <f>(X29/Y29*100)</f>
        <v>0</v>
      </c>
      <c r="X29">
        <f>BS29*(BX29+BY29)/1000</f>
        <v>0</v>
      </c>
      <c r="Y29">
        <f>0.61365*exp(17.502*BZ29/(240.97+BZ29))</f>
        <v>0</v>
      </c>
      <c r="Z29">
        <f>(V29-BS29*(BX29+BY29)/1000)</f>
        <v>0</v>
      </c>
      <c r="AA29">
        <f>(-I29*44100)</f>
        <v>0</v>
      </c>
      <c r="AB29">
        <f>2*29.3*P29*0.92*(BZ29-U29)</f>
        <v>0</v>
      </c>
      <c r="AC29">
        <f>2*0.95*5.67E-8*(((BZ29+$B$7)+273)^4-(U29+273)^4)</f>
        <v>0</v>
      </c>
      <c r="AD29">
        <f>S29+AC29+AA29+AB29</f>
        <v>0</v>
      </c>
      <c r="AE29">
        <v>0</v>
      </c>
      <c r="AF29">
        <v>0</v>
      </c>
      <c r="AG29">
        <f>IF(AE29*$H$13&gt;=AI29,1.0,(AI29/(AI29-AE29*$H$13)))</f>
        <v>0</v>
      </c>
      <c r="AH29">
        <f>(AG29-1)*100</f>
        <v>0</v>
      </c>
      <c r="AI29">
        <f>MAX(0,($B$13+$C$13*CE29)/(1+$D$13*CE29)*BX29/(BZ29+273)*$E$13)</f>
        <v>0</v>
      </c>
      <c r="AJ29" t="s">
        <v>287</v>
      </c>
      <c r="AK29">
        <v>715.476923076923</v>
      </c>
      <c r="AL29">
        <v>3262.08</v>
      </c>
      <c r="AM29">
        <f>AL29-AK29</f>
        <v>0</v>
      </c>
      <c r="AN29">
        <f>AM29/AL29</f>
        <v>0</v>
      </c>
      <c r="AO29">
        <v>-0.577747479816223</v>
      </c>
      <c r="AP29" t="s">
        <v>340</v>
      </c>
      <c r="AQ29">
        <v>869.268346153846</v>
      </c>
      <c r="AR29">
        <v>985.73</v>
      </c>
      <c r="AS29">
        <f>1-AQ29/AR29</f>
        <v>0</v>
      </c>
      <c r="AT29">
        <v>0.5</v>
      </c>
      <c r="AU29">
        <f>BI29</f>
        <v>0</v>
      </c>
      <c r="AV29">
        <f>J29</f>
        <v>0</v>
      </c>
      <c r="AW29">
        <f>AS29*AT29*AU29</f>
        <v>0</v>
      </c>
      <c r="AX29">
        <f>BC29/AR29</f>
        <v>0</v>
      </c>
      <c r="AY29">
        <f>(AV29-AO29)/AU29</f>
        <v>0</v>
      </c>
      <c r="AZ29">
        <f>(AL29-AR29)/AR29</f>
        <v>0</v>
      </c>
      <c r="BA29" t="s">
        <v>341</v>
      </c>
      <c r="BB29">
        <v>585.99</v>
      </c>
      <c r="BC29">
        <f>AR29-BB29</f>
        <v>0</v>
      </c>
      <c r="BD29">
        <f>(AR29-AQ29)/(AR29-BB29)</f>
        <v>0</v>
      </c>
      <c r="BE29">
        <f>(AL29-AR29)/(AL29-BB29)</f>
        <v>0</v>
      </c>
      <c r="BF29">
        <f>(AR29-AQ29)/(AR29-AK29)</f>
        <v>0</v>
      </c>
      <c r="BG29">
        <f>(AL29-AR29)/(AL29-AK29)</f>
        <v>0</v>
      </c>
      <c r="BH29">
        <f>$B$11*CF29+$C$11*CG29+$F$11*CH29*(1-CK29)</f>
        <v>0</v>
      </c>
      <c r="BI29">
        <f>BH29*BJ29</f>
        <v>0</v>
      </c>
      <c r="BJ29">
        <f>($B$11*$D$9+$C$11*$D$9+$F$11*((CU29+CM29)/MAX(CU29+CM29+CV29, 0.1)*$I$9+CV29/MAX(CU29+CM29+CV29, 0.1)*$J$9))/($B$11+$C$11+$F$11)</f>
        <v>0</v>
      </c>
      <c r="BK29">
        <f>($B$11*$K$9+$C$11*$K$9+$F$11*((CU29+CM29)/MAX(CU29+CM29+CV29, 0.1)*$P$9+CV29/MAX(CU29+CM29+CV29, 0.1)*$Q$9))/($B$11+$C$11+$F$11)</f>
        <v>0</v>
      </c>
      <c r="BL29">
        <v>6</v>
      </c>
      <c r="BM29">
        <v>0.5</v>
      </c>
      <c r="BN29" t="s">
        <v>290</v>
      </c>
      <c r="BO29">
        <v>2</v>
      </c>
      <c r="BP29">
        <v>1608075291.85</v>
      </c>
      <c r="BQ29">
        <v>898.574466666667</v>
      </c>
      <c r="BR29">
        <v>912.380966666667</v>
      </c>
      <c r="BS29">
        <v>16.3931433333333</v>
      </c>
      <c r="BT29">
        <v>15.6218333333333</v>
      </c>
      <c r="BU29">
        <v>894.774533333333</v>
      </c>
      <c r="BV29">
        <v>16.2681433333333</v>
      </c>
      <c r="BW29">
        <v>500.011866666667</v>
      </c>
      <c r="BX29">
        <v>102.6148</v>
      </c>
      <c r="BY29">
        <v>0.0999663933333333</v>
      </c>
      <c r="BZ29">
        <v>27.9732</v>
      </c>
      <c r="CA29">
        <v>28.8780266666667</v>
      </c>
      <c r="CB29">
        <v>999.9</v>
      </c>
      <c r="CC29">
        <v>0</v>
      </c>
      <c r="CD29">
        <v>0</v>
      </c>
      <c r="CE29">
        <v>10002.2513333333</v>
      </c>
      <c r="CF29">
        <v>0</v>
      </c>
      <c r="CG29">
        <v>243.978433333333</v>
      </c>
      <c r="CH29">
        <v>1400.01066666667</v>
      </c>
      <c r="CI29">
        <v>0.9000031</v>
      </c>
      <c r="CJ29">
        <v>0.0999970033333333</v>
      </c>
      <c r="CK29">
        <v>0</v>
      </c>
      <c r="CL29">
        <v>869.281833333333</v>
      </c>
      <c r="CM29">
        <v>4.99975</v>
      </c>
      <c r="CN29">
        <v>12069.52</v>
      </c>
      <c r="CO29">
        <v>12178.1566666667</v>
      </c>
      <c r="CP29">
        <v>48.2852</v>
      </c>
      <c r="CQ29">
        <v>49.6684</v>
      </c>
      <c r="CR29">
        <v>49.2143</v>
      </c>
      <c r="CS29">
        <v>49.1290666666667</v>
      </c>
      <c r="CT29">
        <v>49.3873333333333</v>
      </c>
      <c r="CU29">
        <v>1255.51733333333</v>
      </c>
      <c r="CV29">
        <v>139.493333333333</v>
      </c>
      <c r="CW29">
        <v>0</v>
      </c>
      <c r="CX29">
        <v>81.2000000476837</v>
      </c>
      <c r="CY29">
        <v>0</v>
      </c>
      <c r="CZ29">
        <v>869.268346153846</v>
      </c>
      <c r="DA29">
        <v>-1.83627350856257</v>
      </c>
      <c r="DB29">
        <v>-20.7897435843109</v>
      </c>
      <c r="DC29">
        <v>12069.5038461538</v>
      </c>
      <c r="DD29">
        <v>15</v>
      </c>
      <c r="DE29">
        <v>0</v>
      </c>
      <c r="DF29" t="s">
        <v>291</v>
      </c>
      <c r="DG29">
        <v>1607992667.1</v>
      </c>
      <c r="DH29">
        <v>1607992669.6</v>
      </c>
      <c r="DI29">
        <v>0</v>
      </c>
      <c r="DJ29">
        <v>2.283</v>
      </c>
      <c r="DK29">
        <v>-0.016</v>
      </c>
      <c r="DL29">
        <v>3.8</v>
      </c>
      <c r="DM29">
        <v>0.125</v>
      </c>
      <c r="DN29">
        <v>727</v>
      </c>
      <c r="DO29">
        <v>17</v>
      </c>
      <c r="DP29">
        <v>0.04</v>
      </c>
      <c r="DQ29">
        <v>0.04</v>
      </c>
      <c r="DR29">
        <v>10.9200335010491</v>
      </c>
      <c r="DS29">
        <v>0.177642454070312</v>
      </c>
      <c r="DT29">
        <v>0.110975729255567</v>
      </c>
      <c r="DU29">
        <v>1</v>
      </c>
      <c r="DV29">
        <v>-13.7989096774194</v>
      </c>
      <c r="DW29">
        <v>0.0154354838710054</v>
      </c>
      <c r="DX29">
        <v>0.140658482204327</v>
      </c>
      <c r="DY29">
        <v>1</v>
      </c>
      <c r="DZ29">
        <v>0.771325806451613</v>
      </c>
      <c r="EA29">
        <v>0.0020411612903219</v>
      </c>
      <c r="EB29">
        <v>0.000475828338479653</v>
      </c>
      <c r="EC29">
        <v>1</v>
      </c>
      <c r="ED29">
        <v>3</v>
      </c>
      <c r="EE29">
        <v>3</v>
      </c>
      <c r="EF29" t="s">
        <v>297</v>
      </c>
      <c r="EG29">
        <v>100</v>
      </c>
      <c r="EH29">
        <v>100</v>
      </c>
      <c r="EI29">
        <v>3.8</v>
      </c>
      <c r="EJ29">
        <v>0.125</v>
      </c>
      <c r="EK29">
        <v>3.8</v>
      </c>
      <c r="EL29">
        <v>0</v>
      </c>
      <c r="EM29">
        <v>0</v>
      </c>
      <c r="EN29">
        <v>0</v>
      </c>
      <c r="EO29">
        <v>0.125</v>
      </c>
      <c r="EP29">
        <v>0</v>
      </c>
      <c r="EQ29">
        <v>0</v>
      </c>
      <c r="ER29">
        <v>0</v>
      </c>
      <c r="ES29">
        <v>-1</v>
      </c>
      <c r="ET29">
        <v>-1</v>
      </c>
      <c r="EU29">
        <v>-1</v>
      </c>
      <c r="EV29">
        <v>-1</v>
      </c>
      <c r="EW29">
        <v>1377.2</v>
      </c>
      <c r="EX29">
        <v>1377.2</v>
      </c>
      <c r="EY29">
        <v>2</v>
      </c>
      <c r="EZ29">
        <v>505.987</v>
      </c>
      <c r="FA29">
        <v>488.108</v>
      </c>
      <c r="FB29">
        <v>24.4324</v>
      </c>
      <c r="FC29">
        <v>31.7575</v>
      </c>
      <c r="FD29">
        <v>30</v>
      </c>
      <c r="FE29">
        <v>31.7241</v>
      </c>
      <c r="FF29">
        <v>31.6974</v>
      </c>
      <c r="FG29">
        <v>41.5896</v>
      </c>
      <c r="FH29">
        <v>0</v>
      </c>
      <c r="FI29">
        <v>100</v>
      </c>
      <c r="FJ29">
        <v>24.4399</v>
      </c>
      <c r="FK29">
        <v>912.65</v>
      </c>
      <c r="FL29">
        <v>16.374</v>
      </c>
      <c r="FM29">
        <v>101.701</v>
      </c>
      <c r="FN29">
        <v>101.14</v>
      </c>
    </row>
    <row r="30" spans="1:170">
      <c r="A30">
        <v>14</v>
      </c>
      <c r="B30">
        <v>1608075420.1</v>
      </c>
      <c r="C30">
        <v>1034.5</v>
      </c>
      <c r="D30" t="s">
        <v>342</v>
      </c>
      <c r="E30" t="s">
        <v>343</v>
      </c>
      <c r="F30" t="s">
        <v>285</v>
      </c>
      <c r="G30" t="s">
        <v>286</v>
      </c>
      <c r="H30">
        <v>1608075412.1</v>
      </c>
      <c r="I30">
        <f>BW30*AG30*(BS30-BT30)/(100*BL30*(1000-AG30*BS30))</f>
        <v>0</v>
      </c>
      <c r="J30">
        <f>BW30*AG30*(BR30-BQ30*(1000-AG30*BT30)/(1000-AG30*BS30))/(100*BL30)</f>
        <v>0</v>
      </c>
      <c r="K30">
        <f>BQ30 - IF(AG30&gt;1, J30*BL30*100.0/(AI30*CE30), 0)</f>
        <v>0</v>
      </c>
      <c r="L30">
        <f>((R30-I30/2)*K30-J30)/(R30+I30/2)</f>
        <v>0</v>
      </c>
      <c r="M30">
        <f>L30*(BX30+BY30)/1000.0</f>
        <v>0</v>
      </c>
      <c r="N30">
        <f>(BQ30 - IF(AG30&gt;1, J30*BL30*100.0/(AI30*CE30), 0))*(BX30+BY30)/1000.0</f>
        <v>0</v>
      </c>
      <c r="O30">
        <f>2.0/((1/Q30-1/P30)+SIGN(Q30)*SQRT((1/Q30-1/P30)*(1/Q30-1/P30) + 4*BM30/((BM30+1)*(BM30+1))*(2*1/Q30*1/P30-1/P30*1/P30)))</f>
        <v>0</v>
      </c>
      <c r="P30">
        <f>IF(LEFT(BN30,1)&lt;&gt;"0",IF(LEFT(BN30,1)="1",3.0,BO30),$D$5+$E$5*(CE30*BX30/($K$5*1000))+$F$5*(CE30*BX30/($K$5*1000))*MAX(MIN(BL30,$J$5),$I$5)*MAX(MIN(BL30,$J$5),$I$5)+$G$5*MAX(MIN(BL30,$J$5),$I$5)*(CE30*BX30/($K$5*1000))+$H$5*(CE30*BX30/($K$5*1000))*(CE30*BX30/($K$5*1000)))</f>
        <v>0</v>
      </c>
      <c r="Q30">
        <f>I30*(1000-(1000*0.61365*exp(17.502*U30/(240.97+U30))/(BX30+BY30)+BS30)/2)/(1000*0.61365*exp(17.502*U30/(240.97+U30))/(BX30+BY30)-BS30)</f>
        <v>0</v>
      </c>
      <c r="R30">
        <f>1/((BM30+1)/(O30/1.6)+1/(P30/1.37)) + BM30/((BM30+1)/(O30/1.6) + BM30/(P30/1.37))</f>
        <v>0</v>
      </c>
      <c r="S30">
        <f>(BI30*BK30)</f>
        <v>0</v>
      </c>
      <c r="T30">
        <f>(BZ30+(S30+2*0.95*5.67E-8*(((BZ30+$B$7)+273)^4-(BZ30+273)^4)-44100*I30)/(1.84*29.3*P30+8*0.95*5.67E-8*(BZ30+273)^3))</f>
        <v>0</v>
      </c>
      <c r="U30">
        <f>($C$7*CA30+$D$7*CB30+$E$7*T30)</f>
        <v>0</v>
      </c>
      <c r="V30">
        <f>0.61365*exp(17.502*U30/(240.97+U30))</f>
        <v>0</v>
      </c>
      <c r="W30">
        <f>(X30/Y30*100)</f>
        <v>0</v>
      </c>
      <c r="X30">
        <f>BS30*(BX30+BY30)/1000</f>
        <v>0</v>
      </c>
      <c r="Y30">
        <f>0.61365*exp(17.502*BZ30/(240.97+BZ30))</f>
        <v>0</v>
      </c>
      <c r="Z30">
        <f>(V30-BS30*(BX30+BY30)/1000)</f>
        <v>0</v>
      </c>
      <c r="AA30">
        <f>(-I30*44100)</f>
        <v>0</v>
      </c>
      <c r="AB30">
        <f>2*29.3*P30*0.92*(BZ30-U30)</f>
        <v>0</v>
      </c>
      <c r="AC30">
        <f>2*0.95*5.67E-8*(((BZ30+$B$7)+273)^4-(U30+273)^4)</f>
        <v>0</v>
      </c>
      <c r="AD30">
        <f>S30+AC30+AA30+AB30</f>
        <v>0</v>
      </c>
      <c r="AE30">
        <v>0</v>
      </c>
      <c r="AF30">
        <v>0</v>
      </c>
      <c r="AG30">
        <f>IF(AE30*$H$13&gt;=AI30,1.0,(AI30/(AI30-AE30*$H$13)))</f>
        <v>0</v>
      </c>
      <c r="AH30">
        <f>(AG30-1)*100</f>
        <v>0</v>
      </c>
      <c r="AI30">
        <f>MAX(0,($B$13+$C$13*CE30)/(1+$D$13*CE30)*BX30/(BZ30+273)*$E$13)</f>
        <v>0</v>
      </c>
      <c r="AJ30" t="s">
        <v>287</v>
      </c>
      <c r="AK30">
        <v>715.476923076923</v>
      </c>
      <c r="AL30">
        <v>3262.08</v>
      </c>
      <c r="AM30">
        <f>AL30-AK30</f>
        <v>0</v>
      </c>
      <c r="AN30">
        <f>AM30/AL30</f>
        <v>0</v>
      </c>
      <c r="AO30">
        <v>-0.577747479816223</v>
      </c>
      <c r="AP30" t="s">
        <v>344</v>
      </c>
      <c r="AQ30">
        <v>892.456</v>
      </c>
      <c r="AR30">
        <v>1018.11</v>
      </c>
      <c r="AS30">
        <f>1-AQ30/AR30</f>
        <v>0</v>
      </c>
      <c r="AT30">
        <v>0.5</v>
      </c>
      <c r="AU30">
        <f>BI30</f>
        <v>0</v>
      </c>
      <c r="AV30">
        <f>J30</f>
        <v>0</v>
      </c>
      <c r="AW30">
        <f>AS30*AT30*AU30</f>
        <v>0</v>
      </c>
      <c r="AX30">
        <f>BC30/AR30</f>
        <v>0</v>
      </c>
      <c r="AY30">
        <f>(AV30-AO30)/AU30</f>
        <v>0</v>
      </c>
      <c r="AZ30">
        <f>(AL30-AR30)/AR30</f>
        <v>0</v>
      </c>
      <c r="BA30" t="s">
        <v>345</v>
      </c>
      <c r="BB30">
        <v>586.64</v>
      </c>
      <c r="BC30">
        <f>AR30-BB30</f>
        <v>0</v>
      </c>
      <c r="BD30">
        <f>(AR30-AQ30)/(AR30-BB30)</f>
        <v>0</v>
      </c>
      <c r="BE30">
        <f>(AL30-AR30)/(AL30-BB30)</f>
        <v>0</v>
      </c>
      <c r="BF30">
        <f>(AR30-AQ30)/(AR30-AK30)</f>
        <v>0</v>
      </c>
      <c r="BG30">
        <f>(AL30-AR30)/(AL30-AK30)</f>
        <v>0</v>
      </c>
      <c r="BH30">
        <f>$B$11*CF30+$C$11*CG30+$F$11*CH30*(1-CK30)</f>
        <v>0</v>
      </c>
      <c r="BI30">
        <f>BH30*BJ30</f>
        <v>0</v>
      </c>
      <c r="BJ30">
        <f>($B$11*$D$9+$C$11*$D$9+$F$11*((CU30+CM30)/MAX(CU30+CM30+CV30, 0.1)*$I$9+CV30/MAX(CU30+CM30+CV30, 0.1)*$J$9))/($B$11+$C$11+$F$11)</f>
        <v>0</v>
      </c>
      <c r="BK30">
        <f>($B$11*$K$9+$C$11*$K$9+$F$11*((CU30+CM30)/MAX(CU30+CM30+CV30, 0.1)*$P$9+CV30/MAX(CU30+CM30+CV30, 0.1)*$Q$9))/($B$11+$C$11+$F$11)</f>
        <v>0</v>
      </c>
      <c r="BL30">
        <v>6</v>
      </c>
      <c r="BM30">
        <v>0.5</v>
      </c>
      <c r="BN30" t="s">
        <v>290</v>
      </c>
      <c r="BO30">
        <v>2</v>
      </c>
      <c r="BP30">
        <v>1608075412.1</v>
      </c>
      <c r="BQ30">
        <v>1199.58870967742</v>
      </c>
      <c r="BR30">
        <v>1215.34225806452</v>
      </c>
      <c r="BS30">
        <v>16.3725548387097</v>
      </c>
      <c r="BT30">
        <v>15.661764516129</v>
      </c>
      <c r="BU30">
        <v>1195.78870967742</v>
      </c>
      <c r="BV30">
        <v>16.2475548387097</v>
      </c>
      <c r="BW30">
        <v>500.017612903226</v>
      </c>
      <c r="BX30">
        <v>102.611064516129</v>
      </c>
      <c r="BY30">
        <v>0.100024380645161</v>
      </c>
      <c r="BZ30">
        <v>27.9957193548387</v>
      </c>
      <c r="CA30">
        <v>28.9004548387097</v>
      </c>
      <c r="CB30">
        <v>999.9</v>
      </c>
      <c r="CC30">
        <v>0</v>
      </c>
      <c r="CD30">
        <v>0</v>
      </c>
      <c r="CE30">
        <v>9998.85193548387</v>
      </c>
      <c r="CF30">
        <v>0</v>
      </c>
      <c r="CG30">
        <v>243.487967741935</v>
      </c>
      <c r="CH30">
        <v>1399.95516129032</v>
      </c>
      <c r="CI30">
        <v>0.900002483870968</v>
      </c>
      <c r="CJ30">
        <v>0.0999976290322581</v>
      </c>
      <c r="CK30">
        <v>0</v>
      </c>
      <c r="CL30">
        <v>892.50564516129</v>
      </c>
      <c r="CM30">
        <v>4.99975</v>
      </c>
      <c r="CN30">
        <v>12390.5064516129</v>
      </c>
      <c r="CO30">
        <v>12177.6580645161</v>
      </c>
      <c r="CP30">
        <v>48.165064516129</v>
      </c>
      <c r="CQ30">
        <v>49.562</v>
      </c>
      <c r="CR30">
        <v>49.133</v>
      </c>
      <c r="CS30">
        <v>49.070129032258</v>
      </c>
      <c r="CT30">
        <v>49.266</v>
      </c>
      <c r="CU30">
        <v>1255.46483870968</v>
      </c>
      <c r="CV30">
        <v>139.49064516129</v>
      </c>
      <c r="CW30">
        <v>0</v>
      </c>
      <c r="CX30">
        <v>119.600000143051</v>
      </c>
      <c r="CY30">
        <v>0</v>
      </c>
      <c r="CZ30">
        <v>892.456</v>
      </c>
      <c r="DA30">
        <v>-8.62023931612077</v>
      </c>
      <c r="DB30">
        <v>-125.370940289628</v>
      </c>
      <c r="DC30">
        <v>12389.7961538462</v>
      </c>
      <c r="DD30">
        <v>15</v>
      </c>
      <c r="DE30">
        <v>0</v>
      </c>
      <c r="DF30" t="s">
        <v>291</v>
      </c>
      <c r="DG30">
        <v>1607992667.1</v>
      </c>
      <c r="DH30">
        <v>1607992669.6</v>
      </c>
      <c r="DI30">
        <v>0</v>
      </c>
      <c r="DJ30">
        <v>2.283</v>
      </c>
      <c r="DK30">
        <v>-0.016</v>
      </c>
      <c r="DL30">
        <v>3.8</v>
      </c>
      <c r="DM30">
        <v>0.125</v>
      </c>
      <c r="DN30">
        <v>727</v>
      </c>
      <c r="DO30">
        <v>17</v>
      </c>
      <c r="DP30">
        <v>0.04</v>
      </c>
      <c r="DQ30">
        <v>0.04</v>
      </c>
      <c r="DR30">
        <v>12.4126595706771</v>
      </c>
      <c r="DS30">
        <v>-1.56273644273958</v>
      </c>
      <c r="DT30">
        <v>0.118021296259262</v>
      </c>
      <c r="DU30">
        <v>0</v>
      </c>
      <c r="DV30">
        <v>-15.7538870967742</v>
      </c>
      <c r="DW30">
        <v>1.93391612903225</v>
      </c>
      <c r="DX30">
        <v>0.150104386778938</v>
      </c>
      <c r="DY30">
        <v>0</v>
      </c>
      <c r="DZ30">
        <v>0.710791161290323</v>
      </c>
      <c r="EA30">
        <v>-0.0385302580645176</v>
      </c>
      <c r="EB30">
        <v>0.00290309352350963</v>
      </c>
      <c r="EC30">
        <v>1</v>
      </c>
      <c r="ED30">
        <v>1</v>
      </c>
      <c r="EE30">
        <v>3</v>
      </c>
      <c r="EF30" t="s">
        <v>292</v>
      </c>
      <c r="EG30">
        <v>100</v>
      </c>
      <c r="EH30">
        <v>100</v>
      </c>
      <c r="EI30">
        <v>3.8</v>
      </c>
      <c r="EJ30">
        <v>0.125</v>
      </c>
      <c r="EK30">
        <v>3.8</v>
      </c>
      <c r="EL30">
        <v>0</v>
      </c>
      <c r="EM30">
        <v>0</v>
      </c>
      <c r="EN30">
        <v>0</v>
      </c>
      <c r="EO30">
        <v>0.125</v>
      </c>
      <c r="EP30">
        <v>0</v>
      </c>
      <c r="EQ30">
        <v>0</v>
      </c>
      <c r="ER30">
        <v>0</v>
      </c>
      <c r="ES30">
        <v>-1</v>
      </c>
      <c r="ET30">
        <v>-1</v>
      </c>
      <c r="EU30">
        <v>-1</v>
      </c>
      <c r="EV30">
        <v>-1</v>
      </c>
      <c r="EW30">
        <v>1379.2</v>
      </c>
      <c r="EX30">
        <v>1379.2</v>
      </c>
      <c r="EY30">
        <v>2</v>
      </c>
      <c r="EZ30">
        <v>505.822</v>
      </c>
      <c r="FA30">
        <v>489.18</v>
      </c>
      <c r="FB30">
        <v>24.473</v>
      </c>
      <c r="FC30">
        <v>31.7184</v>
      </c>
      <c r="FD30">
        <v>29.9999</v>
      </c>
      <c r="FE30">
        <v>31.693</v>
      </c>
      <c r="FF30">
        <v>31.6666</v>
      </c>
      <c r="FG30">
        <v>52.1526</v>
      </c>
      <c r="FH30">
        <v>0</v>
      </c>
      <c r="FI30">
        <v>100</v>
      </c>
      <c r="FJ30">
        <v>24.4735</v>
      </c>
      <c r="FK30">
        <v>1215.44</v>
      </c>
      <c r="FL30">
        <v>16.395</v>
      </c>
      <c r="FM30">
        <v>101.71</v>
      </c>
      <c r="FN30">
        <v>101.151</v>
      </c>
    </row>
    <row r="31" spans="1:170">
      <c r="A31">
        <v>15</v>
      </c>
      <c r="B31">
        <v>1608075480.6</v>
      </c>
      <c r="C31">
        <v>1095</v>
      </c>
      <c r="D31" t="s">
        <v>346</v>
      </c>
      <c r="E31" t="s">
        <v>347</v>
      </c>
      <c r="F31" t="s">
        <v>285</v>
      </c>
      <c r="G31" t="s">
        <v>286</v>
      </c>
      <c r="H31">
        <v>1608075472.6</v>
      </c>
      <c r="I31">
        <f>BW31*AG31*(BS31-BT31)/(100*BL31*(1000-AG31*BS31))</f>
        <v>0</v>
      </c>
      <c r="J31">
        <f>BW31*AG31*(BR31-BQ31*(1000-AG31*BT31)/(1000-AG31*BS31))/(100*BL31)</f>
        <v>0</v>
      </c>
      <c r="K31">
        <f>BQ31 - IF(AG31&gt;1, J31*BL31*100.0/(AI31*CE31), 0)</f>
        <v>0</v>
      </c>
      <c r="L31">
        <f>((R31-I31/2)*K31-J31)/(R31+I31/2)</f>
        <v>0</v>
      </c>
      <c r="M31">
        <f>L31*(BX31+BY31)/1000.0</f>
        <v>0</v>
      </c>
      <c r="N31">
        <f>(BQ31 - IF(AG31&gt;1, J31*BL31*100.0/(AI31*CE31), 0))*(BX31+BY31)/1000.0</f>
        <v>0</v>
      </c>
      <c r="O31">
        <f>2.0/((1/Q31-1/P31)+SIGN(Q31)*SQRT((1/Q31-1/P31)*(1/Q31-1/P31) + 4*BM31/((BM31+1)*(BM31+1))*(2*1/Q31*1/P31-1/P31*1/P31)))</f>
        <v>0</v>
      </c>
      <c r="P31">
        <f>IF(LEFT(BN31,1)&lt;&gt;"0",IF(LEFT(BN31,1)="1",3.0,BO31),$D$5+$E$5*(CE31*BX31/($K$5*1000))+$F$5*(CE31*BX31/($K$5*1000))*MAX(MIN(BL31,$J$5),$I$5)*MAX(MIN(BL31,$J$5),$I$5)+$G$5*MAX(MIN(BL31,$J$5),$I$5)*(CE31*BX31/($K$5*1000))+$H$5*(CE31*BX31/($K$5*1000))*(CE31*BX31/($K$5*1000)))</f>
        <v>0</v>
      </c>
      <c r="Q31">
        <f>I31*(1000-(1000*0.61365*exp(17.502*U31/(240.97+U31))/(BX31+BY31)+BS31)/2)/(1000*0.61365*exp(17.502*U31/(240.97+U31))/(BX31+BY31)-BS31)</f>
        <v>0</v>
      </c>
      <c r="R31">
        <f>1/((BM31+1)/(O31/1.6)+1/(P31/1.37)) + BM31/((BM31+1)/(O31/1.6) + BM31/(P31/1.37))</f>
        <v>0</v>
      </c>
      <c r="S31">
        <f>(BI31*BK31)</f>
        <v>0</v>
      </c>
      <c r="T31">
        <f>(BZ31+(S31+2*0.95*5.67E-8*(((BZ31+$B$7)+273)^4-(BZ31+273)^4)-44100*I31)/(1.84*29.3*P31+8*0.95*5.67E-8*(BZ31+273)^3))</f>
        <v>0</v>
      </c>
      <c r="U31">
        <f>($C$7*CA31+$D$7*CB31+$E$7*T31)</f>
        <v>0</v>
      </c>
      <c r="V31">
        <f>0.61365*exp(17.502*U31/(240.97+U31))</f>
        <v>0</v>
      </c>
      <c r="W31">
        <f>(X31/Y31*100)</f>
        <v>0</v>
      </c>
      <c r="X31">
        <f>BS31*(BX31+BY31)/1000</f>
        <v>0</v>
      </c>
      <c r="Y31">
        <f>0.61365*exp(17.502*BZ31/(240.97+BZ31))</f>
        <v>0</v>
      </c>
      <c r="Z31">
        <f>(V31-BS31*(BX31+BY31)/1000)</f>
        <v>0</v>
      </c>
      <c r="AA31">
        <f>(-I31*44100)</f>
        <v>0</v>
      </c>
      <c r="AB31">
        <f>2*29.3*P31*0.92*(BZ31-U31)</f>
        <v>0</v>
      </c>
      <c r="AC31">
        <f>2*0.95*5.67E-8*(((BZ31+$B$7)+273)^4-(U31+273)^4)</f>
        <v>0</v>
      </c>
      <c r="AD31">
        <f>S31+AC31+AA31+AB31</f>
        <v>0</v>
      </c>
      <c r="AE31">
        <v>0</v>
      </c>
      <c r="AF31">
        <v>0</v>
      </c>
      <c r="AG31">
        <f>IF(AE31*$H$13&gt;=AI31,1.0,(AI31/(AI31-AE31*$H$13)))</f>
        <v>0</v>
      </c>
      <c r="AH31">
        <f>(AG31-1)*100</f>
        <v>0</v>
      </c>
      <c r="AI31">
        <f>MAX(0,($B$13+$C$13*CE31)/(1+$D$13*CE31)*BX31/(BZ31+273)*$E$13)</f>
        <v>0</v>
      </c>
      <c r="AJ31" t="s">
        <v>287</v>
      </c>
      <c r="AK31">
        <v>715.476923076923</v>
      </c>
      <c r="AL31">
        <v>3262.08</v>
      </c>
      <c r="AM31">
        <f>AL31-AK31</f>
        <v>0</v>
      </c>
      <c r="AN31">
        <f>AM31/AL31</f>
        <v>0</v>
      </c>
      <c r="AO31">
        <v>-0.577747479816223</v>
      </c>
      <c r="AP31" t="s">
        <v>348</v>
      </c>
      <c r="AQ31">
        <v>906.137461538462</v>
      </c>
      <c r="AR31">
        <v>1033.12</v>
      </c>
      <c r="AS31">
        <f>1-AQ31/AR31</f>
        <v>0</v>
      </c>
      <c r="AT31">
        <v>0.5</v>
      </c>
      <c r="AU31">
        <f>BI31</f>
        <v>0</v>
      </c>
      <c r="AV31">
        <f>J31</f>
        <v>0</v>
      </c>
      <c r="AW31">
        <f>AS31*AT31*AU31</f>
        <v>0</v>
      </c>
      <c r="AX31">
        <f>BC31/AR31</f>
        <v>0</v>
      </c>
      <c r="AY31">
        <f>(AV31-AO31)/AU31</f>
        <v>0</v>
      </c>
      <c r="AZ31">
        <f>(AL31-AR31)/AR31</f>
        <v>0</v>
      </c>
      <c r="BA31" t="s">
        <v>349</v>
      </c>
      <c r="BB31">
        <v>589.15</v>
      </c>
      <c r="BC31">
        <f>AR31-BB31</f>
        <v>0</v>
      </c>
      <c r="BD31">
        <f>(AR31-AQ31)/(AR31-BB31)</f>
        <v>0</v>
      </c>
      <c r="BE31">
        <f>(AL31-AR31)/(AL31-BB31)</f>
        <v>0</v>
      </c>
      <c r="BF31">
        <f>(AR31-AQ31)/(AR31-AK31)</f>
        <v>0</v>
      </c>
      <c r="BG31">
        <f>(AL31-AR31)/(AL31-AK31)</f>
        <v>0</v>
      </c>
      <c r="BH31">
        <f>$B$11*CF31+$C$11*CG31+$F$11*CH31*(1-CK31)</f>
        <v>0</v>
      </c>
      <c r="BI31">
        <f>BH31*BJ31</f>
        <v>0</v>
      </c>
      <c r="BJ31">
        <f>($B$11*$D$9+$C$11*$D$9+$F$11*((CU31+CM31)/MAX(CU31+CM31+CV31, 0.1)*$I$9+CV31/MAX(CU31+CM31+CV31, 0.1)*$J$9))/($B$11+$C$11+$F$11)</f>
        <v>0</v>
      </c>
      <c r="BK31">
        <f>($B$11*$K$9+$C$11*$K$9+$F$11*((CU31+CM31)/MAX(CU31+CM31+CV31, 0.1)*$P$9+CV31/MAX(CU31+CM31+CV31, 0.1)*$Q$9))/($B$11+$C$11+$F$11)</f>
        <v>0</v>
      </c>
      <c r="BL31">
        <v>6</v>
      </c>
      <c r="BM31">
        <v>0.5</v>
      </c>
      <c r="BN31" t="s">
        <v>290</v>
      </c>
      <c r="BO31">
        <v>2</v>
      </c>
      <c r="BP31">
        <v>1608075472.6</v>
      </c>
      <c r="BQ31">
        <v>1392.49870967742</v>
      </c>
      <c r="BR31">
        <v>1411.60774193548</v>
      </c>
      <c r="BS31">
        <v>16.3246838709677</v>
      </c>
      <c r="BT31">
        <v>15.6657064516129</v>
      </c>
      <c r="BU31">
        <v>1388.69870967742</v>
      </c>
      <c r="BV31">
        <v>16.1996838709677</v>
      </c>
      <c r="BW31">
        <v>500.018516129032</v>
      </c>
      <c r="BX31">
        <v>102.612322580645</v>
      </c>
      <c r="BY31">
        <v>0.0999527322580645</v>
      </c>
      <c r="BZ31">
        <v>27.9878516129032</v>
      </c>
      <c r="CA31">
        <v>28.8876161290323</v>
      </c>
      <c r="CB31">
        <v>999.9</v>
      </c>
      <c r="CC31">
        <v>0</v>
      </c>
      <c r="CD31">
        <v>0</v>
      </c>
      <c r="CE31">
        <v>10003.1212903226</v>
      </c>
      <c r="CF31">
        <v>0</v>
      </c>
      <c r="CG31">
        <v>243.790096774194</v>
      </c>
      <c r="CH31">
        <v>1400.00903225806</v>
      </c>
      <c r="CI31">
        <v>0.89999835483871</v>
      </c>
      <c r="CJ31">
        <v>0.10000164516129</v>
      </c>
      <c r="CK31">
        <v>0</v>
      </c>
      <c r="CL31">
        <v>906.367225806451</v>
      </c>
      <c r="CM31">
        <v>4.99975</v>
      </c>
      <c r="CN31">
        <v>12581.8612903226</v>
      </c>
      <c r="CO31">
        <v>12178.1064516129</v>
      </c>
      <c r="CP31">
        <v>48.1791935483871</v>
      </c>
      <c r="CQ31">
        <v>49.54</v>
      </c>
      <c r="CR31">
        <v>49.1147419354839</v>
      </c>
      <c r="CS31">
        <v>49.0120322580645</v>
      </c>
      <c r="CT31">
        <v>49.262064516129</v>
      </c>
      <c r="CU31">
        <v>1255.50709677419</v>
      </c>
      <c r="CV31">
        <v>139.504516129032</v>
      </c>
      <c r="CW31">
        <v>0</v>
      </c>
      <c r="CX31">
        <v>60</v>
      </c>
      <c r="CY31">
        <v>0</v>
      </c>
      <c r="CZ31">
        <v>906.137461538462</v>
      </c>
      <c r="DA31">
        <v>-20.5351794705966</v>
      </c>
      <c r="DB31">
        <v>-292.642734604608</v>
      </c>
      <c r="DC31">
        <v>12578.7538461538</v>
      </c>
      <c r="DD31">
        <v>15</v>
      </c>
      <c r="DE31">
        <v>0</v>
      </c>
      <c r="DF31" t="s">
        <v>291</v>
      </c>
      <c r="DG31">
        <v>1607992667.1</v>
      </c>
      <c r="DH31">
        <v>1607992669.6</v>
      </c>
      <c r="DI31">
        <v>0</v>
      </c>
      <c r="DJ31">
        <v>2.283</v>
      </c>
      <c r="DK31">
        <v>-0.016</v>
      </c>
      <c r="DL31">
        <v>3.8</v>
      </c>
      <c r="DM31">
        <v>0.125</v>
      </c>
      <c r="DN31">
        <v>727</v>
      </c>
      <c r="DO31">
        <v>17</v>
      </c>
      <c r="DP31">
        <v>0.04</v>
      </c>
      <c r="DQ31">
        <v>0.04</v>
      </c>
      <c r="DR31">
        <v>15.1865458000167</v>
      </c>
      <c r="DS31">
        <v>-0.261908696134019</v>
      </c>
      <c r="DT31">
        <v>0.209691489855034</v>
      </c>
      <c r="DU31">
        <v>1</v>
      </c>
      <c r="DV31">
        <v>-19.1288096774194</v>
      </c>
      <c r="DW31">
        <v>0.0484983870968873</v>
      </c>
      <c r="DX31">
        <v>0.234946021741493</v>
      </c>
      <c r="DY31">
        <v>1</v>
      </c>
      <c r="DZ31">
        <v>0.658736387096774</v>
      </c>
      <c r="EA31">
        <v>0.0315580161290302</v>
      </c>
      <c r="EB31">
        <v>0.00249896702113827</v>
      </c>
      <c r="EC31">
        <v>1</v>
      </c>
      <c r="ED31">
        <v>3</v>
      </c>
      <c r="EE31">
        <v>3</v>
      </c>
      <c r="EF31" t="s">
        <v>297</v>
      </c>
      <c r="EG31">
        <v>100</v>
      </c>
      <c r="EH31">
        <v>100</v>
      </c>
      <c r="EI31">
        <v>3.8</v>
      </c>
      <c r="EJ31">
        <v>0.125</v>
      </c>
      <c r="EK31">
        <v>3.8</v>
      </c>
      <c r="EL31">
        <v>0</v>
      </c>
      <c r="EM31">
        <v>0</v>
      </c>
      <c r="EN31">
        <v>0</v>
      </c>
      <c r="EO31">
        <v>0.125</v>
      </c>
      <c r="EP31">
        <v>0</v>
      </c>
      <c r="EQ31">
        <v>0</v>
      </c>
      <c r="ER31">
        <v>0</v>
      </c>
      <c r="ES31">
        <v>-1</v>
      </c>
      <c r="ET31">
        <v>-1</v>
      </c>
      <c r="EU31">
        <v>-1</v>
      </c>
      <c r="EV31">
        <v>-1</v>
      </c>
      <c r="EW31">
        <v>1380.2</v>
      </c>
      <c r="EX31">
        <v>1380.2</v>
      </c>
      <c r="EY31">
        <v>2</v>
      </c>
      <c r="EZ31">
        <v>505.873</v>
      </c>
      <c r="FA31">
        <v>489.721</v>
      </c>
      <c r="FB31">
        <v>24.3511</v>
      </c>
      <c r="FC31">
        <v>31.6961</v>
      </c>
      <c r="FD31">
        <v>29.9999</v>
      </c>
      <c r="FE31">
        <v>31.6742</v>
      </c>
      <c r="FF31">
        <v>31.6496</v>
      </c>
      <c r="FG31">
        <v>58.8234</v>
      </c>
      <c r="FH31">
        <v>0</v>
      </c>
      <c r="FI31">
        <v>100</v>
      </c>
      <c r="FJ31">
        <v>24.3485</v>
      </c>
      <c r="FK31">
        <v>1414.39</v>
      </c>
      <c r="FL31">
        <v>16.368</v>
      </c>
      <c r="FM31">
        <v>101.717</v>
      </c>
      <c r="FN31">
        <v>101.156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2020-12-15T15:42:08Z</dcterms:created>
  <dcterms:modified xsi:type="dcterms:W3CDTF">2020-12-15T15:42:08Z</dcterms:modified>
</cp:coreProperties>
</file>