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kalten/Documents/GitHub/vitisdrought/MS_Kaltenbach/data/ACI/copy/try/"/>
    </mc:Choice>
  </mc:AlternateContent>
  <xr:revisionPtr revIDLastSave="0" documentId="13_ncr:1_{CD7C60DD-6FE1-8B43-B066-D0D5A8C6269A}" xr6:coauthVersionLast="47" xr6:coauthVersionMax="47" xr10:uidLastSave="{00000000-0000-0000-0000-000000000000}"/>
  <bookViews>
    <workbookView xWindow="240" yWindow="500" windowWidth="18880" windowHeight="1598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28" i="1" l="1"/>
  <c r="BJ28" i="1"/>
  <c r="BH28" i="1"/>
  <c r="BG28" i="1"/>
  <c r="BF28" i="1"/>
  <c r="BE28" i="1"/>
  <c r="BD28" i="1"/>
  <c r="BC28" i="1"/>
  <c r="AX28" i="1" s="1"/>
  <c r="AZ28" i="1"/>
  <c r="AS28" i="1"/>
  <c r="AM28" i="1"/>
  <c r="AN28" i="1" s="1"/>
  <c r="AI28" i="1"/>
  <c r="AG28" i="1" s="1"/>
  <c r="AH28" i="1" s="1"/>
  <c r="Y28" i="1"/>
  <c r="X28" i="1"/>
  <c r="P28" i="1"/>
  <c r="BK27" i="1"/>
  <c r="BJ27" i="1"/>
  <c r="BH27" i="1"/>
  <c r="BG27" i="1"/>
  <c r="BF27" i="1"/>
  <c r="BE27" i="1"/>
  <c r="BD27" i="1"/>
  <c r="BC27" i="1"/>
  <c r="AX27" i="1" s="1"/>
  <c r="AZ27" i="1"/>
  <c r="AS27" i="1"/>
  <c r="AM27" i="1"/>
  <c r="AN27" i="1" s="1"/>
  <c r="AI27" i="1"/>
  <c r="AG27" i="1" s="1"/>
  <c r="Y27" i="1"/>
  <c r="X27" i="1"/>
  <c r="P27" i="1"/>
  <c r="BK26" i="1"/>
  <c r="BJ26" i="1"/>
  <c r="BH26" i="1"/>
  <c r="BG26" i="1"/>
  <c r="BF26" i="1"/>
  <c r="BE26" i="1"/>
  <c r="BD26" i="1"/>
  <c r="BC26" i="1"/>
  <c r="AX26" i="1" s="1"/>
  <c r="AZ26" i="1"/>
  <c r="AS26" i="1"/>
  <c r="AM26" i="1"/>
  <c r="AN26" i="1" s="1"/>
  <c r="AI26" i="1"/>
  <c r="AG26" i="1"/>
  <c r="K26" i="1" s="1"/>
  <c r="Y26" i="1"/>
  <c r="X26" i="1"/>
  <c r="W26" i="1" s="1"/>
  <c r="P26" i="1"/>
  <c r="N26" i="1"/>
  <c r="BK25" i="1"/>
  <c r="BJ25" i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 s="1"/>
  <c r="Y25" i="1"/>
  <c r="X25" i="1"/>
  <c r="W25" i="1" s="1"/>
  <c r="P25" i="1"/>
  <c r="BK24" i="1"/>
  <c r="BJ24" i="1"/>
  <c r="BH24" i="1"/>
  <c r="BI24" i="1" s="1"/>
  <c r="BG24" i="1"/>
  <c r="BF24" i="1"/>
  <c r="BE24" i="1"/>
  <c r="BD24" i="1"/>
  <c r="BC24" i="1"/>
  <c r="AX24" i="1" s="1"/>
  <c r="AZ24" i="1"/>
  <c r="AS24" i="1"/>
  <c r="AN24" i="1"/>
  <c r="AM24" i="1"/>
  <c r="AI24" i="1"/>
  <c r="AG24" i="1"/>
  <c r="J24" i="1" s="1"/>
  <c r="AV24" i="1" s="1"/>
  <c r="Y24" i="1"/>
  <c r="W24" i="1" s="1"/>
  <c r="X24" i="1"/>
  <c r="P24" i="1"/>
  <c r="BK23" i="1"/>
  <c r="BJ23" i="1"/>
  <c r="BH23" i="1"/>
  <c r="BG23" i="1"/>
  <c r="BF23" i="1"/>
  <c r="BE23" i="1"/>
  <c r="BD23" i="1"/>
  <c r="BC23" i="1"/>
  <c r="AX23" i="1" s="1"/>
  <c r="AZ23" i="1"/>
  <c r="AS23" i="1"/>
  <c r="AM23" i="1"/>
  <c r="AN23" i="1" s="1"/>
  <c r="AI23" i="1"/>
  <c r="AG23" i="1"/>
  <c r="Y23" i="1"/>
  <c r="X23" i="1"/>
  <c r="W23" i="1" s="1"/>
  <c r="P23" i="1"/>
  <c r="BK22" i="1"/>
  <c r="BJ22" i="1"/>
  <c r="BH22" i="1"/>
  <c r="BG22" i="1"/>
  <c r="BF22" i="1"/>
  <c r="BE22" i="1"/>
  <c r="BD22" i="1"/>
  <c r="BC22" i="1"/>
  <c r="AX22" i="1" s="1"/>
  <c r="AZ22" i="1"/>
  <c r="AS22" i="1"/>
  <c r="AM22" i="1"/>
  <c r="AN22" i="1" s="1"/>
  <c r="AI22" i="1"/>
  <c r="AG22" i="1"/>
  <c r="AH22" i="1" s="1"/>
  <c r="Y22" i="1"/>
  <c r="X22" i="1"/>
  <c r="W22" i="1" s="1"/>
  <c r="P22" i="1"/>
  <c r="BK21" i="1"/>
  <c r="BJ21" i="1"/>
  <c r="BH21" i="1"/>
  <c r="BI21" i="1" s="1"/>
  <c r="S21" i="1" s="1"/>
  <c r="BG21" i="1"/>
  <c r="BF21" i="1"/>
  <c r="BE21" i="1"/>
  <c r="BD21" i="1"/>
  <c r="BC21" i="1"/>
  <c r="AZ21" i="1"/>
  <c r="AX21" i="1"/>
  <c r="AS21" i="1"/>
  <c r="AM21" i="1"/>
  <c r="AN21" i="1" s="1"/>
  <c r="AI21" i="1"/>
  <c r="AG21" i="1" s="1"/>
  <c r="K21" i="1" s="1"/>
  <c r="Y21" i="1"/>
  <c r="X21" i="1"/>
  <c r="W21" i="1"/>
  <c r="P21" i="1"/>
  <c r="BK20" i="1"/>
  <c r="BJ20" i="1"/>
  <c r="BH20" i="1"/>
  <c r="BI20" i="1" s="1"/>
  <c r="BG20" i="1"/>
  <c r="BF20" i="1"/>
  <c r="BE20" i="1"/>
  <c r="BD20" i="1"/>
  <c r="BC20" i="1"/>
  <c r="AX20" i="1" s="1"/>
  <c r="AZ20" i="1"/>
  <c r="AS20" i="1"/>
  <c r="AM20" i="1"/>
  <c r="AN20" i="1" s="1"/>
  <c r="AI20" i="1"/>
  <c r="AG20" i="1" s="1"/>
  <c r="AH20" i="1" s="1"/>
  <c r="Y20" i="1"/>
  <c r="X20" i="1"/>
  <c r="P20" i="1"/>
  <c r="BK19" i="1"/>
  <c r="BJ19" i="1"/>
  <c r="BH19" i="1"/>
  <c r="BG19" i="1"/>
  <c r="BF19" i="1"/>
  <c r="BE19" i="1"/>
  <c r="BD19" i="1"/>
  <c r="BC19" i="1"/>
  <c r="AX19" i="1" s="1"/>
  <c r="AZ19" i="1"/>
  <c r="AS19" i="1"/>
  <c r="AM19" i="1"/>
  <c r="AN19" i="1" s="1"/>
  <c r="AI19" i="1"/>
  <c r="AG19" i="1" s="1"/>
  <c r="I19" i="1" s="1"/>
  <c r="AA19" i="1" s="1"/>
  <c r="Y19" i="1"/>
  <c r="X19" i="1"/>
  <c r="P19" i="1"/>
  <c r="BK18" i="1"/>
  <c r="BJ18" i="1"/>
  <c r="BH18" i="1"/>
  <c r="BI18" i="1" s="1"/>
  <c r="BG18" i="1"/>
  <c r="BF18" i="1"/>
  <c r="BE18" i="1"/>
  <c r="BD18" i="1"/>
  <c r="BC18" i="1"/>
  <c r="AX18" i="1" s="1"/>
  <c r="AZ18" i="1"/>
  <c r="AS18" i="1"/>
  <c r="AM18" i="1"/>
  <c r="AN18" i="1" s="1"/>
  <c r="AI18" i="1"/>
  <c r="AG18" i="1"/>
  <c r="K18" i="1" s="1"/>
  <c r="Y18" i="1"/>
  <c r="X18" i="1"/>
  <c r="W18" i="1"/>
  <c r="P18" i="1"/>
  <c r="BK17" i="1"/>
  <c r="BJ17" i="1"/>
  <c r="BH17" i="1"/>
  <c r="BI17" i="1" s="1"/>
  <c r="BG17" i="1"/>
  <c r="BF17" i="1"/>
  <c r="BE17" i="1"/>
  <c r="BD17" i="1"/>
  <c r="BC17" i="1"/>
  <c r="AX17" i="1" s="1"/>
  <c r="AZ17" i="1"/>
  <c r="AS17" i="1"/>
  <c r="AM17" i="1"/>
  <c r="AN17" i="1" s="1"/>
  <c r="AI17" i="1"/>
  <c r="AG17" i="1" s="1"/>
  <c r="AH17" i="1" s="1"/>
  <c r="Y17" i="1"/>
  <c r="X17" i="1"/>
  <c r="W17" i="1" s="1"/>
  <c r="P17" i="1"/>
  <c r="I27" i="1" l="1"/>
  <c r="AA27" i="1" s="1"/>
  <c r="K27" i="1"/>
  <c r="J27" i="1"/>
  <c r="AV27" i="1" s="1"/>
  <c r="AY27" i="1" s="1"/>
  <c r="AH27" i="1"/>
  <c r="W28" i="1"/>
  <c r="K22" i="1"/>
  <c r="BI22" i="1"/>
  <c r="S22" i="1" s="1"/>
  <c r="BI23" i="1"/>
  <c r="BI25" i="1"/>
  <c r="W27" i="1"/>
  <c r="BI27" i="1"/>
  <c r="AU27" i="1" s="1"/>
  <c r="BI26" i="1"/>
  <c r="AU26" i="1" s="1"/>
  <c r="AW26" i="1" s="1"/>
  <c r="S24" i="1"/>
  <c r="AU24" i="1"/>
  <c r="AW24" i="1" s="1"/>
  <c r="S27" i="1"/>
  <c r="T27" i="1" s="1"/>
  <c r="U27" i="1" s="1"/>
  <c r="Q27" i="1" s="1"/>
  <c r="O27" i="1" s="1"/>
  <c r="R27" i="1" s="1"/>
  <c r="L27" i="1" s="1"/>
  <c r="M27" i="1" s="1"/>
  <c r="J19" i="1"/>
  <c r="AV19" i="1" s="1"/>
  <c r="AH19" i="1"/>
  <c r="W20" i="1"/>
  <c r="N21" i="1"/>
  <c r="BI28" i="1"/>
  <c r="AU28" i="1" s="1"/>
  <c r="AW28" i="1" s="1"/>
  <c r="K19" i="1"/>
  <c r="AU21" i="1"/>
  <c r="AW21" i="1" s="1"/>
  <c r="N24" i="1"/>
  <c r="N19" i="1"/>
  <c r="N18" i="1"/>
  <c r="W19" i="1"/>
  <c r="BI19" i="1"/>
  <c r="AU19" i="1" s="1"/>
  <c r="AW19" i="1" s="1"/>
  <c r="J22" i="1"/>
  <c r="AV22" i="1" s="1"/>
  <c r="N27" i="1"/>
  <c r="AU20" i="1"/>
  <c r="AW20" i="1" s="1"/>
  <c r="S20" i="1"/>
  <c r="K23" i="1"/>
  <c r="J23" i="1"/>
  <c r="AV23" i="1" s="1"/>
  <c r="N23" i="1"/>
  <c r="I23" i="1"/>
  <c r="AH23" i="1"/>
  <c r="AU23" i="1"/>
  <c r="AW23" i="1" s="1"/>
  <c r="S23" i="1"/>
  <c r="N28" i="1"/>
  <c r="I28" i="1"/>
  <c r="K28" i="1"/>
  <c r="J28" i="1"/>
  <c r="AV28" i="1" s="1"/>
  <c r="AW27" i="1"/>
  <c r="AU17" i="1"/>
  <c r="AW17" i="1" s="1"/>
  <c r="S17" i="1"/>
  <c r="N25" i="1"/>
  <c r="K25" i="1"/>
  <c r="J25" i="1"/>
  <c r="AV25" i="1" s="1"/>
  <c r="AH25" i="1"/>
  <c r="I25" i="1"/>
  <c r="AU25" i="1"/>
  <c r="AW25" i="1" s="1"/>
  <c r="S25" i="1"/>
  <c r="N20" i="1"/>
  <c r="K20" i="1"/>
  <c r="J20" i="1"/>
  <c r="AV20" i="1" s="1"/>
  <c r="I20" i="1"/>
  <c r="S26" i="1"/>
  <c r="S28" i="1"/>
  <c r="K17" i="1"/>
  <c r="J17" i="1"/>
  <c r="AV17" i="1" s="1"/>
  <c r="I17" i="1"/>
  <c r="N17" i="1"/>
  <c r="S18" i="1"/>
  <c r="AU18" i="1"/>
  <c r="AW18" i="1" s="1"/>
  <c r="I22" i="1"/>
  <c r="K24" i="1"/>
  <c r="AH18" i="1"/>
  <c r="AH26" i="1"/>
  <c r="I18" i="1"/>
  <c r="AH21" i="1"/>
  <c r="J18" i="1"/>
  <c r="AV18" i="1" s="1"/>
  <c r="I21" i="1"/>
  <c r="N22" i="1"/>
  <c r="AH24" i="1"/>
  <c r="J26" i="1"/>
  <c r="AV26" i="1" s="1"/>
  <c r="I26" i="1"/>
  <c r="J21" i="1"/>
  <c r="AV21" i="1" s="1"/>
  <c r="AY21" i="1" s="1"/>
  <c r="I24" i="1"/>
  <c r="T24" i="1" s="1"/>
  <c r="U24" i="1" s="1"/>
  <c r="AY24" i="1" l="1"/>
  <c r="AY23" i="1"/>
  <c r="AU22" i="1"/>
  <c r="AW22" i="1" s="1"/>
  <c r="AY22" i="1"/>
  <c r="AY19" i="1"/>
  <c r="S19" i="1"/>
  <c r="T19" i="1" s="1"/>
  <c r="U19" i="1" s="1"/>
  <c r="Q19" i="1" s="1"/>
  <c r="O19" i="1" s="1"/>
  <c r="R19" i="1" s="1"/>
  <c r="L19" i="1" s="1"/>
  <c r="M19" i="1" s="1"/>
  <c r="AY28" i="1"/>
  <c r="AY20" i="1"/>
  <c r="AY26" i="1"/>
  <c r="V24" i="1"/>
  <c r="Z24" i="1" s="1"/>
  <c r="AC24" i="1"/>
  <c r="AB24" i="1"/>
  <c r="T20" i="1"/>
  <c r="U20" i="1" s="1"/>
  <c r="AA22" i="1"/>
  <c r="AA25" i="1"/>
  <c r="AA17" i="1"/>
  <c r="AC27" i="1"/>
  <c r="AB27" i="1"/>
  <c r="V27" i="1"/>
  <c r="Z27" i="1" s="1"/>
  <c r="T18" i="1"/>
  <c r="U18" i="1" s="1"/>
  <c r="Q18" i="1" s="1"/>
  <c r="O18" i="1" s="1"/>
  <c r="R18" i="1" s="1"/>
  <c r="L18" i="1" s="1"/>
  <c r="M18" i="1" s="1"/>
  <c r="T25" i="1"/>
  <c r="U25" i="1" s="1"/>
  <c r="AA23" i="1"/>
  <c r="Q24" i="1"/>
  <c r="O24" i="1" s="1"/>
  <c r="R24" i="1" s="1"/>
  <c r="L24" i="1" s="1"/>
  <c r="M24" i="1" s="1"/>
  <c r="AA24" i="1"/>
  <c r="AA28" i="1"/>
  <c r="AA26" i="1"/>
  <c r="AY17" i="1"/>
  <c r="T26" i="1"/>
  <c r="U26" i="1" s="1"/>
  <c r="Q26" i="1" s="1"/>
  <c r="O26" i="1" s="1"/>
  <c r="R26" i="1" s="1"/>
  <c r="L26" i="1" s="1"/>
  <c r="M26" i="1" s="1"/>
  <c r="T23" i="1"/>
  <c r="U23" i="1" s="1"/>
  <c r="Q23" i="1" s="1"/>
  <c r="O23" i="1" s="1"/>
  <c r="R23" i="1" s="1"/>
  <c r="L23" i="1" s="1"/>
  <c r="M23" i="1" s="1"/>
  <c r="T28" i="1"/>
  <c r="U28" i="1" s="1"/>
  <c r="AA20" i="1"/>
  <c r="T17" i="1"/>
  <c r="U17" i="1" s="1"/>
  <c r="Q17" i="1" s="1"/>
  <c r="O17" i="1" s="1"/>
  <c r="R17" i="1" s="1"/>
  <c r="L17" i="1" s="1"/>
  <c r="M17" i="1" s="1"/>
  <c r="AA21" i="1"/>
  <c r="AY18" i="1"/>
  <c r="AA18" i="1"/>
  <c r="T21" i="1"/>
  <c r="U21" i="1" s="1"/>
  <c r="AY25" i="1"/>
  <c r="T22" i="1"/>
  <c r="U22" i="1" s="1"/>
  <c r="AC19" i="1"/>
  <c r="AB19" i="1" l="1"/>
  <c r="V19" i="1"/>
  <c r="Z19" i="1" s="1"/>
  <c r="V20" i="1"/>
  <c r="Z20" i="1" s="1"/>
  <c r="AC20" i="1"/>
  <c r="AB20" i="1"/>
  <c r="AD27" i="1"/>
  <c r="V28" i="1"/>
  <c r="Z28" i="1" s="1"/>
  <c r="AC28" i="1"/>
  <c r="AB28" i="1"/>
  <c r="AC17" i="1"/>
  <c r="V17" i="1"/>
  <c r="Z17" i="1" s="1"/>
  <c r="AB17" i="1"/>
  <c r="V25" i="1"/>
  <c r="Z25" i="1" s="1"/>
  <c r="AB25" i="1"/>
  <c r="AC25" i="1"/>
  <c r="Q25" i="1"/>
  <c r="O25" i="1" s="1"/>
  <c r="R25" i="1" s="1"/>
  <c r="L25" i="1" s="1"/>
  <c r="M25" i="1" s="1"/>
  <c r="AC26" i="1"/>
  <c r="V26" i="1"/>
  <c r="Z26" i="1" s="1"/>
  <c r="AB26" i="1"/>
  <c r="AD19" i="1"/>
  <c r="Q20" i="1"/>
  <c r="O20" i="1" s="1"/>
  <c r="R20" i="1" s="1"/>
  <c r="L20" i="1" s="1"/>
  <c r="M20" i="1" s="1"/>
  <c r="AC23" i="1"/>
  <c r="V23" i="1"/>
  <c r="Z23" i="1" s="1"/>
  <c r="AB23" i="1"/>
  <c r="Q28" i="1"/>
  <c r="O28" i="1" s="1"/>
  <c r="R28" i="1" s="1"/>
  <c r="L28" i="1" s="1"/>
  <c r="M28" i="1" s="1"/>
  <c r="AD24" i="1"/>
  <c r="V21" i="1"/>
  <c r="Z21" i="1" s="1"/>
  <c r="AC21" i="1"/>
  <c r="AB21" i="1"/>
  <c r="Q21" i="1"/>
  <c r="O21" i="1" s="1"/>
  <c r="R21" i="1" s="1"/>
  <c r="L21" i="1" s="1"/>
  <c r="M21" i="1" s="1"/>
  <c r="V22" i="1"/>
  <c r="Z22" i="1" s="1"/>
  <c r="AB22" i="1"/>
  <c r="AC22" i="1"/>
  <c r="AC18" i="1"/>
  <c r="V18" i="1"/>
  <c r="Z18" i="1" s="1"/>
  <c r="AB18" i="1"/>
  <c r="Q22" i="1"/>
  <c r="O22" i="1" s="1"/>
  <c r="R22" i="1" s="1"/>
  <c r="L22" i="1" s="1"/>
  <c r="M22" i="1" s="1"/>
  <c r="AD22" i="1" l="1"/>
  <c r="AD25" i="1"/>
  <c r="AD17" i="1"/>
  <c r="AD26" i="1"/>
  <c r="AD20" i="1"/>
  <c r="AD28" i="1"/>
  <c r="AD23" i="1"/>
  <c r="AD18" i="1"/>
  <c r="AD21" i="1"/>
</calcChain>
</file>

<file path=xl/sharedStrings.xml><?xml version="1.0" encoding="utf-8"?>
<sst xmlns="http://schemas.openxmlformats.org/spreadsheetml/2006/main" count="663" uniqueCount="340">
  <si>
    <t>File opened</t>
  </si>
  <si>
    <t>2020-11-24 13:19:32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</si>
  <si>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</si>
  <si>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</si>
  <si>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</si>
  <si>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</si>
  <si>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</si>
  <si>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</si>
  <si>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</si>
  <si>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</si>
  <si>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</si>
  <si>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</si>
  <si>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</si>
  <si>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{"co2bspan2a": "0.310949", "tbzero": "0.134552", "oxygen": "21", "co2bspan2": "-0.0301809", "h2obzero": "1.1444", "co2aspan2a": "0.308883", "tazero": "0.0863571", "co2azero": "0.965182", "co2bspan1": "1.00108", "co2bspanconc2": "299.2", "co2aspanconc1": "2500", "ssa_ref": "35809.5", "h2oaspan2b": "0.070146", "h2oazero": "1.13424", "h2oaspanconc1": "12.28", "co2bspan2b": "0.308367", "h2obspan2": "0", "co2bzero": "0.964262", "co2aspanconc2": "299.2", "co2bspanconc1": "2500", "chamberpressurezero": "2.68126", "h2oaspan2a": "0.0696095", "h2obspanconc1": "12.28", "co2aspan2b": "0.306383", "flowmeterzero": "1.00299", "flowazero": "0.29042", "h2obspan2b": "0.0705964", "co2aspan2": "-0.0279682", "h2obspan1": "0.99587", "h2oaspanconc2": "0", "h2obspanconc2": "0", "h2oaspan1": "1.00771", "h2oaspan2": "0", "ssb_ref": "37377.7", "flowbzero": "0.29097", "co2aspan1": "1.00054", "h2obspan2a": "0.0708892"}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</si>
  <si>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</si>
  <si>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</si>
  <si>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</si>
  <si>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</si>
  <si>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</si>
  <si>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</si>
  <si>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</si>
  <si>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</si>
  <si>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</si>
  <si>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13:19:32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</si>
  <si>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</si>
  <si>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</si>
  <si>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</si>
  <si>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</si>
  <si>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</si>
  <si>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</si>
  <si>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</si>
  <si>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</si>
  <si>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</si>
  <si>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</si>
  <si>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</si>
  <si>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</si>
  <si>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</si>
  <si>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</si>
  <si>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</si>
  <si>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</si>
  <si>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</si>
  <si>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</si>
  <si>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</si>
  <si>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</si>
  <si>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</si>
  <si>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</si>
  <si>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</si>
  <si>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</si>
  <si>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</si>
  <si>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</si>
  <si>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</si>
  <si>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</si>
  <si>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</si>
  <si>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</si>
  <si>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</si>
  <si>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</si>
  <si>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</si>
  <si>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</si>
  <si>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</si>
  <si>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</si>
  <si>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</si>
  <si>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</si>
  <si>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</si>
  <si>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</si>
  <si>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</si>
  <si>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</si>
  <si>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</si>
  <si>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</si>
  <si>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</si>
  <si>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</si>
  <si>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</si>
  <si>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</si>
  <si>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</si>
  <si>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</si>
  <si>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</si>
  <si>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</si>
  <si>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</si>
  <si>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0.89407 66.1779 367.556 621.167 883.059 1117.92 1288.5 1479.11</t>
  </si>
  <si>
    <t>Fs_true</t>
  </si>
  <si>
    <t>0.0815883 100.725 403.704 601.077 801.078 1001.14 1202.5 1401.77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</si>
  <si>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</si>
  <si>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</si>
  <si>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</si>
  <si>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</si>
  <si>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</si>
  <si>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</si>
  <si>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</si>
  <si>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</si>
  <si>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</si>
  <si>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</si>
  <si>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</si>
  <si>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</si>
  <si>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</si>
  <si>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</si>
  <si>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</si>
  <si>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</si>
  <si>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</si>
  <si>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</si>
  <si>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</si>
  <si>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</si>
  <si>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</si>
  <si>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</si>
  <si>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</si>
  <si>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</si>
  <si>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</si>
  <si>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</si>
  <si>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</si>
  <si>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</si>
  <si>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</si>
  <si>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</si>
  <si>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</si>
  <si>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</si>
  <si>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</si>
  <si>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</si>
  <si>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</si>
  <si>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</si>
  <si>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</si>
  <si>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</si>
  <si>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</si>
  <si>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</si>
  <si>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</si>
  <si>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</si>
  <si>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</si>
  <si>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</si>
  <si>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</si>
  <si>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</si>
  <si>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</si>
  <si>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</si>
  <si>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</si>
  <si>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</si>
  <si>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</si>
  <si>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</si>
  <si>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</si>
  <si>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</si>
  <si>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</si>
  <si>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</si>
  <si>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</si>
  <si>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</si>
  <si>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</si>
  <si>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</si>
  <si>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</si>
  <si>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</si>
  <si>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</si>
  <si>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</si>
  <si>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</si>
  <si>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</si>
  <si>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</si>
  <si>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</si>
  <si>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</si>
  <si>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</si>
  <si>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</si>
  <si>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</si>
  <si>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</si>
  <si>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</si>
  <si>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</si>
  <si>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</si>
  <si>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</si>
  <si>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</si>
  <si>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</si>
  <si>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</si>
  <si>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</si>
  <si>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</si>
  <si>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</si>
  <si>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</si>
  <si>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</si>
  <si>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</si>
  <si>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</si>
  <si>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</si>
  <si>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</si>
  <si>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</si>
  <si>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</si>
  <si>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</si>
  <si>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</si>
  <si>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</si>
  <si>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</si>
  <si>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</si>
  <si>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</si>
  <si>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</si>
  <si>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</si>
  <si>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</si>
  <si>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</si>
  <si>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</si>
  <si>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</si>
  <si>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</si>
  <si>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</si>
  <si>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</si>
  <si>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</si>
  <si>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</si>
  <si>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</si>
  <si>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</si>
  <si>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</si>
  <si>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</si>
  <si>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</si>
  <si>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</si>
  <si>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</si>
  <si>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</si>
  <si>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</si>
  <si>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</si>
  <si>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</si>
  <si>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</si>
  <si>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</si>
  <si>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</si>
  <si>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</si>
  <si>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</si>
  <si>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</si>
  <si>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</si>
  <si>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</si>
  <si>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</si>
  <si>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</si>
  <si>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</si>
  <si>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</si>
  <si>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</si>
  <si>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</si>
  <si>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</si>
  <si>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</si>
  <si>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</si>
  <si>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</si>
  <si>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</si>
  <si>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</si>
  <si>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</si>
  <si>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</si>
  <si>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</si>
  <si>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</si>
  <si>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</si>
  <si>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</si>
  <si>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</si>
  <si>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</si>
  <si>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</si>
  <si>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</si>
  <si>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</si>
  <si>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</si>
  <si>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</si>
  <si>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</si>
  <si>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</si>
  <si>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</si>
  <si>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</si>
  <si>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</si>
  <si>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</si>
  <si>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</si>
  <si>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</si>
  <si>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</si>
  <si>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</si>
  <si>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</si>
  <si>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</si>
  <si>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</si>
  <si>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</si>
  <si>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</si>
  <si>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</si>
  <si>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</si>
  <si>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</si>
  <si>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</si>
  <si>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</si>
  <si>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</si>
  <si>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</si>
  <si>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</si>
  <si>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</si>
  <si>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</si>
  <si>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</si>
  <si>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</si>
  <si>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</si>
  <si>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</si>
  <si>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</si>
  <si>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</si>
  <si>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</si>
  <si>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</si>
  <si>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</si>
  <si>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</si>
  <si>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</si>
  <si>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</si>
  <si>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</si>
  <si>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</si>
  <si>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</si>
  <si>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</si>
  <si>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</si>
  <si>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</si>
  <si>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</si>
  <si>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</si>
  <si>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</si>
  <si>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</si>
  <si>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</si>
  <si>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</si>
  <si>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</si>
  <si>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</si>
  <si>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20201124 13:28:53</t>
  </si>
  <si>
    <t>13:28:53</t>
  </si>
  <si>
    <t>1149</t>
  </si>
  <si>
    <t>_1</t>
  </si>
  <si>
    <t>RECT-4143-20200907-06_33_50</t>
  </si>
  <si>
    <t>RECT-6069-20201124-13_29_01</t>
  </si>
  <si>
    <t>DARK-6070-20201124-13_29_03</t>
  </si>
  <si>
    <t>0: Broadleaf</t>
  </si>
  <si>
    <t>13:19:56</t>
  </si>
  <si>
    <t>0/3</t>
  </si>
  <si>
    <t>20201124 13:34:55</t>
  </si>
  <si>
    <t>13:34:55</t>
  </si>
  <si>
    <t>RECT-6075-20201124-13_35_03</t>
  </si>
  <si>
    <t>DARK-6076-20201124-13_35_05</t>
  </si>
  <si>
    <t>20201124 13:36:56</t>
  </si>
  <si>
    <t>13:36:56</t>
  </si>
  <si>
    <t>RECT-6077-20201124-13_37_03</t>
  </si>
  <si>
    <t>DARK-6078-20201124-13_37_05</t>
  </si>
  <si>
    <t>2/3</t>
  </si>
  <si>
    <t>20201124 13:38:37</t>
  </si>
  <si>
    <t>13:38:37</t>
  </si>
  <si>
    <t>RECT-6079-20201124-13_38_44</t>
  </si>
  <si>
    <t>DARK-6080-20201124-13_38_46</t>
  </si>
  <si>
    <t>3/3</t>
  </si>
  <si>
    <t>20201124 13:40:37</t>
  </si>
  <si>
    <t>13:40:37</t>
  </si>
  <si>
    <t>RECT-6081-20201124-13_40_45</t>
  </si>
  <si>
    <t>DARK-6082-20201124-13_40_47</t>
  </si>
  <si>
    <t>20201124 13:42:38</t>
  </si>
  <si>
    <t>13:42:38</t>
  </si>
  <si>
    <t>RECT-6083-20201124-13_42_45</t>
  </si>
  <si>
    <t>DARK-6084-20201124-13_42_47</t>
  </si>
  <si>
    <t>20201124 13:44:36</t>
  </si>
  <si>
    <t>13:44:36</t>
  </si>
  <si>
    <t>RECT-6085-20201124-13_44_43</t>
  </si>
  <si>
    <t>DARK-6086-20201124-13_44_45</t>
  </si>
  <si>
    <t>20201124 13:46:36</t>
  </si>
  <si>
    <t>13:46:36</t>
  </si>
  <si>
    <t>RECT-6087-20201124-13_46_44</t>
  </si>
  <si>
    <t>DARK-6088-20201124-13_46_46</t>
  </si>
  <si>
    <t>20201124 13:48:37</t>
  </si>
  <si>
    <t>13:48:37</t>
  </si>
  <si>
    <t>RECT-6089-20201124-13_48_44</t>
  </si>
  <si>
    <t>DARK-6090-20201124-13_48_47</t>
  </si>
  <si>
    <t>20201124 13:50:37</t>
  </si>
  <si>
    <t>13:50:37</t>
  </si>
  <si>
    <t>RECT-6091-20201124-13_50_45</t>
  </si>
  <si>
    <t>DARK-6092-20201124-13_50_47</t>
  </si>
  <si>
    <t>1/3</t>
  </si>
  <si>
    <t>20201124 13:52:38</t>
  </si>
  <si>
    <t>13:52:38</t>
  </si>
  <si>
    <t>RECT-6093-20201124-13_52_45</t>
  </si>
  <si>
    <t>DARK-6094-20201124-13_52_47</t>
  </si>
  <si>
    <t>20201124 13:54:38</t>
  </si>
  <si>
    <t>13:54:38</t>
  </si>
  <si>
    <t>RECT-6095-20201124-13_54_46</t>
  </si>
  <si>
    <t>DARK-6096-20201124-13_54_48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</si>
</sst>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28"/>
  <sheetViews>
    <sheetView tabSelected="1" workbookViewId="0">
      <selection activeCell="A29" sqref="A29:XFD29"/>
    </sheetView>
  </sheetViews>
  <sheetFormatPr baseColWidth="10" defaultColWidth="8.83203125" defaultRowHeight="15" x14ac:dyDescent="0.2"/>
  <sheetData>
    <row r="2" spans="1:170" x14ac:dyDescent="0.2">
      <c r="A2" t="s">
        <v>25</v>
      </c>
      <c r="B2" t="s">
        <v>26</v>
      </c>
      <c r="C2" t="s">
        <v>28</v>
      </c>
    </row>
    <row r="3" spans="1:170" x14ac:dyDescent="0.2">
      <c r="B3" t="s">
        <v>27</v>
      </c>
      <c r="C3">
        <v>21</v>
      </c>
    </row>
    <row r="4" spans="1:170" x14ac:dyDescent="0.2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">
      <c r="B7">
        <v>0</v>
      </c>
      <c r="C7">
        <v>1</v>
      </c>
      <c r="D7">
        <v>0</v>
      </c>
      <c r="E7">
        <v>0</v>
      </c>
    </row>
    <row r="8" spans="1:170" x14ac:dyDescent="0.2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">
      <c r="A17">
        <v>1</v>
      </c>
      <c r="B17">
        <v>1606253333.5999999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1606253325.8499999</v>
      </c>
      <c r="I17">
        <f t="shared" ref="I17:I28" si="0">BW17*AG17*(BS17-BT17)/(100*BL17*(1000-AG17*BS17))</f>
        <v>1.7754139551523506E-3</v>
      </c>
      <c r="J17">
        <f t="shared" ref="J17:J28" si="1">BW17*AG17*(BR17-BQ17*(1000-AG17*BT17)/(1000-AG17*BS17))/(100*BL17)</f>
        <v>6.3497771060226196</v>
      </c>
      <c r="K17">
        <f t="shared" ref="K17:K28" si="2">BQ17 - IF(AG17&gt;1, J17*BL17*100/(AI17*CE17), 0)</f>
        <v>402.02846666666699</v>
      </c>
      <c r="L17">
        <f t="shared" ref="L17:L28" si="3">((R17-I17/2)*K17-J17)/(R17+I17/2)</f>
        <v>207.34678382507153</v>
      </c>
      <c r="M17">
        <f t="shared" ref="M17:M28" si="4">L17*(BX17+BY17)/1000</f>
        <v>21.118433706131963</v>
      </c>
      <c r="N17">
        <f t="shared" ref="N17:N28" si="5">(BQ17 - IF(AG17&gt;1, J17*BL17*100/(AI17*CE17), 0))*(BX17+BY17)/1000</f>
        <v>40.946916873524657</v>
      </c>
      <c r="O17">
        <f t="shared" ref="O17:O28" si="6">2/((1/Q17-1/P17)+SIGN(Q17)*SQRT((1/Q17-1/P17)*(1/Q17-1/P17) + 4*BM17/((BM17+1)*(BM17+1))*(2*1/Q17*1/P17-1/P17*1/P17)))</f>
        <v>5.7151331904661859E-2</v>
      </c>
      <c r="P17">
        <f t="shared" ref="P17:P28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2.960847384948524</v>
      </c>
      <c r="Q17">
        <f t="shared" ref="Q17:Q28" si="8">I17*(1000-(1000*0.61365*EXP(17.502*U17/(240.97+U17))/(BX17+BY17)+BS17)/2)/(1000*0.61365*EXP(17.502*U17/(240.97+U17))/(BX17+BY17)-BS17)</f>
        <v>5.6545480436011035E-2</v>
      </c>
      <c r="R17">
        <f t="shared" ref="R17:R28" si="9">1/((BM17+1)/(O17/1.6)+1/(P17/1.37)) + BM17/((BM17+1)/(O17/1.6) + BM17/(P17/1.37))</f>
        <v>3.539482332014289E-2</v>
      </c>
      <c r="S17">
        <f t="shared" ref="S17:S28" si="10">(BI17*BK17)</f>
        <v>231.28421747387512</v>
      </c>
      <c r="T17">
        <f t="shared" ref="T17:T28" si="11">(BZ17+(S17+2*0.95*0.0000000567*(((BZ17+$B$7)+273)^4-(BZ17+273)^4)-44100*I17)/(1.84*29.3*P17+8*0.95*0.0000000567*(BZ17+273)^3))</f>
        <v>39.12396455869456</v>
      </c>
      <c r="U17">
        <f t="shared" ref="U17:U28" si="12">($C$7*CA17+$D$7*CB17+$E$7*T17)</f>
        <v>38.416989999999998</v>
      </c>
      <c r="V17">
        <f t="shared" ref="V17:V28" si="13">0.61365*EXP(17.502*U17/(240.97+U17))</f>
        <v>6.8091995187339158</v>
      </c>
      <c r="W17">
        <f t="shared" ref="W17:W28" si="14">(X17/Y17*100)</f>
        <v>56.016716305309224</v>
      </c>
      <c r="X17">
        <f t="shared" ref="X17:X28" si="15">BS17*(BX17+BY17)/1000</f>
        <v>3.777490642956939</v>
      </c>
      <c r="Y17">
        <f t="shared" ref="Y17:Y28" si="16">0.61365*EXP(17.502*BZ17/(240.97+BZ17))</f>
        <v>6.7435060319644462</v>
      </c>
      <c r="Z17">
        <f t="shared" ref="Z17:Z28" si="17">(V17-BS17*(BX17+BY17)/1000)</f>
        <v>3.0317088757769768</v>
      </c>
      <c r="AA17">
        <f t="shared" ref="AA17:AA28" si="18">(-I17*44100)</f>
        <v>-78.295755422218662</v>
      </c>
      <c r="AB17">
        <f t="shared" ref="AB17:AB28" si="19">2*29.3*P17*0.92*(BZ17-U17)</f>
        <v>-28.622927452220431</v>
      </c>
      <c r="AC17">
        <f t="shared" ref="AC17:AC28" si="20">2*0.95*0.0000000567*(((BZ17+$B$7)+273)^4-(U17+273)^4)</f>
        <v>-2.3316374719848438</v>
      </c>
      <c r="AD17">
        <f t="shared" ref="AD17:AD28" si="21">S17+AC17+AA17+AB17</f>
        <v>122.03389712745118</v>
      </c>
      <c r="AE17">
        <v>0</v>
      </c>
      <c r="AF17">
        <v>0</v>
      </c>
      <c r="AG17">
        <f t="shared" ref="AG17:AG28" si="22">IF(AE17*$H$13&gt;=AI17,1,(AI17/(AI17-AE17*$H$13)))</f>
        <v>1</v>
      </c>
      <c r="AH17">
        <f t="shared" ref="AH17:AH28" si="23">(AG17-1)*100</f>
        <v>0</v>
      </c>
      <c r="AI17">
        <f t="shared" ref="AI17:AI28" si="24">MAX(0,($B$13+$C$13*CE17)/(1+$D$13*CE17)*BX17/(BZ17+273)*$E$13)</f>
        <v>51883.318724956611</v>
      </c>
      <c r="AJ17" t="s">
        <v>287</v>
      </c>
      <c r="AK17">
        <v>715.47692307692296</v>
      </c>
      <c r="AL17">
        <v>3262.08</v>
      </c>
      <c r="AM17">
        <f t="shared" ref="AM17:AM28" si="25">AL17-AK17</f>
        <v>2546.603076923077</v>
      </c>
      <c r="AN17">
        <f t="shared" ref="AN17:AN28" si="26">AM17/AL17</f>
        <v>0.78066849277855754</v>
      </c>
      <c r="AO17">
        <v>-0.57774747981622299</v>
      </c>
      <c r="AP17" t="s">
        <v>288</v>
      </c>
      <c r="AQ17">
        <v>825.78787999999997</v>
      </c>
      <c r="AR17">
        <v>1052.8</v>
      </c>
      <c r="AS17">
        <f t="shared" ref="AS17:AS28" si="27">1-AQ17/AR17</f>
        <v>0.21562701367781156</v>
      </c>
      <c r="AT17">
        <v>0.5</v>
      </c>
      <c r="AU17">
        <f t="shared" ref="AU17:AU28" si="28">BI17</f>
        <v>1180.1491897508806</v>
      </c>
      <c r="AV17">
        <f t="shared" ref="AV17:AV28" si="29">J17</f>
        <v>6.3497771060226196</v>
      </c>
      <c r="AW17">
        <f t="shared" ref="AW17:AW28" si="30">AS17*AT17*AU17</f>
        <v>127.23602274013568</v>
      </c>
      <c r="AX17">
        <f t="shared" ref="AX17:AX28" si="31">BC17/AR17</f>
        <v>0.4206781914893617</v>
      </c>
      <c r="AY17">
        <f t="shared" ref="AY17:AY28" si="32">(AV17-AO17)/AU17</f>
        <v>5.8700413862938661E-3</v>
      </c>
      <c r="AZ17">
        <f t="shared" ref="AZ17:AZ28" si="33">(AL17-AR17)/AR17</f>
        <v>2.0984802431610943</v>
      </c>
      <c r="BA17" t="s">
        <v>289</v>
      </c>
      <c r="BB17">
        <v>609.91</v>
      </c>
      <c r="BC17">
        <f t="shared" ref="BC17:BC28" si="34">AR17-BB17</f>
        <v>442.89</v>
      </c>
      <c r="BD17">
        <f t="shared" ref="BD17:BD28" si="35">(AR17-AQ17)/(AR17-BB17)</f>
        <v>0.51256998351735195</v>
      </c>
      <c r="BE17">
        <f t="shared" ref="BE17:BE28" si="36">(AL17-AR17)/(AL17-BB17)</f>
        <v>0.83300844214360303</v>
      </c>
      <c r="BF17">
        <f t="shared" ref="BF17:BF28" si="37">(AR17-AQ17)/(AR17-AK17)</f>
        <v>0.67298129161725784</v>
      </c>
      <c r="BG17">
        <f t="shared" ref="BG17:BG28" si="38">(AL17-AR17)/(AL17-AK17)</f>
        <v>0.8675399869026128</v>
      </c>
      <c r="BH17">
        <f t="shared" ref="BH17:BH28" si="39">$B$11*CF17+$C$11*CG17+$F$11*CH17*(1-CK17)</f>
        <v>1399.9573333333301</v>
      </c>
      <c r="BI17">
        <f t="shared" ref="BI17:BI28" si="40">BH17*BJ17</f>
        <v>1180.1491897508806</v>
      </c>
      <c r="BJ17">
        <f t="shared" ref="BJ17:BJ28" si="41">($B$11*$D$9+$C$11*$D$9+$F$11*((CU17+CM17)/MAX(CU17+CM17+CV17, 0.1)*$I$9+CV17/MAX(CU17+CM17+CV17, 0.1)*$J$9))/($B$11+$C$11+$F$11)</f>
        <v>0.84298939807038176</v>
      </c>
      <c r="BK17">
        <f t="shared" ref="BK17:BK28" si="42">($B$11*$K$9+$C$11*$K$9+$F$11*((CU17+CM17)/MAX(CU17+CM17+CV17, 0.1)*$P$9+CV17/MAX(CU17+CM17+CV17, 0.1)*$Q$9))/($B$11+$C$11+$F$11)</f>
        <v>0.19597879614076355</v>
      </c>
      <c r="BL17">
        <v>6</v>
      </c>
      <c r="BM17">
        <v>0.5</v>
      </c>
      <c r="BN17" t="s">
        <v>290</v>
      </c>
      <c r="BO17">
        <v>2</v>
      </c>
      <c r="BP17">
        <v>1606253325.8499999</v>
      </c>
      <c r="BQ17">
        <v>402.02846666666699</v>
      </c>
      <c r="BR17">
        <v>412.62346666666701</v>
      </c>
      <c r="BS17">
        <v>37.088476666666701</v>
      </c>
      <c r="BT17">
        <v>34.524203333333297</v>
      </c>
      <c r="BU17">
        <v>397.96033333333298</v>
      </c>
      <c r="BV17">
        <v>36.395476666666703</v>
      </c>
      <c r="BW17">
        <v>400.01193333333299</v>
      </c>
      <c r="BX17">
        <v>101.815666666667</v>
      </c>
      <c r="BY17">
        <v>3.5123186666666702E-2</v>
      </c>
      <c r="BZ17">
        <v>38.237676666666701</v>
      </c>
      <c r="CA17">
        <v>38.416989999999998</v>
      </c>
      <c r="CB17">
        <v>999.9</v>
      </c>
      <c r="CC17">
        <v>0</v>
      </c>
      <c r="CD17">
        <v>0</v>
      </c>
      <c r="CE17">
        <v>9997.9796666666607</v>
      </c>
      <c r="CF17">
        <v>0</v>
      </c>
      <c r="CG17">
        <v>748.69190000000003</v>
      </c>
      <c r="CH17">
        <v>1399.9573333333301</v>
      </c>
      <c r="CI17">
        <v>0.89999720000000005</v>
      </c>
      <c r="CJ17">
        <v>0.10000284</v>
      </c>
      <c r="CK17">
        <v>0</v>
      </c>
      <c r="CL17">
        <v>826.09490000000005</v>
      </c>
      <c r="CM17">
        <v>4.9997499999999997</v>
      </c>
      <c r="CN17">
        <v>11461.18</v>
      </c>
      <c r="CO17">
        <v>12177.663333333299</v>
      </c>
      <c r="CP17">
        <v>47.383333333333297</v>
      </c>
      <c r="CQ17">
        <v>49.307866666666598</v>
      </c>
      <c r="CR17">
        <v>47.941200000000002</v>
      </c>
      <c r="CS17">
        <v>49.191200000000002</v>
      </c>
      <c r="CT17">
        <v>49.3791333333333</v>
      </c>
      <c r="CU17">
        <v>1255.4566666666699</v>
      </c>
      <c r="CV17">
        <v>139.501</v>
      </c>
      <c r="CW17">
        <v>0</v>
      </c>
      <c r="CX17">
        <v>811.29999995231606</v>
      </c>
      <c r="CY17">
        <v>0</v>
      </c>
      <c r="CZ17">
        <v>825.78787999999997</v>
      </c>
      <c r="DA17">
        <v>-30.751846151624001</v>
      </c>
      <c r="DB17">
        <v>-391.68461552954</v>
      </c>
      <c r="DC17">
        <v>11457.371999999999</v>
      </c>
      <c r="DD17">
        <v>15</v>
      </c>
      <c r="DE17">
        <v>1606252796.5999999</v>
      </c>
      <c r="DF17" t="s">
        <v>291</v>
      </c>
      <c r="DG17">
        <v>1606252796.5999999</v>
      </c>
      <c r="DH17">
        <v>1606252787.0999999</v>
      </c>
      <c r="DI17">
        <v>9</v>
      </c>
      <c r="DJ17">
        <v>-5.0000000000000001E-3</v>
      </c>
      <c r="DK17">
        <v>0.19900000000000001</v>
      </c>
      <c r="DL17">
        <v>4.0679999999999996</v>
      </c>
      <c r="DM17">
        <v>0.69299999999999995</v>
      </c>
      <c r="DN17">
        <v>1400</v>
      </c>
      <c r="DO17">
        <v>35</v>
      </c>
      <c r="DP17">
        <v>0</v>
      </c>
      <c r="DQ17">
        <v>0.01</v>
      </c>
      <c r="DR17">
        <v>6.30931804623593</v>
      </c>
      <c r="DS17">
        <v>2.0709019652676601</v>
      </c>
      <c r="DT17">
        <v>0.15288969746558501</v>
      </c>
      <c r="DU17">
        <v>0</v>
      </c>
      <c r="DV17">
        <v>-10.552199999999999</v>
      </c>
      <c r="DW17">
        <v>-2.8627645161290398</v>
      </c>
      <c r="DX17">
        <v>0.21891726232057501</v>
      </c>
      <c r="DY17">
        <v>0</v>
      </c>
      <c r="DZ17">
        <v>2.5722054838709698</v>
      </c>
      <c r="EA17">
        <v>-0.63258967741935401</v>
      </c>
      <c r="EB17">
        <v>4.7153337024094098E-2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4.0679999999999996</v>
      </c>
      <c r="EJ17">
        <v>0.69299999999999995</v>
      </c>
      <c r="EK17">
        <v>4.0680952380951103</v>
      </c>
      <c r="EL17">
        <v>0</v>
      </c>
      <c r="EM17">
        <v>0</v>
      </c>
      <c r="EN17">
        <v>0</v>
      </c>
      <c r="EO17">
        <v>0.69299499999999603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8.9</v>
      </c>
      <c r="EX17">
        <v>9.1</v>
      </c>
      <c r="EY17">
        <v>2</v>
      </c>
      <c r="EZ17">
        <v>388.45800000000003</v>
      </c>
      <c r="FA17">
        <v>631.80399999999997</v>
      </c>
      <c r="FB17">
        <v>37.163699999999999</v>
      </c>
      <c r="FC17">
        <v>34.685099999999998</v>
      </c>
      <c r="FD17">
        <v>30.000399999999999</v>
      </c>
      <c r="FE17">
        <v>34.377800000000001</v>
      </c>
      <c r="FF17">
        <v>34.295000000000002</v>
      </c>
      <c r="FG17">
        <v>20.255500000000001</v>
      </c>
      <c r="FH17">
        <v>0</v>
      </c>
      <c r="FI17">
        <v>100</v>
      </c>
      <c r="FJ17">
        <v>-999.9</v>
      </c>
      <c r="FK17">
        <v>411.91399999999999</v>
      </c>
      <c r="FL17">
        <v>37.848500000000001</v>
      </c>
      <c r="FM17">
        <v>101.226</v>
      </c>
      <c r="FN17">
        <v>100.54</v>
      </c>
    </row>
    <row r="18" spans="1:170" x14ac:dyDescent="0.2">
      <c r="A18">
        <v>4</v>
      </c>
      <c r="B18">
        <v>1606253695.5</v>
      </c>
      <c r="C18">
        <v>361.90000009536698</v>
      </c>
      <c r="D18" t="s">
        <v>293</v>
      </c>
      <c r="E18" t="s">
        <v>294</v>
      </c>
      <c r="F18" t="s">
        <v>285</v>
      </c>
      <c r="G18" t="s">
        <v>286</v>
      </c>
      <c r="H18">
        <v>1606253687.5</v>
      </c>
      <c r="I18">
        <f t="shared" si="0"/>
        <v>3.5410517377675883E-3</v>
      </c>
      <c r="J18">
        <f t="shared" si="1"/>
        <v>-1.6231828773755816</v>
      </c>
      <c r="K18">
        <f t="shared" si="2"/>
        <v>100.081383870968</v>
      </c>
      <c r="L18">
        <f t="shared" si="3"/>
        <v>116.2259594183176</v>
      </c>
      <c r="M18">
        <f t="shared" si="4"/>
        <v>11.837191970542804</v>
      </c>
      <c r="N18">
        <f t="shared" si="5"/>
        <v>10.19292556918678</v>
      </c>
      <c r="O18">
        <f t="shared" si="6"/>
        <v>0.12538150249955921</v>
      </c>
      <c r="P18">
        <f t="shared" si="7"/>
        <v>2.9612907026533697</v>
      </c>
      <c r="Q18">
        <f t="shared" si="8"/>
        <v>0.12250521947073317</v>
      </c>
      <c r="R18">
        <f t="shared" si="9"/>
        <v>7.6818689151352343E-2</v>
      </c>
      <c r="S18">
        <f t="shared" si="10"/>
        <v>231.28711147087174</v>
      </c>
      <c r="T18">
        <f t="shared" si="11"/>
        <v>38.777744526233292</v>
      </c>
      <c r="U18">
        <f t="shared" si="12"/>
        <v>38.220777419354803</v>
      </c>
      <c r="V18">
        <f t="shared" si="13"/>
        <v>6.7373432497105759</v>
      </c>
      <c r="W18">
        <f t="shared" si="14"/>
        <v>58.212015549108884</v>
      </c>
      <c r="X18">
        <f t="shared" si="15"/>
        <v>3.9478717939092909</v>
      </c>
      <c r="Y18">
        <f t="shared" si="16"/>
        <v>6.7818847306167962</v>
      </c>
      <c r="Z18">
        <f t="shared" si="17"/>
        <v>2.789471455801285</v>
      </c>
      <c r="AA18">
        <f t="shared" si="18"/>
        <v>-156.16038163555064</v>
      </c>
      <c r="AB18">
        <f t="shared" si="19"/>
        <v>19.45144087656703</v>
      </c>
      <c r="AC18">
        <f t="shared" si="20"/>
        <v>1.583589866946705</v>
      </c>
      <c r="AD18">
        <f t="shared" si="21"/>
        <v>96.161760578834844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51878.24056116784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805.94219230769204</v>
      </c>
      <c r="AR18">
        <v>916.78</v>
      </c>
      <c r="AS18">
        <f t="shared" si="27"/>
        <v>0.12089902451221446</v>
      </c>
      <c r="AT18">
        <v>0.5</v>
      </c>
      <c r="AU18">
        <f t="shared" si="28"/>
        <v>1180.165896557234</v>
      </c>
      <c r="AV18">
        <f t="shared" si="29"/>
        <v>-1.6231828773755816</v>
      </c>
      <c r="AW18">
        <f t="shared" si="30"/>
        <v>71.340452828176296</v>
      </c>
      <c r="AX18">
        <f t="shared" si="31"/>
        <v>0.34554636881258316</v>
      </c>
      <c r="AY18">
        <f t="shared" si="32"/>
        <v>-8.8583766113653213E-4</v>
      </c>
      <c r="AZ18">
        <f t="shared" si="33"/>
        <v>2.5581928052531691</v>
      </c>
      <c r="BA18" t="s">
        <v>296</v>
      </c>
      <c r="BB18">
        <v>599.99</v>
      </c>
      <c r="BC18">
        <f t="shared" si="34"/>
        <v>316.78999999999996</v>
      </c>
      <c r="BD18">
        <f t="shared" si="35"/>
        <v>0.34987786133497883</v>
      </c>
      <c r="BE18">
        <f t="shared" si="36"/>
        <v>0.88099951541833676</v>
      </c>
      <c r="BF18">
        <f t="shared" si="37"/>
        <v>0.55060165689698748</v>
      </c>
      <c r="BG18">
        <f t="shared" si="38"/>
        <v>0.92095231536188182</v>
      </c>
      <c r="BH18">
        <f t="shared" si="39"/>
        <v>1399.9774193548401</v>
      </c>
      <c r="BI18">
        <f t="shared" si="40"/>
        <v>1180.165896557234</v>
      </c>
      <c r="BJ18">
        <f t="shared" si="41"/>
        <v>0.84298923699862016</v>
      </c>
      <c r="BK18">
        <f t="shared" si="42"/>
        <v>0.19597847399724036</v>
      </c>
      <c r="BL18">
        <v>6</v>
      </c>
      <c r="BM18">
        <v>0.5</v>
      </c>
      <c r="BN18" t="s">
        <v>290</v>
      </c>
      <c r="BO18">
        <v>2</v>
      </c>
      <c r="BP18">
        <v>1606253687.5</v>
      </c>
      <c r="BQ18">
        <v>100.081383870968</v>
      </c>
      <c r="BR18">
        <v>98.178261290322595</v>
      </c>
      <c r="BS18">
        <v>38.763009677419397</v>
      </c>
      <c r="BT18">
        <v>33.6574903225806</v>
      </c>
      <c r="BU18">
        <v>96.013351612903193</v>
      </c>
      <c r="BV18">
        <v>38.070012903225802</v>
      </c>
      <c r="BW18">
        <v>400.01296774193497</v>
      </c>
      <c r="BX18">
        <v>101.81112903225799</v>
      </c>
      <c r="BY18">
        <v>3.5240141935483901E-2</v>
      </c>
      <c r="BZ18">
        <v>38.342616129032301</v>
      </c>
      <c r="CA18">
        <v>38.220777419354803</v>
      </c>
      <c r="CB18">
        <v>999.9</v>
      </c>
      <c r="CC18">
        <v>0</v>
      </c>
      <c r="CD18">
        <v>0</v>
      </c>
      <c r="CE18">
        <v>10000.938387096799</v>
      </c>
      <c r="CF18">
        <v>0</v>
      </c>
      <c r="CG18">
        <v>650.22248387096795</v>
      </c>
      <c r="CH18">
        <v>1399.9774193548401</v>
      </c>
      <c r="CI18">
        <v>0.90000006451612902</v>
      </c>
      <c r="CJ18">
        <v>0.1</v>
      </c>
      <c r="CK18">
        <v>0</v>
      </c>
      <c r="CL18">
        <v>805.92745161290304</v>
      </c>
      <c r="CM18">
        <v>4.9997499999999997</v>
      </c>
      <c r="CN18">
        <v>11191.174193548401</v>
      </c>
      <c r="CO18">
        <v>12177.845161290301</v>
      </c>
      <c r="CP18">
        <v>47.820129032258002</v>
      </c>
      <c r="CQ18">
        <v>49.625</v>
      </c>
      <c r="CR18">
        <v>48.3445161290323</v>
      </c>
      <c r="CS18">
        <v>49.514000000000003</v>
      </c>
      <c r="CT18">
        <v>49.802</v>
      </c>
      <c r="CU18">
        <v>1255.48225806452</v>
      </c>
      <c r="CV18">
        <v>139.495483870968</v>
      </c>
      <c r="CW18">
        <v>0</v>
      </c>
      <c r="CX18">
        <v>119.700000047684</v>
      </c>
      <c r="CY18">
        <v>0</v>
      </c>
      <c r="CZ18">
        <v>805.94219230769204</v>
      </c>
      <c r="DA18">
        <v>4.0816068202327402</v>
      </c>
      <c r="DB18">
        <v>51.894016991662397</v>
      </c>
      <c r="DC18">
        <v>11191.55</v>
      </c>
      <c r="DD18">
        <v>15</v>
      </c>
      <c r="DE18">
        <v>1606252796.5999999</v>
      </c>
      <c r="DF18" t="s">
        <v>291</v>
      </c>
      <c r="DG18">
        <v>1606252796.5999999</v>
      </c>
      <c r="DH18">
        <v>1606252787.0999999</v>
      </c>
      <c r="DI18">
        <v>9</v>
      </c>
      <c r="DJ18">
        <v>-5.0000000000000001E-3</v>
      </c>
      <c r="DK18">
        <v>0.19900000000000001</v>
      </c>
      <c r="DL18">
        <v>4.0679999999999996</v>
      </c>
      <c r="DM18">
        <v>0.69299999999999995</v>
      </c>
      <c r="DN18">
        <v>1400</v>
      </c>
      <c r="DO18">
        <v>35</v>
      </c>
      <c r="DP18">
        <v>0</v>
      </c>
      <c r="DQ18">
        <v>0.01</v>
      </c>
      <c r="DR18">
        <v>-1.6196773388038299</v>
      </c>
      <c r="DS18">
        <v>-1.73390577118984</v>
      </c>
      <c r="DT18">
        <v>0.12935409023350899</v>
      </c>
      <c r="DU18">
        <v>0</v>
      </c>
      <c r="DV18">
        <v>1.9137759999999999</v>
      </c>
      <c r="DW18">
        <v>2.5142763070077798</v>
      </c>
      <c r="DX18">
        <v>0.19027742596184799</v>
      </c>
      <c r="DY18">
        <v>0</v>
      </c>
      <c r="DZ18">
        <v>5.1028279999999997</v>
      </c>
      <c r="EA18">
        <v>-0.38533107897664298</v>
      </c>
      <c r="EB18">
        <v>2.9896172486345799E-2</v>
      </c>
      <c r="EC18">
        <v>0</v>
      </c>
      <c r="ED18">
        <v>0</v>
      </c>
      <c r="EE18">
        <v>3</v>
      </c>
      <c r="EF18" t="s">
        <v>292</v>
      </c>
      <c r="EG18">
        <v>100</v>
      </c>
      <c r="EH18">
        <v>100</v>
      </c>
      <c r="EI18">
        <v>4.0679999999999996</v>
      </c>
      <c r="EJ18">
        <v>0.69299999999999995</v>
      </c>
      <c r="EK18">
        <v>4.0680952380951103</v>
      </c>
      <c r="EL18">
        <v>0</v>
      </c>
      <c r="EM18">
        <v>0</v>
      </c>
      <c r="EN18">
        <v>0</v>
      </c>
      <c r="EO18">
        <v>0.69299499999999603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15</v>
      </c>
      <c r="EX18">
        <v>15.1</v>
      </c>
      <c r="EY18">
        <v>2</v>
      </c>
      <c r="EZ18">
        <v>390.68900000000002</v>
      </c>
      <c r="FA18">
        <v>627.99400000000003</v>
      </c>
      <c r="FB18">
        <v>37.304900000000004</v>
      </c>
      <c r="FC18">
        <v>34.907200000000003</v>
      </c>
      <c r="FD18">
        <v>29.9999</v>
      </c>
      <c r="FE18">
        <v>34.601700000000001</v>
      </c>
      <c r="FF18">
        <v>34.5092</v>
      </c>
      <c r="FG18">
        <v>6.1425099999999997</v>
      </c>
      <c r="FH18">
        <v>0</v>
      </c>
      <c r="FI18">
        <v>100</v>
      </c>
      <c r="FJ18">
        <v>-999.9</v>
      </c>
      <c r="FK18">
        <v>97.950299999999999</v>
      </c>
      <c r="FL18">
        <v>38.965800000000002</v>
      </c>
      <c r="FM18">
        <v>101.202</v>
      </c>
      <c r="FN18">
        <v>100.515</v>
      </c>
    </row>
    <row r="19" spans="1:170" x14ac:dyDescent="0.2">
      <c r="A19">
        <v>5</v>
      </c>
      <c r="B19">
        <v>1606253816</v>
      </c>
      <c r="C19">
        <v>482.40000009536698</v>
      </c>
      <c r="D19" t="s">
        <v>297</v>
      </c>
      <c r="E19" t="s">
        <v>298</v>
      </c>
      <c r="F19" t="s">
        <v>285</v>
      </c>
      <c r="G19" t="s">
        <v>286</v>
      </c>
      <c r="H19">
        <v>1606253808.25</v>
      </c>
      <c r="I19">
        <f t="shared" si="0"/>
        <v>3.7030601781994233E-3</v>
      </c>
      <c r="J19">
        <f t="shared" si="1"/>
        <v>0.48363793932626475</v>
      </c>
      <c r="K19">
        <f t="shared" si="2"/>
        <v>149.73136666666699</v>
      </c>
      <c r="L19">
        <f t="shared" si="3"/>
        <v>138.48527691485538</v>
      </c>
      <c r="M19">
        <f t="shared" si="4"/>
        <v>14.103631469021813</v>
      </c>
      <c r="N19">
        <f t="shared" si="5"/>
        <v>15.248956870108401</v>
      </c>
      <c r="O19">
        <f t="shared" si="6"/>
        <v>0.14816869150363537</v>
      </c>
      <c r="P19">
        <f t="shared" si="7"/>
        <v>2.9610720945781428</v>
      </c>
      <c r="Q19">
        <f t="shared" si="8"/>
        <v>0.14416958704886035</v>
      </c>
      <c r="R19">
        <f t="shared" si="9"/>
        <v>9.0456305217812463E-2</v>
      </c>
      <c r="S19">
        <f t="shared" si="10"/>
        <v>231.29005422327214</v>
      </c>
      <c r="T19">
        <f t="shared" si="11"/>
        <v>38.830531243400465</v>
      </c>
      <c r="U19">
        <f t="shared" si="12"/>
        <v>38.406579999999998</v>
      </c>
      <c r="V19">
        <f t="shared" si="13"/>
        <v>6.805370573661178</v>
      </c>
      <c r="W19">
        <f t="shared" si="14"/>
        <v>63.559972243085703</v>
      </c>
      <c r="X19">
        <f t="shared" si="15"/>
        <v>4.3325520358637792</v>
      </c>
      <c r="Y19">
        <f t="shared" si="16"/>
        <v>6.8164788041346114</v>
      </c>
      <c r="Z19">
        <f t="shared" si="17"/>
        <v>2.4728185377973988</v>
      </c>
      <c r="AA19">
        <f t="shared" si="18"/>
        <v>-163.30495385859456</v>
      </c>
      <c r="AB19">
        <f t="shared" si="19"/>
        <v>4.8189185290614605</v>
      </c>
      <c r="AC19">
        <f t="shared" si="20"/>
        <v>0.39287854532157024</v>
      </c>
      <c r="AD19">
        <f t="shared" si="21"/>
        <v>73.196897439060606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51856.30369634604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299</v>
      </c>
      <c r="AQ19">
        <v>809.79053846153897</v>
      </c>
      <c r="AR19">
        <v>943.71</v>
      </c>
      <c r="AS19">
        <f t="shared" si="27"/>
        <v>0.14190743081927826</v>
      </c>
      <c r="AT19">
        <v>0.5</v>
      </c>
      <c r="AU19">
        <f t="shared" si="28"/>
        <v>1180.1840097509157</v>
      </c>
      <c r="AV19">
        <f t="shared" si="29"/>
        <v>0.48363793932626475</v>
      </c>
      <c r="AW19">
        <f t="shared" si="30"/>
        <v>83.738440358873248</v>
      </c>
      <c r="AX19">
        <f t="shared" si="31"/>
        <v>0.3485710652636933</v>
      </c>
      <c r="AY19">
        <f t="shared" si="32"/>
        <v>8.9933892543290692E-4</v>
      </c>
      <c r="AZ19">
        <f t="shared" si="33"/>
        <v>2.4566551165082493</v>
      </c>
      <c r="BA19" t="s">
        <v>300</v>
      </c>
      <c r="BB19">
        <v>614.76</v>
      </c>
      <c r="BC19">
        <f t="shared" si="34"/>
        <v>328.95000000000005</v>
      </c>
      <c r="BD19">
        <f t="shared" si="35"/>
        <v>0.40711190618167215</v>
      </c>
      <c r="BE19">
        <f t="shared" si="36"/>
        <v>0.87574226009700384</v>
      </c>
      <c r="BF19">
        <f t="shared" si="37"/>
        <v>0.58676622750696572</v>
      </c>
      <c r="BG19">
        <f t="shared" si="38"/>
        <v>0.91037744397967246</v>
      </c>
      <c r="BH19">
        <f t="shared" si="39"/>
        <v>1399.99933333333</v>
      </c>
      <c r="BI19">
        <f t="shared" si="40"/>
        <v>1180.1840097509157</v>
      </c>
      <c r="BJ19">
        <f t="shared" si="41"/>
        <v>0.84298897981683696</v>
      </c>
      <c r="BK19">
        <f t="shared" si="42"/>
        <v>0.1959779596336737</v>
      </c>
      <c r="BL19">
        <v>6</v>
      </c>
      <c r="BM19">
        <v>0.5</v>
      </c>
      <c r="BN19" t="s">
        <v>290</v>
      </c>
      <c r="BO19">
        <v>2</v>
      </c>
      <c r="BP19">
        <v>1606253808.25</v>
      </c>
      <c r="BQ19">
        <v>149.73136666666699</v>
      </c>
      <c r="BR19">
        <v>151.28853333333299</v>
      </c>
      <c r="BS19">
        <v>42.541856666666703</v>
      </c>
      <c r="BT19">
        <v>37.223523333333297</v>
      </c>
      <c r="BU19">
        <v>145.66323333333301</v>
      </c>
      <c r="BV19">
        <v>41.848863333333298</v>
      </c>
      <c r="BW19">
        <v>399.99656666666698</v>
      </c>
      <c r="BX19">
        <v>101.806833333333</v>
      </c>
      <c r="BY19">
        <v>3.5267020000000003E-2</v>
      </c>
      <c r="BZ19">
        <v>38.436766666666699</v>
      </c>
      <c r="CA19">
        <v>38.406579999999998</v>
      </c>
      <c r="CB19">
        <v>999.9</v>
      </c>
      <c r="CC19">
        <v>0</v>
      </c>
      <c r="CD19">
        <v>0</v>
      </c>
      <c r="CE19">
        <v>10000.120999999999</v>
      </c>
      <c r="CF19">
        <v>0</v>
      </c>
      <c r="CG19">
        <v>526.546333333333</v>
      </c>
      <c r="CH19">
        <v>1399.99933333333</v>
      </c>
      <c r="CI19">
        <v>0.90001039999999999</v>
      </c>
      <c r="CJ19">
        <v>9.9989873333333298E-2</v>
      </c>
      <c r="CK19">
        <v>0</v>
      </c>
      <c r="CL19">
        <v>809.783633333333</v>
      </c>
      <c r="CM19">
        <v>4.9997499999999997</v>
      </c>
      <c r="CN19">
        <v>11260.59</v>
      </c>
      <c r="CO19">
        <v>12178.09</v>
      </c>
      <c r="CP19">
        <v>48.0082666666667</v>
      </c>
      <c r="CQ19">
        <v>49.75</v>
      </c>
      <c r="CR19">
        <v>48.493699999999997</v>
      </c>
      <c r="CS19">
        <v>49.680866666666702</v>
      </c>
      <c r="CT19">
        <v>49.941200000000002</v>
      </c>
      <c r="CU19">
        <v>1255.5139999999999</v>
      </c>
      <c r="CV19">
        <v>139.48566666666699</v>
      </c>
      <c r="CW19">
        <v>0</v>
      </c>
      <c r="CX19">
        <v>119.799999952316</v>
      </c>
      <c r="CY19">
        <v>0</v>
      </c>
      <c r="CZ19">
        <v>809.79053846153897</v>
      </c>
      <c r="DA19">
        <v>3.7783931619848601</v>
      </c>
      <c r="DB19">
        <v>67.309401712970896</v>
      </c>
      <c r="DC19">
        <v>11260.7307692308</v>
      </c>
      <c r="DD19">
        <v>15</v>
      </c>
      <c r="DE19">
        <v>1606252796.5999999</v>
      </c>
      <c r="DF19" t="s">
        <v>291</v>
      </c>
      <c r="DG19">
        <v>1606252796.5999999</v>
      </c>
      <c r="DH19">
        <v>1606252787.0999999</v>
      </c>
      <c r="DI19">
        <v>9</v>
      </c>
      <c r="DJ19">
        <v>-5.0000000000000001E-3</v>
      </c>
      <c r="DK19">
        <v>0.19900000000000001</v>
      </c>
      <c r="DL19">
        <v>4.0679999999999996</v>
      </c>
      <c r="DM19">
        <v>0.69299999999999995</v>
      </c>
      <c r="DN19">
        <v>1400</v>
      </c>
      <c r="DO19">
        <v>35</v>
      </c>
      <c r="DP19">
        <v>0</v>
      </c>
      <c r="DQ19">
        <v>0.01</v>
      </c>
      <c r="DR19">
        <v>0.48517895630817198</v>
      </c>
      <c r="DS19">
        <v>-0.12628816072162799</v>
      </c>
      <c r="DT19">
        <v>1.2341545044608699E-2</v>
      </c>
      <c r="DU19">
        <v>1</v>
      </c>
      <c r="DV19">
        <v>-1.5576030000000001</v>
      </c>
      <c r="DW19">
        <v>7.2267764182420396E-2</v>
      </c>
      <c r="DX19">
        <v>9.8898001833538796E-3</v>
      </c>
      <c r="DY19">
        <v>1</v>
      </c>
      <c r="DZ19">
        <v>5.3095903333333299</v>
      </c>
      <c r="EA19">
        <v>1.0417887430478401</v>
      </c>
      <c r="EB19">
        <v>7.5218571088233002E-2</v>
      </c>
      <c r="EC19">
        <v>0</v>
      </c>
      <c r="ED19">
        <v>2</v>
      </c>
      <c r="EE19">
        <v>3</v>
      </c>
      <c r="EF19" t="s">
        <v>301</v>
      </c>
      <c r="EG19">
        <v>100</v>
      </c>
      <c r="EH19">
        <v>100</v>
      </c>
      <c r="EI19">
        <v>4.069</v>
      </c>
      <c r="EJ19">
        <v>0.69299999999999995</v>
      </c>
      <c r="EK19">
        <v>4.0680952380951103</v>
      </c>
      <c r="EL19">
        <v>0</v>
      </c>
      <c r="EM19">
        <v>0</v>
      </c>
      <c r="EN19">
        <v>0</v>
      </c>
      <c r="EO19">
        <v>0.69299499999999603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17</v>
      </c>
      <c r="EX19">
        <v>17.100000000000001</v>
      </c>
      <c r="EY19">
        <v>2</v>
      </c>
      <c r="EZ19">
        <v>391.89</v>
      </c>
      <c r="FA19">
        <v>632.18799999999999</v>
      </c>
      <c r="FB19">
        <v>37.364600000000003</v>
      </c>
      <c r="FC19">
        <v>34.897599999999997</v>
      </c>
      <c r="FD19">
        <v>30.0002</v>
      </c>
      <c r="FE19">
        <v>34.596200000000003</v>
      </c>
      <c r="FF19">
        <v>34.5124</v>
      </c>
      <c r="FG19">
        <v>8.5493799999999993</v>
      </c>
      <c r="FH19">
        <v>0</v>
      </c>
      <c r="FI19">
        <v>100</v>
      </c>
      <c r="FJ19">
        <v>-999.9</v>
      </c>
      <c r="FK19">
        <v>151.387</v>
      </c>
      <c r="FL19">
        <v>46.224499999999999</v>
      </c>
      <c r="FM19">
        <v>101.197</v>
      </c>
      <c r="FN19">
        <v>100.51</v>
      </c>
    </row>
    <row r="20" spans="1:170" x14ac:dyDescent="0.2">
      <c r="A20">
        <v>6</v>
      </c>
      <c r="B20">
        <v>1606253917</v>
      </c>
      <c r="C20">
        <v>583.40000009536698</v>
      </c>
      <c r="D20" t="s">
        <v>302</v>
      </c>
      <c r="E20" t="s">
        <v>303</v>
      </c>
      <c r="F20" t="s">
        <v>285</v>
      </c>
      <c r="G20" t="s">
        <v>286</v>
      </c>
      <c r="H20">
        <v>1606253909.25</v>
      </c>
      <c r="I20">
        <f t="shared" si="0"/>
        <v>4.4916293102387726E-3</v>
      </c>
      <c r="J20">
        <f t="shared" si="1"/>
        <v>2.5401943600062413</v>
      </c>
      <c r="K20">
        <f t="shared" si="2"/>
        <v>199.60659999999999</v>
      </c>
      <c r="L20">
        <f t="shared" si="3"/>
        <v>166.57883957434478</v>
      </c>
      <c r="M20">
        <f t="shared" si="4"/>
        <v>16.963996293202722</v>
      </c>
      <c r="N20">
        <f t="shared" si="5"/>
        <v>20.327465548152997</v>
      </c>
      <c r="O20">
        <f t="shared" si="6"/>
        <v>0.16726405276701278</v>
      </c>
      <c r="P20">
        <f t="shared" si="7"/>
        <v>2.9617664799629111</v>
      </c>
      <c r="Q20">
        <f t="shared" si="8"/>
        <v>0.16218791833680465</v>
      </c>
      <c r="R20">
        <f t="shared" si="9"/>
        <v>0.10181068723272149</v>
      </c>
      <c r="S20">
        <f t="shared" si="10"/>
        <v>231.28871438706162</v>
      </c>
      <c r="T20">
        <f t="shared" si="11"/>
        <v>38.61073163092184</v>
      </c>
      <c r="U20">
        <f t="shared" si="12"/>
        <v>38.255609999999997</v>
      </c>
      <c r="V20">
        <f t="shared" si="13"/>
        <v>6.7500512708652343</v>
      </c>
      <c r="W20">
        <f t="shared" si="14"/>
        <v>59.910170591560252</v>
      </c>
      <c r="X20">
        <f t="shared" si="15"/>
        <v>4.079721186106779</v>
      </c>
      <c r="Y20">
        <f t="shared" si="16"/>
        <v>6.8097305446189189</v>
      </c>
      <c r="Z20">
        <f t="shared" si="17"/>
        <v>2.6703300847584552</v>
      </c>
      <c r="AA20">
        <f t="shared" si="18"/>
        <v>-198.08085258152988</v>
      </c>
      <c r="AB20">
        <f t="shared" si="19"/>
        <v>25.998775771616998</v>
      </c>
      <c r="AC20">
        <f t="shared" si="20"/>
        <v>2.1174132277479152</v>
      </c>
      <c r="AD20">
        <f t="shared" si="21"/>
        <v>61.324050804896636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51878.848360416741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808.87969230769204</v>
      </c>
      <c r="AR20">
        <v>958.24</v>
      </c>
      <c r="AS20">
        <f t="shared" si="27"/>
        <v>0.15586941443929281</v>
      </c>
      <c r="AT20">
        <v>0.5</v>
      </c>
      <c r="AU20">
        <f t="shared" si="28"/>
        <v>1180.1719697508793</v>
      </c>
      <c r="AV20">
        <f t="shared" si="29"/>
        <v>2.5401943600062413</v>
      </c>
      <c r="AW20">
        <f t="shared" si="30"/>
        <v>91.976356931368173</v>
      </c>
      <c r="AX20">
        <f t="shared" si="31"/>
        <v>0.36104733678410422</v>
      </c>
      <c r="AY20">
        <f t="shared" si="32"/>
        <v>2.6419385646658136E-3</v>
      </c>
      <c r="AZ20">
        <f t="shared" si="33"/>
        <v>2.4042411086992823</v>
      </c>
      <c r="BA20" t="s">
        <v>305</v>
      </c>
      <c r="BB20">
        <v>612.27</v>
      </c>
      <c r="BC20">
        <f t="shared" si="34"/>
        <v>345.97</v>
      </c>
      <c r="BD20">
        <f t="shared" si="35"/>
        <v>0.43171462176578301</v>
      </c>
      <c r="BE20">
        <f t="shared" si="36"/>
        <v>0.86943592182080986</v>
      </c>
      <c r="BF20">
        <f t="shared" si="37"/>
        <v>0.61525133716951086</v>
      </c>
      <c r="BG20">
        <f t="shared" si="38"/>
        <v>0.90467180412881842</v>
      </c>
      <c r="BH20">
        <f t="shared" si="39"/>
        <v>1399.9843333333299</v>
      </c>
      <c r="BI20">
        <f t="shared" si="40"/>
        <v>1180.1719697508793</v>
      </c>
      <c r="BJ20">
        <f t="shared" si="41"/>
        <v>0.84298941184642939</v>
      </c>
      <c r="BK20">
        <f t="shared" si="42"/>
        <v>0.19597882369285893</v>
      </c>
      <c r="BL20">
        <v>6</v>
      </c>
      <c r="BM20">
        <v>0.5</v>
      </c>
      <c r="BN20" t="s">
        <v>290</v>
      </c>
      <c r="BO20">
        <v>2</v>
      </c>
      <c r="BP20">
        <v>1606253909.25</v>
      </c>
      <c r="BQ20">
        <v>199.60659999999999</v>
      </c>
      <c r="BR20">
        <v>204.76150000000001</v>
      </c>
      <c r="BS20">
        <v>40.061033333333299</v>
      </c>
      <c r="BT20">
        <v>33.593786666666702</v>
      </c>
      <c r="BU20">
        <v>195.53853333333299</v>
      </c>
      <c r="BV20">
        <v>39.368040000000001</v>
      </c>
      <c r="BW20">
        <v>400.01783333333299</v>
      </c>
      <c r="BX20">
        <v>101.802533333333</v>
      </c>
      <c r="BY20">
        <v>3.5109050000000003E-2</v>
      </c>
      <c r="BZ20">
        <v>38.418433333333297</v>
      </c>
      <c r="CA20">
        <v>38.255609999999997</v>
      </c>
      <c r="CB20">
        <v>999.9</v>
      </c>
      <c r="CC20">
        <v>0</v>
      </c>
      <c r="CD20">
        <v>0</v>
      </c>
      <c r="CE20">
        <v>10004.480666666699</v>
      </c>
      <c r="CF20">
        <v>0</v>
      </c>
      <c r="CG20">
        <v>419.38926666666703</v>
      </c>
      <c r="CH20">
        <v>1399.9843333333299</v>
      </c>
      <c r="CI20">
        <v>0.89999680000000004</v>
      </c>
      <c r="CJ20">
        <v>0.10000321666666701</v>
      </c>
      <c r="CK20">
        <v>0</v>
      </c>
      <c r="CL20">
        <v>808.88186666666695</v>
      </c>
      <c r="CM20">
        <v>4.9997499999999997</v>
      </c>
      <c r="CN20">
        <v>11250.84</v>
      </c>
      <c r="CO20">
        <v>12177.91</v>
      </c>
      <c r="CP20">
        <v>48.0041333333333</v>
      </c>
      <c r="CQ20">
        <v>49.6291333333333</v>
      </c>
      <c r="CR20">
        <v>48.495800000000003</v>
      </c>
      <c r="CS20">
        <v>49.6291333333333</v>
      </c>
      <c r="CT20">
        <v>49.974800000000002</v>
      </c>
      <c r="CU20">
        <v>1255.48033333333</v>
      </c>
      <c r="CV20">
        <v>139.50433333333299</v>
      </c>
      <c r="CW20">
        <v>0</v>
      </c>
      <c r="CX20">
        <v>100.5</v>
      </c>
      <c r="CY20">
        <v>0</v>
      </c>
      <c r="CZ20">
        <v>808.87969230769204</v>
      </c>
      <c r="DA20">
        <v>4.5406495690291404</v>
      </c>
      <c r="DB20">
        <v>66.704273617219698</v>
      </c>
      <c r="DC20">
        <v>11251.211538461501</v>
      </c>
      <c r="DD20">
        <v>15</v>
      </c>
      <c r="DE20">
        <v>1606252796.5999999</v>
      </c>
      <c r="DF20" t="s">
        <v>291</v>
      </c>
      <c r="DG20">
        <v>1606252796.5999999</v>
      </c>
      <c r="DH20">
        <v>1606252787.0999999</v>
      </c>
      <c r="DI20">
        <v>9</v>
      </c>
      <c r="DJ20">
        <v>-5.0000000000000001E-3</v>
      </c>
      <c r="DK20">
        <v>0.19900000000000001</v>
      </c>
      <c r="DL20">
        <v>4.0679999999999996</v>
      </c>
      <c r="DM20">
        <v>0.69299999999999995</v>
      </c>
      <c r="DN20">
        <v>1400</v>
      </c>
      <c r="DO20">
        <v>35</v>
      </c>
      <c r="DP20">
        <v>0</v>
      </c>
      <c r="DQ20">
        <v>0.01</v>
      </c>
      <c r="DR20">
        <v>2.5405426434129801</v>
      </c>
      <c r="DS20">
        <v>0.12429367046520701</v>
      </c>
      <c r="DT20">
        <v>1.47149028975675E-2</v>
      </c>
      <c r="DU20">
        <v>1</v>
      </c>
      <c r="DV20">
        <v>-5.1555166666666699</v>
      </c>
      <c r="DW20">
        <v>-0.133535572858719</v>
      </c>
      <c r="DX20">
        <v>2.2590285129281198E-2</v>
      </c>
      <c r="DY20">
        <v>1</v>
      </c>
      <c r="DZ20">
        <v>6.4665910000000002</v>
      </c>
      <c r="EA20">
        <v>8.7470789766410997E-2</v>
      </c>
      <c r="EB20">
        <v>7.0652319376886203E-3</v>
      </c>
      <c r="EC20">
        <v>1</v>
      </c>
      <c r="ED20">
        <v>3</v>
      </c>
      <c r="EE20">
        <v>3</v>
      </c>
      <c r="EF20" t="s">
        <v>306</v>
      </c>
      <c r="EG20">
        <v>100</v>
      </c>
      <c r="EH20">
        <v>100</v>
      </c>
      <c r="EI20">
        <v>4.0679999999999996</v>
      </c>
      <c r="EJ20">
        <v>0.69289999999999996</v>
      </c>
      <c r="EK20">
        <v>4.0680952380951103</v>
      </c>
      <c r="EL20">
        <v>0</v>
      </c>
      <c r="EM20">
        <v>0</v>
      </c>
      <c r="EN20">
        <v>0</v>
      </c>
      <c r="EO20">
        <v>0.69299499999999603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18.7</v>
      </c>
      <c r="EX20">
        <v>18.8</v>
      </c>
      <c r="EY20">
        <v>2</v>
      </c>
      <c r="EZ20">
        <v>391.40800000000002</v>
      </c>
      <c r="FA20">
        <v>626.66300000000001</v>
      </c>
      <c r="FB20">
        <v>37.3825</v>
      </c>
      <c r="FC20">
        <v>34.8949</v>
      </c>
      <c r="FD20">
        <v>29.9999</v>
      </c>
      <c r="FE20">
        <v>34.585999999999999</v>
      </c>
      <c r="FF20">
        <v>34.499899999999997</v>
      </c>
      <c r="FG20">
        <v>11.0519</v>
      </c>
      <c r="FH20">
        <v>0</v>
      </c>
      <c r="FI20">
        <v>100</v>
      </c>
      <c r="FJ20">
        <v>-999.9</v>
      </c>
      <c r="FK20">
        <v>204.86600000000001</v>
      </c>
      <c r="FL20">
        <v>42.363</v>
      </c>
      <c r="FM20">
        <v>101.199</v>
      </c>
      <c r="FN20">
        <v>100.521</v>
      </c>
    </row>
    <row r="21" spans="1:170" x14ac:dyDescent="0.2">
      <c r="A21">
        <v>7</v>
      </c>
      <c r="B21">
        <v>1606254037.5</v>
      </c>
      <c r="C21">
        <v>703.90000009536698</v>
      </c>
      <c r="D21" t="s">
        <v>307</v>
      </c>
      <c r="E21" t="s">
        <v>308</v>
      </c>
      <c r="F21" t="s">
        <v>285</v>
      </c>
      <c r="G21" t="s">
        <v>286</v>
      </c>
      <c r="H21">
        <v>1606254029.5</v>
      </c>
      <c r="I21">
        <f t="shared" si="0"/>
        <v>3.8521500003812323E-3</v>
      </c>
      <c r="J21">
        <f t="shared" si="1"/>
        <v>4.8298112653514451</v>
      </c>
      <c r="K21">
        <f t="shared" si="2"/>
        <v>250.137258064516</v>
      </c>
      <c r="L21">
        <f t="shared" si="3"/>
        <v>183.48167081225822</v>
      </c>
      <c r="M21">
        <f t="shared" si="4"/>
        <v>18.684432577415983</v>
      </c>
      <c r="N21">
        <f t="shared" si="5"/>
        <v>25.472150502642517</v>
      </c>
      <c r="O21">
        <f t="shared" si="6"/>
        <v>0.13901334819361363</v>
      </c>
      <c r="P21">
        <f t="shared" si="7"/>
        <v>2.9616482721254038</v>
      </c>
      <c r="Q21">
        <f t="shared" si="8"/>
        <v>0.13548751779532703</v>
      </c>
      <c r="R21">
        <f t="shared" si="9"/>
        <v>8.498903208865724E-2</v>
      </c>
      <c r="S21">
        <f t="shared" si="10"/>
        <v>231.28973941269504</v>
      </c>
      <c r="T21">
        <f t="shared" si="11"/>
        <v>38.779321046523073</v>
      </c>
      <c r="U21">
        <f t="shared" si="12"/>
        <v>38.2045903225806</v>
      </c>
      <c r="V21">
        <f t="shared" si="13"/>
        <v>6.7314447554842198</v>
      </c>
      <c r="W21">
        <f t="shared" si="14"/>
        <v>58.554747415094731</v>
      </c>
      <c r="X21">
        <f t="shared" si="15"/>
        <v>3.9885553094976101</v>
      </c>
      <c r="Y21">
        <f t="shared" si="16"/>
        <v>6.8116685419590883</v>
      </c>
      <c r="Z21">
        <f t="shared" si="17"/>
        <v>2.7428894459866098</v>
      </c>
      <c r="AA21">
        <f t="shared" si="18"/>
        <v>-169.87981501681236</v>
      </c>
      <c r="AB21">
        <f t="shared" si="19"/>
        <v>34.984887596712881</v>
      </c>
      <c r="AC21">
        <f t="shared" si="20"/>
        <v>2.84875320541392</v>
      </c>
      <c r="AD21">
        <f t="shared" si="21"/>
        <v>99.243565198009478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51874.534697926771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812.53034615384604</v>
      </c>
      <c r="AR21">
        <v>982.18</v>
      </c>
      <c r="AS21">
        <f t="shared" si="27"/>
        <v>0.17272766076091339</v>
      </c>
      <c r="AT21">
        <v>0.5</v>
      </c>
      <c r="AU21">
        <f t="shared" si="28"/>
        <v>1180.17825558604</v>
      </c>
      <c r="AV21">
        <f t="shared" si="29"/>
        <v>4.8298112653514451</v>
      </c>
      <c r="AW21">
        <f t="shared" si="30"/>
        <v>101.92471468413603</v>
      </c>
      <c r="AX21">
        <f t="shared" si="31"/>
        <v>0.37760899224174799</v>
      </c>
      <c r="AY21">
        <f t="shared" si="32"/>
        <v>4.5819847294868536E-3</v>
      </c>
      <c r="AZ21">
        <f t="shared" si="33"/>
        <v>2.3212649412531312</v>
      </c>
      <c r="BA21" t="s">
        <v>310</v>
      </c>
      <c r="BB21">
        <v>611.29999999999995</v>
      </c>
      <c r="BC21">
        <f t="shared" si="34"/>
        <v>370.88</v>
      </c>
      <c r="BD21">
        <f t="shared" si="35"/>
        <v>0.45742464906749869</v>
      </c>
      <c r="BE21">
        <f t="shared" si="36"/>
        <v>0.86008646511592823</v>
      </c>
      <c r="BF21">
        <f t="shared" si="37"/>
        <v>0.63609934989645656</v>
      </c>
      <c r="BG21">
        <f t="shared" si="38"/>
        <v>0.89527104583360517</v>
      </c>
      <c r="BH21">
        <f t="shared" si="39"/>
        <v>1399.9919354838701</v>
      </c>
      <c r="BI21">
        <f t="shared" si="40"/>
        <v>1180.17825558604</v>
      </c>
      <c r="BJ21">
        <f t="shared" si="41"/>
        <v>0.84298932420503025</v>
      </c>
      <c r="BK21">
        <f t="shared" si="42"/>
        <v>0.19597864841006049</v>
      </c>
      <c r="BL21">
        <v>6</v>
      </c>
      <c r="BM21">
        <v>0.5</v>
      </c>
      <c r="BN21" t="s">
        <v>290</v>
      </c>
      <c r="BO21">
        <v>2</v>
      </c>
      <c r="BP21">
        <v>1606254029.5</v>
      </c>
      <c r="BQ21">
        <v>250.137258064516</v>
      </c>
      <c r="BR21">
        <v>258.82680645161298</v>
      </c>
      <c r="BS21">
        <v>39.167729032258102</v>
      </c>
      <c r="BT21">
        <v>33.616154838709697</v>
      </c>
      <c r="BU21">
        <v>246.06909677419401</v>
      </c>
      <c r="BV21">
        <v>38.474738709677403</v>
      </c>
      <c r="BW21">
        <v>400.02383870967702</v>
      </c>
      <c r="BX21">
        <v>101.797612903226</v>
      </c>
      <c r="BY21">
        <v>3.5079674193548398E-2</v>
      </c>
      <c r="BZ21">
        <v>38.423699999999997</v>
      </c>
      <c r="CA21">
        <v>38.2045903225806</v>
      </c>
      <c r="CB21">
        <v>999.9</v>
      </c>
      <c r="CC21">
        <v>0</v>
      </c>
      <c r="CD21">
        <v>0</v>
      </c>
      <c r="CE21">
        <v>10004.2938709677</v>
      </c>
      <c r="CF21">
        <v>0</v>
      </c>
      <c r="CG21">
        <v>292.50067741935499</v>
      </c>
      <c r="CH21">
        <v>1399.9919354838701</v>
      </c>
      <c r="CI21">
        <v>0.89999848387096804</v>
      </c>
      <c r="CJ21">
        <v>0.100001548387097</v>
      </c>
      <c r="CK21">
        <v>0</v>
      </c>
      <c r="CL21">
        <v>812.48906451612902</v>
      </c>
      <c r="CM21">
        <v>4.9997499999999997</v>
      </c>
      <c r="CN21">
        <v>11301.3322580645</v>
      </c>
      <c r="CO21">
        <v>12177.9709677419</v>
      </c>
      <c r="CP21">
        <v>47.842483870967698</v>
      </c>
      <c r="CQ21">
        <v>49.375</v>
      </c>
      <c r="CR21">
        <v>48.370935483871001</v>
      </c>
      <c r="CS21">
        <v>49.362806451612897</v>
      </c>
      <c r="CT21">
        <v>49.811999999999998</v>
      </c>
      <c r="CU21">
        <v>1255.49096774194</v>
      </c>
      <c r="CV21">
        <v>139.500967741935</v>
      </c>
      <c r="CW21">
        <v>0</v>
      </c>
      <c r="CX21">
        <v>120.10000014305101</v>
      </c>
      <c r="CY21">
        <v>0</v>
      </c>
      <c r="CZ21">
        <v>812.53034615384604</v>
      </c>
      <c r="DA21">
        <v>5.0826324832005803</v>
      </c>
      <c r="DB21">
        <v>62.670085467039002</v>
      </c>
      <c r="DC21">
        <v>11302.180769230799</v>
      </c>
      <c r="DD21">
        <v>15</v>
      </c>
      <c r="DE21">
        <v>1606252796.5999999</v>
      </c>
      <c r="DF21" t="s">
        <v>291</v>
      </c>
      <c r="DG21">
        <v>1606252796.5999999</v>
      </c>
      <c r="DH21">
        <v>1606252787.0999999</v>
      </c>
      <c r="DI21">
        <v>9</v>
      </c>
      <c r="DJ21">
        <v>-5.0000000000000001E-3</v>
      </c>
      <c r="DK21">
        <v>0.19900000000000001</v>
      </c>
      <c r="DL21">
        <v>4.0679999999999996</v>
      </c>
      <c r="DM21">
        <v>0.69299999999999995</v>
      </c>
      <c r="DN21">
        <v>1400</v>
      </c>
      <c r="DO21">
        <v>35</v>
      </c>
      <c r="DP21">
        <v>0</v>
      </c>
      <c r="DQ21">
        <v>0.01</v>
      </c>
      <c r="DR21">
        <v>4.8321250319142699</v>
      </c>
      <c r="DS21">
        <v>2.3444539328826801</v>
      </c>
      <c r="DT21">
        <v>0.193687076200207</v>
      </c>
      <c r="DU21">
        <v>0</v>
      </c>
      <c r="DV21">
        <v>-8.7025623333333293</v>
      </c>
      <c r="DW21">
        <v>-2.8726395550611801</v>
      </c>
      <c r="DX21">
        <v>0.26801541618202201</v>
      </c>
      <c r="DY21">
        <v>0</v>
      </c>
      <c r="DZ21">
        <v>5.5478886666666698</v>
      </c>
      <c r="EA21">
        <v>-0.88528925472747499</v>
      </c>
      <c r="EB21">
        <v>6.3871220422207595E-2</v>
      </c>
      <c r="EC21">
        <v>0</v>
      </c>
      <c r="ED21">
        <v>0</v>
      </c>
      <c r="EE21">
        <v>3</v>
      </c>
      <c r="EF21" t="s">
        <v>292</v>
      </c>
      <c r="EG21">
        <v>100</v>
      </c>
      <c r="EH21">
        <v>100</v>
      </c>
      <c r="EI21">
        <v>4.0679999999999996</v>
      </c>
      <c r="EJ21">
        <v>0.69299999999999995</v>
      </c>
      <c r="EK21">
        <v>4.0680952380951103</v>
      </c>
      <c r="EL21">
        <v>0</v>
      </c>
      <c r="EM21">
        <v>0</v>
      </c>
      <c r="EN21">
        <v>0</v>
      </c>
      <c r="EO21">
        <v>0.69299499999999603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20.7</v>
      </c>
      <c r="EX21">
        <v>20.8</v>
      </c>
      <c r="EY21">
        <v>2</v>
      </c>
      <c r="EZ21">
        <v>390.995</v>
      </c>
      <c r="FA21">
        <v>626.88300000000004</v>
      </c>
      <c r="FB21">
        <v>37.364100000000001</v>
      </c>
      <c r="FC21">
        <v>34.822899999999997</v>
      </c>
      <c r="FD21">
        <v>30</v>
      </c>
      <c r="FE21">
        <v>34.532800000000002</v>
      </c>
      <c r="FF21">
        <v>34.448</v>
      </c>
      <c r="FG21">
        <v>13.2963</v>
      </c>
      <c r="FH21">
        <v>0</v>
      </c>
      <c r="FI21">
        <v>100</v>
      </c>
      <c r="FJ21">
        <v>-999.9</v>
      </c>
      <c r="FK21">
        <v>257.20800000000003</v>
      </c>
      <c r="FL21">
        <v>39.797499999999999</v>
      </c>
      <c r="FM21">
        <v>101.22499999999999</v>
      </c>
      <c r="FN21">
        <v>100.539</v>
      </c>
    </row>
    <row r="22" spans="1:170" x14ac:dyDescent="0.2">
      <c r="A22">
        <v>8</v>
      </c>
      <c r="B22">
        <v>1606254158</v>
      </c>
      <c r="C22">
        <v>824.40000009536698</v>
      </c>
      <c r="D22" t="s">
        <v>311</v>
      </c>
      <c r="E22" t="s">
        <v>312</v>
      </c>
      <c r="F22" t="s">
        <v>285</v>
      </c>
      <c r="G22" t="s">
        <v>286</v>
      </c>
      <c r="H22">
        <v>1606254150</v>
      </c>
      <c r="I22">
        <f t="shared" si="0"/>
        <v>3.1858477205713811E-3</v>
      </c>
      <c r="J22">
        <f t="shared" si="1"/>
        <v>10.911900414142918</v>
      </c>
      <c r="K22">
        <f t="shared" si="2"/>
        <v>399.49464516129001</v>
      </c>
      <c r="L22">
        <f t="shared" si="3"/>
        <v>241.273178169311</v>
      </c>
      <c r="M22">
        <f t="shared" si="4"/>
        <v>24.568858492986291</v>
      </c>
      <c r="N22">
        <f t="shared" si="5"/>
        <v>40.680557532946487</v>
      </c>
      <c r="O22">
        <f t="shared" si="6"/>
        <v>0.12304934569996839</v>
      </c>
      <c r="P22">
        <f t="shared" si="7"/>
        <v>2.9604896800425342</v>
      </c>
      <c r="Q22">
        <f t="shared" si="8"/>
        <v>0.12027706222890262</v>
      </c>
      <c r="R22">
        <f t="shared" si="9"/>
        <v>7.5417040403464808E-2</v>
      </c>
      <c r="S22">
        <f t="shared" si="10"/>
        <v>231.29084041403627</v>
      </c>
      <c r="T22">
        <f t="shared" si="11"/>
        <v>39.021805455678461</v>
      </c>
      <c r="U22">
        <f t="shared" si="12"/>
        <v>38.414967741935499</v>
      </c>
      <c r="V22">
        <f t="shared" si="13"/>
        <v>6.8084555574201575</v>
      </c>
      <c r="W22">
        <f t="shared" si="14"/>
        <v>62.264064465471158</v>
      </c>
      <c r="X22">
        <f t="shared" si="15"/>
        <v>4.2577835214832698</v>
      </c>
      <c r="Y22">
        <f t="shared" si="16"/>
        <v>6.838267880575712</v>
      </c>
      <c r="Z22">
        <f t="shared" si="17"/>
        <v>2.5506720359368877</v>
      </c>
      <c r="AA22">
        <f t="shared" si="18"/>
        <v>-140.4958844771979</v>
      </c>
      <c r="AB22">
        <f t="shared" si="19"/>
        <v>12.910059466883352</v>
      </c>
      <c r="AC22">
        <f t="shared" si="20"/>
        <v>1.0530852957473238</v>
      </c>
      <c r="AD22">
        <f t="shared" si="21"/>
        <v>104.75810069946905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51829.798868808299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313</v>
      </c>
      <c r="AQ22">
        <v>826.78007692307699</v>
      </c>
      <c r="AR22">
        <v>1041.6600000000001</v>
      </c>
      <c r="AS22">
        <f t="shared" si="27"/>
        <v>0.20628604638454306</v>
      </c>
      <c r="AT22">
        <v>0.5</v>
      </c>
      <c r="AU22">
        <f t="shared" si="28"/>
        <v>1180.1829820581929</v>
      </c>
      <c r="AV22">
        <f t="shared" si="29"/>
        <v>10.911900414142918</v>
      </c>
      <c r="AW22">
        <f t="shared" si="30"/>
        <v>121.72764068955237</v>
      </c>
      <c r="AX22">
        <f t="shared" si="31"/>
        <v>0.42054989151930572</v>
      </c>
      <c r="AY22">
        <f t="shared" si="32"/>
        <v>9.7354800642199101E-3</v>
      </c>
      <c r="AZ22">
        <f t="shared" si="33"/>
        <v>2.1316168423477908</v>
      </c>
      <c r="BA22" t="s">
        <v>314</v>
      </c>
      <c r="BB22">
        <v>603.59</v>
      </c>
      <c r="BC22">
        <f t="shared" si="34"/>
        <v>438.07000000000005</v>
      </c>
      <c r="BD22">
        <f t="shared" si="35"/>
        <v>0.49051503886804176</v>
      </c>
      <c r="BE22">
        <f t="shared" si="36"/>
        <v>0.83521848869094872</v>
      </c>
      <c r="BF22">
        <f t="shared" si="37"/>
        <v>0.65877091204090166</v>
      </c>
      <c r="BG22">
        <f t="shared" si="38"/>
        <v>0.87191444168158849</v>
      </c>
      <c r="BH22">
        <f t="shared" si="39"/>
        <v>1399.9974193548401</v>
      </c>
      <c r="BI22">
        <f t="shared" si="40"/>
        <v>1180.1829820581929</v>
      </c>
      <c r="BJ22">
        <f t="shared" si="41"/>
        <v>0.84298939822478802</v>
      </c>
      <c r="BK22">
        <f t="shared" si="42"/>
        <v>0.19597879644957605</v>
      </c>
      <c r="BL22">
        <v>6</v>
      </c>
      <c r="BM22">
        <v>0.5</v>
      </c>
      <c r="BN22" t="s">
        <v>290</v>
      </c>
      <c r="BO22">
        <v>2</v>
      </c>
      <c r="BP22">
        <v>1606254150</v>
      </c>
      <c r="BQ22">
        <v>399.49464516129001</v>
      </c>
      <c r="BR22">
        <v>417.77187096774202</v>
      </c>
      <c r="BS22">
        <v>41.812645161290298</v>
      </c>
      <c r="BT22">
        <v>37.233616129032299</v>
      </c>
      <c r="BU22">
        <v>395.42664516129003</v>
      </c>
      <c r="BV22">
        <v>41.119648387096802</v>
      </c>
      <c r="BW22">
        <v>399.99383870967699</v>
      </c>
      <c r="BX22">
        <v>101.79477419354799</v>
      </c>
      <c r="BY22">
        <v>3.5270403225806497E-2</v>
      </c>
      <c r="BZ22">
        <v>38.495854838709697</v>
      </c>
      <c r="CA22">
        <v>38.414967741935499</v>
      </c>
      <c r="CB22">
        <v>999.9</v>
      </c>
      <c r="CC22">
        <v>0</v>
      </c>
      <c r="CD22">
        <v>0</v>
      </c>
      <c r="CE22">
        <v>9998.0038709677392</v>
      </c>
      <c r="CF22">
        <v>0</v>
      </c>
      <c r="CG22">
        <v>292.223903225806</v>
      </c>
      <c r="CH22">
        <v>1399.9974193548401</v>
      </c>
      <c r="CI22">
        <v>0.89999829032258105</v>
      </c>
      <c r="CJ22">
        <v>0.10000174516129</v>
      </c>
      <c r="CK22">
        <v>0</v>
      </c>
      <c r="CL22">
        <v>826.76945161290303</v>
      </c>
      <c r="CM22">
        <v>4.9997499999999997</v>
      </c>
      <c r="CN22">
        <v>11515.703225806499</v>
      </c>
      <c r="CO22">
        <v>12178.0064516129</v>
      </c>
      <c r="CP22">
        <v>47.933</v>
      </c>
      <c r="CQ22">
        <v>49.518000000000001</v>
      </c>
      <c r="CR22">
        <v>48.433</v>
      </c>
      <c r="CS22">
        <v>49.408999999999999</v>
      </c>
      <c r="CT22">
        <v>49.870935483871001</v>
      </c>
      <c r="CU22">
        <v>1255.4941935483901</v>
      </c>
      <c r="CV22">
        <v>139.505161290323</v>
      </c>
      <c r="CW22">
        <v>0</v>
      </c>
      <c r="CX22">
        <v>119.60000014305101</v>
      </c>
      <c r="CY22">
        <v>0</v>
      </c>
      <c r="CZ22">
        <v>826.78007692307699</v>
      </c>
      <c r="DA22">
        <v>4.2417777848809299</v>
      </c>
      <c r="DB22">
        <v>57.863247809953798</v>
      </c>
      <c r="DC22">
        <v>11515.9038461538</v>
      </c>
      <c r="DD22">
        <v>15</v>
      </c>
      <c r="DE22">
        <v>1606252796.5999999</v>
      </c>
      <c r="DF22" t="s">
        <v>291</v>
      </c>
      <c r="DG22">
        <v>1606252796.5999999</v>
      </c>
      <c r="DH22">
        <v>1606252787.0999999</v>
      </c>
      <c r="DI22">
        <v>9</v>
      </c>
      <c r="DJ22">
        <v>-5.0000000000000001E-3</v>
      </c>
      <c r="DK22">
        <v>0.19900000000000001</v>
      </c>
      <c r="DL22">
        <v>4.0679999999999996</v>
      </c>
      <c r="DM22">
        <v>0.69299999999999995</v>
      </c>
      <c r="DN22">
        <v>1400</v>
      </c>
      <c r="DO22">
        <v>35</v>
      </c>
      <c r="DP22">
        <v>0</v>
      </c>
      <c r="DQ22">
        <v>0.01</v>
      </c>
      <c r="DR22">
        <v>10.896753290220399</v>
      </c>
      <c r="DS22">
        <v>1.1374316431478899</v>
      </c>
      <c r="DT22">
        <v>8.6064836040717005E-2</v>
      </c>
      <c r="DU22">
        <v>0</v>
      </c>
      <c r="DV22">
        <v>-18.272303333333301</v>
      </c>
      <c r="DW22">
        <v>-1.9591661846496899</v>
      </c>
      <c r="DX22">
        <v>0.143455952550677</v>
      </c>
      <c r="DY22">
        <v>0</v>
      </c>
      <c r="DZ22">
        <v>4.575037</v>
      </c>
      <c r="EA22">
        <v>0.83993299221356899</v>
      </c>
      <c r="EB22">
        <v>6.0923203579041497E-2</v>
      </c>
      <c r="EC22">
        <v>0</v>
      </c>
      <c r="ED22">
        <v>0</v>
      </c>
      <c r="EE22">
        <v>3</v>
      </c>
      <c r="EF22" t="s">
        <v>292</v>
      </c>
      <c r="EG22">
        <v>100</v>
      </c>
      <c r="EH22">
        <v>100</v>
      </c>
      <c r="EI22">
        <v>4.0679999999999996</v>
      </c>
      <c r="EJ22">
        <v>0.69299999999999995</v>
      </c>
      <c r="EK22">
        <v>4.0680952380951103</v>
      </c>
      <c r="EL22">
        <v>0</v>
      </c>
      <c r="EM22">
        <v>0</v>
      </c>
      <c r="EN22">
        <v>0</v>
      </c>
      <c r="EO22">
        <v>0.69299499999999603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22.7</v>
      </c>
      <c r="EX22">
        <v>22.8</v>
      </c>
      <c r="EY22">
        <v>2</v>
      </c>
      <c r="EZ22">
        <v>391.73200000000003</v>
      </c>
      <c r="FA22">
        <v>630.21600000000001</v>
      </c>
      <c r="FB22">
        <v>37.396500000000003</v>
      </c>
      <c r="FC22">
        <v>34.847099999999998</v>
      </c>
      <c r="FD22">
        <v>30.000499999999999</v>
      </c>
      <c r="FE22">
        <v>34.556600000000003</v>
      </c>
      <c r="FF22">
        <v>34.475900000000003</v>
      </c>
      <c r="FG22">
        <v>20.122599999999998</v>
      </c>
      <c r="FH22">
        <v>0</v>
      </c>
      <c r="FI22">
        <v>100</v>
      </c>
      <c r="FJ22">
        <v>-999.9</v>
      </c>
      <c r="FK22">
        <v>418.05500000000001</v>
      </c>
      <c r="FL22">
        <v>38.8797</v>
      </c>
      <c r="FM22">
        <v>101.21</v>
      </c>
      <c r="FN22">
        <v>100.517</v>
      </c>
    </row>
    <row r="23" spans="1:170" x14ac:dyDescent="0.2">
      <c r="A23">
        <v>9</v>
      </c>
      <c r="B23">
        <v>1606254276</v>
      </c>
      <c r="C23">
        <v>942.40000009536698</v>
      </c>
      <c r="D23" t="s">
        <v>315</v>
      </c>
      <c r="E23" t="s">
        <v>316</v>
      </c>
      <c r="F23" t="s">
        <v>285</v>
      </c>
      <c r="G23" t="s">
        <v>286</v>
      </c>
      <c r="H23">
        <v>1606254268.25</v>
      </c>
      <c r="I23">
        <f t="shared" si="0"/>
        <v>4.073596428017379E-3</v>
      </c>
      <c r="J23">
        <f t="shared" si="1"/>
        <v>14.423199423936575</v>
      </c>
      <c r="K23">
        <f t="shared" si="2"/>
        <v>499.73583333333301</v>
      </c>
      <c r="L23">
        <f t="shared" si="3"/>
        <v>321.38026564262788</v>
      </c>
      <c r="M23">
        <f t="shared" si="4"/>
        <v>32.725837364891184</v>
      </c>
      <c r="N23">
        <f t="shared" si="5"/>
        <v>50.887609960658992</v>
      </c>
      <c r="O23">
        <f t="shared" si="6"/>
        <v>0.14781422681223763</v>
      </c>
      <c r="P23">
        <f t="shared" si="7"/>
        <v>2.9607979556947206</v>
      </c>
      <c r="Q23">
        <f t="shared" si="8"/>
        <v>0.1438335990177203</v>
      </c>
      <c r="R23">
        <f t="shared" si="9"/>
        <v>9.0244714175319818E-2</v>
      </c>
      <c r="S23">
        <f t="shared" si="10"/>
        <v>231.28922305629547</v>
      </c>
      <c r="T23">
        <f t="shared" si="11"/>
        <v>38.749138689172192</v>
      </c>
      <c r="U23">
        <f t="shared" si="12"/>
        <v>38.285946666666703</v>
      </c>
      <c r="V23">
        <f t="shared" si="13"/>
        <v>6.7611359788902403</v>
      </c>
      <c r="W23">
        <f t="shared" si="14"/>
        <v>59.078993937266901</v>
      </c>
      <c r="X23">
        <f t="shared" si="15"/>
        <v>4.0299869763122373</v>
      </c>
      <c r="Y23">
        <f t="shared" si="16"/>
        <v>6.8213534248594074</v>
      </c>
      <c r="Z23">
        <f t="shared" si="17"/>
        <v>2.731149002578003</v>
      </c>
      <c r="AA23">
        <f t="shared" si="18"/>
        <v>-179.64560247556642</v>
      </c>
      <c r="AB23">
        <f t="shared" si="19"/>
        <v>26.186609661631142</v>
      </c>
      <c r="AC23">
        <f t="shared" si="20"/>
        <v>2.1340449363060277</v>
      </c>
      <c r="AD23">
        <f t="shared" si="21"/>
        <v>79.964275178666213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51846.094567410837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317</v>
      </c>
      <c r="AQ23">
        <v>839.42107692307695</v>
      </c>
      <c r="AR23">
        <v>1087.21</v>
      </c>
      <c r="AS23">
        <f t="shared" si="27"/>
        <v>0.22791265999845756</v>
      </c>
      <c r="AT23">
        <v>0.5</v>
      </c>
      <c r="AU23">
        <f t="shared" si="28"/>
        <v>1180.1762677938148</v>
      </c>
      <c r="AV23">
        <f t="shared" si="29"/>
        <v>14.423199423936575</v>
      </c>
      <c r="AW23">
        <f t="shared" si="30"/>
        <v>134.48855622997016</v>
      </c>
      <c r="AX23">
        <f t="shared" si="31"/>
        <v>0.44158902144020012</v>
      </c>
      <c r="AY23">
        <f t="shared" si="32"/>
        <v>1.2710768139572157E-2</v>
      </c>
      <c r="AZ23">
        <f t="shared" si="33"/>
        <v>2.0004139034777086</v>
      </c>
      <c r="BA23" t="s">
        <v>318</v>
      </c>
      <c r="BB23">
        <v>607.11</v>
      </c>
      <c r="BC23">
        <f t="shared" si="34"/>
        <v>480.1</v>
      </c>
      <c r="BD23">
        <f t="shared" si="35"/>
        <v>0.51611939820229757</v>
      </c>
      <c r="BE23">
        <f t="shared" si="36"/>
        <v>0.8191693314802051</v>
      </c>
      <c r="BF23">
        <f t="shared" si="37"/>
        <v>0.66657754840632111</v>
      </c>
      <c r="BG23">
        <f t="shared" si="38"/>
        <v>0.85402786940310227</v>
      </c>
      <c r="BH23">
        <f t="shared" si="39"/>
        <v>1399.98966666667</v>
      </c>
      <c r="BI23">
        <f t="shared" si="40"/>
        <v>1180.1762677938148</v>
      </c>
      <c r="BJ23">
        <f t="shared" si="41"/>
        <v>0.84298927048781458</v>
      </c>
      <c r="BK23">
        <f t="shared" si="42"/>
        <v>0.19597854097562936</v>
      </c>
      <c r="BL23">
        <v>6</v>
      </c>
      <c r="BM23">
        <v>0.5</v>
      </c>
      <c r="BN23" t="s">
        <v>290</v>
      </c>
      <c r="BO23">
        <v>2</v>
      </c>
      <c r="BP23">
        <v>1606254268.25</v>
      </c>
      <c r="BQ23">
        <v>499.73583333333301</v>
      </c>
      <c r="BR23">
        <v>524.42413333333297</v>
      </c>
      <c r="BS23">
        <v>39.576016666666703</v>
      </c>
      <c r="BT23">
        <v>33.707466666666697</v>
      </c>
      <c r="BU23">
        <v>495.66773333333299</v>
      </c>
      <c r="BV23">
        <v>38.883023333333298</v>
      </c>
      <c r="BW23">
        <v>400.00133333333298</v>
      </c>
      <c r="BX23">
        <v>101.793533333333</v>
      </c>
      <c r="BY23">
        <v>3.5486253333333301E-2</v>
      </c>
      <c r="BZ23">
        <v>38.450000000000003</v>
      </c>
      <c r="CA23">
        <v>38.285946666666703</v>
      </c>
      <c r="CB23">
        <v>999.9</v>
      </c>
      <c r="CC23">
        <v>0</v>
      </c>
      <c r="CD23">
        <v>0</v>
      </c>
      <c r="CE23">
        <v>9999.8733333333294</v>
      </c>
      <c r="CF23">
        <v>0</v>
      </c>
      <c r="CG23">
        <v>294.152266666667</v>
      </c>
      <c r="CH23">
        <v>1399.98966666667</v>
      </c>
      <c r="CI23">
        <v>0.90000086666666701</v>
      </c>
      <c r="CJ23">
        <v>9.9999216666666696E-2</v>
      </c>
      <c r="CK23">
        <v>0</v>
      </c>
      <c r="CL23">
        <v>839.43020000000001</v>
      </c>
      <c r="CM23">
        <v>4.9997499999999997</v>
      </c>
      <c r="CN23">
        <v>11691.436666666699</v>
      </c>
      <c r="CO23">
        <v>12177.9633333333</v>
      </c>
      <c r="CP23">
        <v>47.978999999999999</v>
      </c>
      <c r="CQ23">
        <v>49.625</v>
      </c>
      <c r="CR23">
        <v>48.445466666666697</v>
      </c>
      <c r="CS23">
        <v>49.5</v>
      </c>
      <c r="CT23">
        <v>49.932866666666598</v>
      </c>
      <c r="CU23">
        <v>1255.4953333333301</v>
      </c>
      <c r="CV23">
        <v>139.49866666666699</v>
      </c>
      <c r="CW23">
        <v>0</v>
      </c>
      <c r="CX23">
        <v>117.299999952316</v>
      </c>
      <c r="CY23">
        <v>0</v>
      </c>
      <c r="CZ23">
        <v>839.42107692307695</v>
      </c>
      <c r="DA23">
        <v>1.1010598363978299</v>
      </c>
      <c r="DB23">
        <v>10.7213675283187</v>
      </c>
      <c r="DC23">
        <v>11691.592307692301</v>
      </c>
      <c r="DD23">
        <v>15</v>
      </c>
      <c r="DE23">
        <v>1606252796.5999999</v>
      </c>
      <c r="DF23" t="s">
        <v>291</v>
      </c>
      <c r="DG23">
        <v>1606252796.5999999</v>
      </c>
      <c r="DH23">
        <v>1606252787.0999999</v>
      </c>
      <c r="DI23">
        <v>9</v>
      </c>
      <c r="DJ23">
        <v>-5.0000000000000001E-3</v>
      </c>
      <c r="DK23">
        <v>0.19900000000000001</v>
      </c>
      <c r="DL23">
        <v>4.0679999999999996</v>
      </c>
      <c r="DM23">
        <v>0.69299999999999995</v>
      </c>
      <c r="DN23">
        <v>1400</v>
      </c>
      <c r="DO23">
        <v>35</v>
      </c>
      <c r="DP23">
        <v>0</v>
      </c>
      <c r="DQ23">
        <v>0.01</v>
      </c>
      <c r="DR23">
        <v>14.4246279051114</v>
      </c>
      <c r="DS23">
        <v>-0.13676331070917999</v>
      </c>
      <c r="DT23">
        <v>3.5684829859856E-2</v>
      </c>
      <c r="DU23">
        <v>1</v>
      </c>
      <c r="DV23">
        <v>-24.688929999999999</v>
      </c>
      <c r="DW23">
        <v>0.13884493882087101</v>
      </c>
      <c r="DX23">
        <v>5.1541143112404299E-2</v>
      </c>
      <c r="DY23">
        <v>1</v>
      </c>
      <c r="DZ23">
        <v>5.8693439999999999</v>
      </c>
      <c r="EA23">
        <v>-9.5686585094549303E-2</v>
      </c>
      <c r="EB23">
        <v>7.0829384674253402E-3</v>
      </c>
      <c r="EC23">
        <v>1</v>
      </c>
      <c r="ED23">
        <v>3</v>
      </c>
      <c r="EE23">
        <v>3</v>
      </c>
      <c r="EF23" t="s">
        <v>306</v>
      </c>
      <c r="EG23">
        <v>100</v>
      </c>
      <c r="EH23">
        <v>100</v>
      </c>
      <c r="EI23">
        <v>4.069</v>
      </c>
      <c r="EJ23">
        <v>0.69299999999999995</v>
      </c>
      <c r="EK23">
        <v>4.0680952380951103</v>
      </c>
      <c r="EL23">
        <v>0</v>
      </c>
      <c r="EM23">
        <v>0</v>
      </c>
      <c r="EN23">
        <v>0</v>
      </c>
      <c r="EO23">
        <v>0.69299499999999603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24.7</v>
      </c>
      <c r="EX23">
        <v>24.8</v>
      </c>
      <c r="EY23">
        <v>2</v>
      </c>
      <c r="EZ23">
        <v>391.27800000000002</v>
      </c>
      <c r="FA23">
        <v>625.05899999999997</v>
      </c>
      <c r="FB23">
        <v>37.3767</v>
      </c>
      <c r="FC23">
        <v>34.886200000000002</v>
      </c>
      <c r="FD23">
        <v>29.9999</v>
      </c>
      <c r="FE23">
        <v>34.573399999999999</v>
      </c>
      <c r="FF23">
        <v>34.484999999999999</v>
      </c>
      <c r="FG23">
        <v>24.5322</v>
      </c>
      <c r="FH23">
        <v>0</v>
      </c>
      <c r="FI23">
        <v>100</v>
      </c>
      <c r="FJ23">
        <v>-999.9</v>
      </c>
      <c r="FK23">
        <v>524.66399999999999</v>
      </c>
      <c r="FL23">
        <v>41.698399999999999</v>
      </c>
      <c r="FM23">
        <v>101.20699999999999</v>
      </c>
      <c r="FN23">
        <v>100.518</v>
      </c>
    </row>
    <row r="24" spans="1:170" x14ac:dyDescent="0.2">
      <c r="A24">
        <v>10</v>
      </c>
      <c r="B24">
        <v>1606254396.5</v>
      </c>
      <c r="C24">
        <v>1062.9000000953699</v>
      </c>
      <c r="D24" t="s">
        <v>319</v>
      </c>
      <c r="E24" t="s">
        <v>320</v>
      </c>
      <c r="F24" t="s">
        <v>285</v>
      </c>
      <c r="G24" t="s">
        <v>286</v>
      </c>
      <c r="H24">
        <v>1606254388.5</v>
      </c>
      <c r="I24">
        <f t="shared" si="0"/>
        <v>3.6642148484155872E-3</v>
      </c>
      <c r="J24">
        <f t="shared" si="1"/>
        <v>16.920363058039776</v>
      </c>
      <c r="K24">
        <f t="shared" si="2"/>
        <v>600.02916129032303</v>
      </c>
      <c r="L24">
        <f t="shared" si="3"/>
        <v>355.82378209359672</v>
      </c>
      <c r="M24">
        <f t="shared" si="4"/>
        <v>36.231580963287783</v>
      </c>
      <c r="N24">
        <f t="shared" si="5"/>
        <v>61.097673150766141</v>
      </c>
      <c r="O24">
        <f t="shared" si="6"/>
        <v>0.12478243738213138</v>
      </c>
      <c r="P24">
        <f t="shared" si="7"/>
        <v>2.960701967554483</v>
      </c>
      <c r="Q24">
        <f t="shared" si="8"/>
        <v>0.12193268502336226</v>
      </c>
      <c r="R24">
        <f t="shared" si="9"/>
        <v>7.6458546463970045E-2</v>
      </c>
      <c r="S24">
        <f t="shared" si="10"/>
        <v>231.29463655563109</v>
      </c>
      <c r="T24">
        <f t="shared" si="11"/>
        <v>38.779164900220543</v>
      </c>
      <c r="U24">
        <f t="shared" si="12"/>
        <v>38.1742967741936</v>
      </c>
      <c r="V24">
        <f t="shared" si="13"/>
        <v>6.7204179810317326</v>
      </c>
      <c r="W24">
        <f t="shared" si="14"/>
        <v>56.209688286650461</v>
      </c>
      <c r="X24">
        <f t="shared" si="15"/>
        <v>3.8188348266937227</v>
      </c>
      <c r="Y24">
        <f t="shared" si="16"/>
        <v>6.7939085646925355</v>
      </c>
      <c r="Z24">
        <f t="shared" si="17"/>
        <v>2.90158315433801</v>
      </c>
      <c r="AA24">
        <f t="shared" si="18"/>
        <v>-161.5918748151274</v>
      </c>
      <c r="AB24">
        <f t="shared" si="19"/>
        <v>32.097507311701804</v>
      </c>
      <c r="AC24">
        <f t="shared" si="20"/>
        <v>2.6134845139706981</v>
      </c>
      <c r="AD24">
        <f t="shared" si="21"/>
        <v>104.41375356617618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51855.721066416307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321</v>
      </c>
      <c r="AQ24">
        <v>850.90346153846099</v>
      </c>
      <c r="AR24">
        <v>1129.6400000000001</v>
      </c>
      <c r="AS24">
        <f t="shared" si="27"/>
        <v>0.2467481130816358</v>
      </c>
      <c r="AT24">
        <v>0.5</v>
      </c>
      <c r="AU24">
        <f t="shared" si="28"/>
        <v>1180.2027830225661</v>
      </c>
      <c r="AV24">
        <f t="shared" si="29"/>
        <v>16.920363058039776</v>
      </c>
      <c r="AW24">
        <f t="shared" si="30"/>
        <v>145.6064048822567</v>
      </c>
      <c r="AX24">
        <f t="shared" si="31"/>
        <v>0.45800431996034141</v>
      </c>
      <c r="AY24">
        <f t="shared" si="32"/>
        <v>1.4826359325337591E-2</v>
      </c>
      <c r="AZ24">
        <f t="shared" si="33"/>
        <v>1.8877164406359543</v>
      </c>
      <c r="BA24" t="s">
        <v>322</v>
      </c>
      <c r="BB24">
        <v>612.26</v>
      </c>
      <c r="BC24">
        <f t="shared" si="34"/>
        <v>517.38000000000011</v>
      </c>
      <c r="BD24">
        <f t="shared" si="35"/>
        <v>0.53874625702875845</v>
      </c>
      <c r="BE24">
        <f t="shared" si="36"/>
        <v>0.80474900181899145</v>
      </c>
      <c r="BF24">
        <f t="shared" si="37"/>
        <v>0.67301155992065675</v>
      </c>
      <c r="BG24">
        <f t="shared" si="38"/>
        <v>0.83736645860669878</v>
      </c>
      <c r="BH24">
        <f t="shared" si="39"/>
        <v>1400.02096774194</v>
      </c>
      <c r="BI24">
        <f t="shared" si="40"/>
        <v>1180.2027830225661</v>
      </c>
      <c r="BJ24">
        <f t="shared" si="41"/>
        <v>0.84298936245653988</v>
      </c>
      <c r="BK24">
        <f t="shared" si="42"/>
        <v>0.19597872491308013</v>
      </c>
      <c r="BL24">
        <v>6</v>
      </c>
      <c r="BM24">
        <v>0.5</v>
      </c>
      <c r="BN24" t="s">
        <v>290</v>
      </c>
      <c r="BO24">
        <v>2</v>
      </c>
      <c r="BP24">
        <v>1606254388.5</v>
      </c>
      <c r="BQ24">
        <v>600.02916129032303</v>
      </c>
      <c r="BR24">
        <v>628.707516129032</v>
      </c>
      <c r="BS24">
        <v>37.504083870967797</v>
      </c>
      <c r="BT24">
        <v>32.213922580645203</v>
      </c>
      <c r="BU24">
        <v>595.96100000000001</v>
      </c>
      <c r="BV24">
        <v>36.811087096774202</v>
      </c>
      <c r="BW24">
        <v>400.00200000000001</v>
      </c>
      <c r="BX24">
        <v>101.789193548387</v>
      </c>
      <c r="BY24">
        <v>3.5312812903225799E-2</v>
      </c>
      <c r="BZ24">
        <v>38.375387096774197</v>
      </c>
      <c r="CA24">
        <v>38.1742967741936</v>
      </c>
      <c r="CB24">
        <v>999.9</v>
      </c>
      <c r="CC24">
        <v>0</v>
      </c>
      <c r="CD24">
        <v>0</v>
      </c>
      <c r="CE24">
        <v>9999.7554838709693</v>
      </c>
      <c r="CF24">
        <v>0</v>
      </c>
      <c r="CG24">
        <v>314.00738709677398</v>
      </c>
      <c r="CH24">
        <v>1400.02096774194</v>
      </c>
      <c r="CI24">
        <v>0.89999980645161304</v>
      </c>
      <c r="CJ24">
        <v>0.100000238709677</v>
      </c>
      <c r="CK24">
        <v>0</v>
      </c>
      <c r="CL24">
        <v>850.90587096774198</v>
      </c>
      <c r="CM24">
        <v>4.9997499999999997</v>
      </c>
      <c r="CN24">
        <v>11839.945161290299</v>
      </c>
      <c r="CO24">
        <v>12178.235483871</v>
      </c>
      <c r="CP24">
        <v>47.936999999999998</v>
      </c>
      <c r="CQ24">
        <v>49.561999999999998</v>
      </c>
      <c r="CR24">
        <v>48.418999999999997</v>
      </c>
      <c r="CS24">
        <v>49.441064516129003</v>
      </c>
      <c r="CT24">
        <v>49.878999999999998</v>
      </c>
      <c r="CU24">
        <v>1255.51677419355</v>
      </c>
      <c r="CV24">
        <v>139.50580645161301</v>
      </c>
      <c r="CW24">
        <v>0</v>
      </c>
      <c r="CX24">
        <v>119.60000014305101</v>
      </c>
      <c r="CY24">
        <v>0</v>
      </c>
      <c r="CZ24">
        <v>850.90346153846099</v>
      </c>
      <c r="DA24">
        <v>-2.64006838351286</v>
      </c>
      <c r="DB24">
        <v>-48.129914536042598</v>
      </c>
      <c r="DC24">
        <v>11839.7615384615</v>
      </c>
      <c r="DD24">
        <v>15</v>
      </c>
      <c r="DE24">
        <v>1606252796.5999999</v>
      </c>
      <c r="DF24" t="s">
        <v>291</v>
      </c>
      <c r="DG24">
        <v>1606252796.5999999</v>
      </c>
      <c r="DH24">
        <v>1606252787.0999999</v>
      </c>
      <c r="DI24">
        <v>9</v>
      </c>
      <c r="DJ24">
        <v>-5.0000000000000001E-3</v>
      </c>
      <c r="DK24">
        <v>0.19900000000000001</v>
      </c>
      <c r="DL24">
        <v>4.0679999999999996</v>
      </c>
      <c r="DM24">
        <v>0.69299999999999995</v>
      </c>
      <c r="DN24">
        <v>1400</v>
      </c>
      <c r="DO24">
        <v>35</v>
      </c>
      <c r="DP24">
        <v>0</v>
      </c>
      <c r="DQ24">
        <v>0.01</v>
      </c>
      <c r="DR24">
        <v>16.921940403675102</v>
      </c>
      <c r="DS24">
        <v>-0.60605712011345003</v>
      </c>
      <c r="DT24">
        <v>4.6481099700544398E-2</v>
      </c>
      <c r="DU24">
        <v>0</v>
      </c>
      <c r="DV24">
        <v>-28.674666666666699</v>
      </c>
      <c r="DW24">
        <v>1.1160026696329199</v>
      </c>
      <c r="DX24">
        <v>8.3741631754396306E-2</v>
      </c>
      <c r="DY24">
        <v>0</v>
      </c>
      <c r="DZ24">
        <v>5.2887133333333303</v>
      </c>
      <c r="EA24">
        <v>-0.37861428253615498</v>
      </c>
      <c r="EB24">
        <v>2.7363770126858599E-2</v>
      </c>
      <c r="EC24">
        <v>0</v>
      </c>
      <c r="ED24">
        <v>0</v>
      </c>
      <c r="EE24">
        <v>3</v>
      </c>
      <c r="EF24" t="s">
        <v>292</v>
      </c>
      <c r="EG24">
        <v>100</v>
      </c>
      <c r="EH24">
        <v>100</v>
      </c>
      <c r="EI24">
        <v>4.0679999999999996</v>
      </c>
      <c r="EJ24">
        <v>0.69299999999999995</v>
      </c>
      <c r="EK24">
        <v>4.0680952380951103</v>
      </c>
      <c r="EL24">
        <v>0</v>
      </c>
      <c r="EM24">
        <v>0</v>
      </c>
      <c r="EN24">
        <v>0</v>
      </c>
      <c r="EO24">
        <v>0.69299499999999603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26.7</v>
      </c>
      <c r="EX24">
        <v>26.8</v>
      </c>
      <c r="EY24">
        <v>2</v>
      </c>
      <c r="EZ24">
        <v>390.04500000000002</v>
      </c>
      <c r="FA24">
        <v>623.56399999999996</v>
      </c>
      <c r="FB24">
        <v>37.305100000000003</v>
      </c>
      <c r="FC24">
        <v>34.780999999999999</v>
      </c>
      <c r="FD24">
        <v>29.999600000000001</v>
      </c>
      <c r="FE24">
        <v>34.496299999999998</v>
      </c>
      <c r="FF24">
        <v>34.4116</v>
      </c>
      <c r="FG24">
        <v>28.7333</v>
      </c>
      <c r="FH24">
        <v>0</v>
      </c>
      <c r="FI24">
        <v>100</v>
      </c>
      <c r="FJ24">
        <v>-999.9</v>
      </c>
      <c r="FK24">
        <v>628.649</v>
      </c>
      <c r="FL24">
        <v>39.296700000000001</v>
      </c>
      <c r="FM24">
        <v>101.23</v>
      </c>
      <c r="FN24">
        <v>100.54300000000001</v>
      </c>
    </row>
    <row r="25" spans="1:170" x14ac:dyDescent="0.2">
      <c r="A25">
        <v>11</v>
      </c>
      <c r="B25">
        <v>1606254517</v>
      </c>
      <c r="C25">
        <v>1183.4000000953699</v>
      </c>
      <c r="D25" t="s">
        <v>323</v>
      </c>
      <c r="E25" t="s">
        <v>324</v>
      </c>
      <c r="F25" t="s">
        <v>285</v>
      </c>
      <c r="G25" t="s">
        <v>286</v>
      </c>
      <c r="H25">
        <v>1606254509</v>
      </c>
      <c r="I25">
        <f t="shared" si="0"/>
        <v>2.025169433132773E-3</v>
      </c>
      <c r="J25">
        <f t="shared" si="1"/>
        <v>18.656754697829598</v>
      </c>
      <c r="K25">
        <f t="shared" si="2"/>
        <v>700.24738709677399</v>
      </c>
      <c r="L25">
        <f t="shared" si="3"/>
        <v>255.11869606033855</v>
      </c>
      <c r="M25">
        <f t="shared" si="4"/>
        <v>25.976693328944364</v>
      </c>
      <c r="N25">
        <f t="shared" si="5"/>
        <v>71.30058247360013</v>
      </c>
      <c r="O25">
        <f t="shared" si="6"/>
        <v>7.1346253285640759E-2</v>
      </c>
      <c r="P25">
        <f t="shared" si="7"/>
        <v>2.9604246797136802</v>
      </c>
      <c r="Q25">
        <f t="shared" si="8"/>
        <v>7.0404612479500264E-2</v>
      </c>
      <c r="R25">
        <f t="shared" si="9"/>
        <v>4.4086450025649038E-2</v>
      </c>
      <c r="S25">
        <f t="shared" si="10"/>
        <v>231.29128691523266</v>
      </c>
      <c r="T25">
        <f t="shared" si="11"/>
        <v>39.253421303817319</v>
      </c>
      <c r="U25">
        <f t="shared" si="12"/>
        <v>38.374429032258099</v>
      </c>
      <c r="V25">
        <f t="shared" si="13"/>
        <v>6.7935567837180573</v>
      </c>
      <c r="W25">
        <f t="shared" si="14"/>
        <v>58.996375802617251</v>
      </c>
      <c r="X25">
        <f t="shared" si="15"/>
        <v>4.0202024876889073</v>
      </c>
      <c r="Y25">
        <f t="shared" si="16"/>
        <v>6.8143211053153525</v>
      </c>
      <c r="Z25">
        <f t="shared" si="17"/>
        <v>2.77335429602915</v>
      </c>
      <c r="AA25">
        <f t="shared" si="18"/>
        <v>-89.309972001155288</v>
      </c>
      <c r="AB25">
        <f t="shared" si="19"/>
        <v>9.013932540785051</v>
      </c>
      <c r="AC25">
        <f t="shared" si="20"/>
        <v>0.73491732435301971</v>
      </c>
      <c r="AD25">
        <f t="shared" si="21"/>
        <v>151.73016477921544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51838.617817892598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325</v>
      </c>
      <c r="AQ25">
        <v>857.862192307692</v>
      </c>
      <c r="AR25">
        <v>1162.98</v>
      </c>
      <c r="AS25">
        <f t="shared" si="27"/>
        <v>0.26235860263487598</v>
      </c>
      <c r="AT25">
        <v>0.5</v>
      </c>
      <c r="AU25">
        <f t="shared" si="28"/>
        <v>1180.1861426828145</v>
      </c>
      <c r="AV25">
        <f t="shared" si="29"/>
        <v>18.656754697829598</v>
      </c>
      <c r="AW25">
        <f t="shared" si="30"/>
        <v>154.8159936216538</v>
      </c>
      <c r="AX25">
        <f t="shared" si="31"/>
        <v>0.46799601024953136</v>
      </c>
      <c r="AY25">
        <f t="shared" si="32"/>
        <v>1.6297854619714228E-2</v>
      </c>
      <c r="AZ25">
        <f t="shared" si="33"/>
        <v>1.8049321570448329</v>
      </c>
      <c r="BA25" t="s">
        <v>326</v>
      </c>
      <c r="BB25">
        <v>618.71</v>
      </c>
      <c r="BC25">
        <f t="shared" si="34"/>
        <v>544.27</v>
      </c>
      <c r="BD25">
        <f t="shared" si="35"/>
        <v>0.56060008395154615</v>
      </c>
      <c r="BE25">
        <f t="shared" si="36"/>
        <v>0.79409995573831893</v>
      </c>
      <c r="BF25">
        <f t="shared" si="37"/>
        <v>0.68182281514179588</v>
      </c>
      <c r="BG25">
        <f t="shared" si="38"/>
        <v>0.82427450866674878</v>
      </c>
      <c r="BH25">
        <f t="shared" si="39"/>
        <v>1400.00129032258</v>
      </c>
      <c r="BI25">
        <f t="shared" si="40"/>
        <v>1180.1861426828145</v>
      </c>
      <c r="BJ25">
        <f t="shared" si="41"/>
        <v>0.84298932496760992</v>
      </c>
      <c r="BK25">
        <f t="shared" si="42"/>
        <v>0.1959786499352198</v>
      </c>
      <c r="BL25">
        <v>6</v>
      </c>
      <c r="BM25">
        <v>0.5</v>
      </c>
      <c r="BN25" t="s">
        <v>290</v>
      </c>
      <c r="BO25">
        <v>2</v>
      </c>
      <c r="BP25">
        <v>1606254509</v>
      </c>
      <c r="BQ25">
        <v>700.24738709677399</v>
      </c>
      <c r="BR25">
        <v>730.35987096774204</v>
      </c>
      <c r="BS25">
        <v>39.482654838709699</v>
      </c>
      <c r="BT25">
        <v>36.564822580645199</v>
      </c>
      <c r="BU25">
        <v>696.17935483870997</v>
      </c>
      <c r="BV25">
        <v>38.7896741935484</v>
      </c>
      <c r="BW25">
        <v>399.99770967741898</v>
      </c>
      <c r="BX25">
        <v>101.78719354838699</v>
      </c>
      <c r="BY25">
        <v>3.47964903225806E-2</v>
      </c>
      <c r="BZ25">
        <v>38.430906451612898</v>
      </c>
      <c r="CA25">
        <v>38.374429032258099</v>
      </c>
      <c r="CB25">
        <v>999.9</v>
      </c>
      <c r="CC25">
        <v>0</v>
      </c>
      <c r="CD25">
        <v>0</v>
      </c>
      <c r="CE25">
        <v>9998.3799999999992</v>
      </c>
      <c r="CF25">
        <v>0</v>
      </c>
      <c r="CG25">
        <v>565.21900000000005</v>
      </c>
      <c r="CH25">
        <v>1400.00129032258</v>
      </c>
      <c r="CI25">
        <v>0.89999774193548399</v>
      </c>
      <c r="CJ25">
        <v>0.100002274193548</v>
      </c>
      <c r="CK25">
        <v>0</v>
      </c>
      <c r="CL25">
        <v>857.87593548387099</v>
      </c>
      <c r="CM25">
        <v>4.9997499999999997</v>
      </c>
      <c r="CN25">
        <v>11928.1709677419</v>
      </c>
      <c r="CO25">
        <v>12178.0709677419</v>
      </c>
      <c r="CP25">
        <v>47.917000000000002</v>
      </c>
      <c r="CQ25">
        <v>49.436999999999998</v>
      </c>
      <c r="CR25">
        <v>48.389000000000003</v>
      </c>
      <c r="CS25">
        <v>49.330290322580602</v>
      </c>
      <c r="CT25">
        <v>49.875</v>
      </c>
      <c r="CU25">
        <v>1255.4993548387099</v>
      </c>
      <c r="CV25">
        <v>139.50193548387099</v>
      </c>
      <c r="CW25">
        <v>0</v>
      </c>
      <c r="CX25">
        <v>119.700000047684</v>
      </c>
      <c r="CY25">
        <v>0</v>
      </c>
      <c r="CZ25">
        <v>857.862192307692</v>
      </c>
      <c r="DA25">
        <v>-3.29220512693575</v>
      </c>
      <c r="DB25">
        <v>-39.063247764689301</v>
      </c>
      <c r="DC25">
        <v>11927.853846153799</v>
      </c>
      <c r="DD25">
        <v>15</v>
      </c>
      <c r="DE25">
        <v>1606252796.5999999</v>
      </c>
      <c r="DF25" t="s">
        <v>291</v>
      </c>
      <c r="DG25">
        <v>1606252796.5999999</v>
      </c>
      <c r="DH25">
        <v>1606252787.0999999</v>
      </c>
      <c r="DI25">
        <v>9</v>
      </c>
      <c r="DJ25">
        <v>-5.0000000000000001E-3</v>
      </c>
      <c r="DK25">
        <v>0.19900000000000001</v>
      </c>
      <c r="DL25">
        <v>4.0679999999999996</v>
      </c>
      <c r="DM25">
        <v>0.69299999999999995</v>
      </c>
      <c r="DN25">
        <v>1400</v>
      </c>
      <c r="DO25">
        <v>35</v>
      </c>
      <c r="DP25">
        <v>0</v>
      </c>
      <c r="DQ25">
        <v>0.01</v>
      </c>
      <c r="DR25">
        <v>18.708717064188701</v>
      </c>
      <c r="DS25">
        <v>-2.9653254610305799</v>
      </c>
      <c r="DT25">
        <v>0.24936729992471501</v>
      </c>
      <c r="DU25">
        <v>0</v>
      </c>
      <c r="DV25">
        <v>-30.113409999999998</v>
      </c>
      <c r="DW25">
        <v>1.33383670745271</v>
      </c>
      <c r="DX25">
        <v>0.15902975057097599</v>
      </c>
      <c r="DY25">
        <v>0</v>
      </c>
      <c r="DZ25">
        <v>2.9085156666666698</v>
      </c>
      <c r="EA25">
        <v>3.1310322580645198</v>
      </c>
      <c r="EB25">
        <v>0.228845968337997</v>
      </c>
      <c r="EC25">
        <v>0</v>
      </c>
      <c r="ED25">
        <v>0</v>
      </c>
      <c r="EE25">
        <v>3</v>
      </c>
      <c r="EF25" t="s">
        <v>292</v>
      </c>
      <c r="EG25">
        <v>100</v>
      </c>
      <c r="EH25">
        <v>100</v>
      </c>
      <c r="EI25">
        <v>4.0679999999999996</v>
      </c>
      <c r="EJ25">
        <v>0.69289999999999996</v>
      </c>
      <c r="EK25">
        <v>4.0680952380951103</v>
      </c>
      <c r="EL25">
        <v>0</v>
      </c>
      <c r="EM25">
        <v>0</v>
      </c>
      <c r="EN25">
        <v>0</v>
      </c>
      <c r="EO25">
        <v>0.69299499999999603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28.7</v>
      </c>
      <c r="EX25">
        <v>28.8</v>
      </c>
      <c r="EY25">
        <v>2</v>
      </c>
      <c r="EZ25">
        <v>390.37599999999998</v>
      </c>
      <c r="FA25">
        <v>630.21199999999999</v>
      </c>
      <c r="FB25">
        <v>37.257399999999997</v>
      </c>
      <c r="FC25">
        <v>34.685200000000002</v>
      </c>
      <c r="FD25">
        <v>30</v>
      </c>
      <c r="FE25">
        <v>34.429900000000004</v>
      </c>
      <c r="FF25">
        <v>34.350900000000003</v>
      </c>
      <c r="FG25">
        <v>32.562100000000001</v>
      </c>
      <c r="FH25">
        <v>0</v>
      </c>
      <c r="FI25">
        <v>100</v>
      </c>
      <c r="FJ25">
        <v>-999.9</v>
      </c>
      <c r="FK25">
        <v>730.09799999999996</v>
      </c>
      <c r="FL25">
        <v>45.8155</v>
      </c>
      <c r="FM25">
        <v>101.24</v>
      </c>
      <c r="FN25">
        <v>100.551</v>
      </c>
    </row>
    <row r="26" spans="1:170" x14ac:dyDescent="0.2">
      <c r="A26">
        <v>12</v>
      </c>
      <c r="B26">
        <v>1606254637.5</v>
      </c>
      <c r="C26">
        <v>1303.9000000953699</v>
      </c>
      <c r="D26" t="s">
        <v>327</v>
      </c>
      <c r="E26" t="s">
        <v>328</v>
      </c>
      <c r="F26" t="s">
        <v>285</v>
      </c>
      <c r="G26" t="s">
        <v>286</v>
      </c>
      <c r="H26">
        <v>1606254629.75</v>
      </c>
      <c r="I26">
        <f t="shared" si="0"/>
        <v>1.8551500471117195E-3</v>
      </c>
      <c r="J26">
        <f t="shared" si="1"/>
        <v>19.918226639191857</v>
      </c>
      <c r="K26">
        <f t="shared" si="2"/>
        <v>799.86950000000002</v>
      </c>
      <c r="L26">
        <f t="shared" si="3"/>
        <v>300.46995045828282</v>
      </c>
      <c r="M26">
        <f t="shared" si="4"/>
        <v>30.594741812947305</v>
      </c>
      <c r="N26">
        <f t="shared" si="5"/>
        <v>81.445085604155651</v>
      </c>
      <c r="O26">
        <f t="shared" si="6"/>
        <v>6.7815230319086137E-2</v>
      </c>
      <c r="P26">
        <f t="shared" si="7"/>
        <v>2.9608811781852213</v>
      </c>
      <c r="Q26">
        <f t="shared" si="8"/>
        <v>6.6964018952618956E-2</v>
      </c>
      <c r="R26">
        <f t="shared" si="9"/>
        <v>4.1928099554925644E-2</v>
      </c>
      <c r="S26">
        <f t="shared" si="10"/>
        <v>231.29294317210818</v>
      </c>
      <c r="T26">
        <f t="shared" si="11"/>
        <v>39.322773931853327</v>
      </c>
      <c r="U26">
        <f t="shared" si="12"/>
        <v>38.523676666666702</v>
      </c>
      <c r="V26">
        <f t="shared" si="13"/>
        <v>6.8485482313365136</v>
      </c>
      <c r="W26">
        <f t="shared" si="14"/>
        <v>61.26172776740124</v>
      </c>
      <c r="X26">
        <f t="shared" si="15"/>
        <v>4.1804488192367559</v>
      </c>
      <c r="Y26">
        <f t="shared" si="16"/>
        <v>6.8239159612166018</v>
      </c>
      <c r="Z26">
        <f t="shared" si="17"/>
        <v>2.6680994120997577</v>
      </c>
      <c r="AA26">
        <f t="shared" si="18"/>
        <v>-81.812117077626837</v>
      </c>
      <c r="AB26">
        <f t="shared" si="19"/>
        <v>-10.650847270043132</v>
      </c>
      <c r="AC26">
        <f t="shared" si="20"/>
        <v>-0.86897650505533086</v>
      </c>
      <c r="AD26">
        <f t="shared" si="21"/>
        <v>137.96100231938289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51847.166643356744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329</v>
      </c>
      <c r="AQ26">
        <v>862.497730769231</v>
      </c>
      <c r="AR26">
        <v>1186.67</v>
      </c>
      <c r="AS26">
        <f t="shared" si="27"/>
        <v>0.27317811121100988</v>
      </c>
      <c r="AT26">
        <v>0.5</v>
      </c>
      <c r="AU26">
        <f t="shared" si="28"/>
        <v>1180.1951107473205</v>
      </c>
      <c r="AV26">
        <f t="shared" si="29"/>
        <v>19.918226639191857</v>
      </c>
      <c r="AW26">
        <f t="shared" si="30"/>
        <v>161.20173560721082</v>
      </c>
      <c r="AX26">
        <f t="shared" si="31"/>
        <v>0.47631607776382651</v>
      </c>
      <c r="AY26">
        <f t="shared" si="32"/>
        <v>1.7366598058544461E-2</v>
      </c>
      <c r="AZ26">
        <f t="shared" si="33"/>
        <v>1.7489360984941051</v>
      </c>
      <c r="BA26" t="s">
        <v>330</v>
      </c>
      <c r="BB26">
        <v>621.44000000000005</v>
      </c>
      <c r="BC26">
        <f t="shared" si="34"/>
        <v>565.23</v>
      </c>
      <c r="BD26">
        <f t="shared" si="35"/>
        <v>0.57352275928519203</v>
      </c>
      <c r="BE26">
        <f t="shared" si="36"/>
        <v>0.78594961827435772</v>
      </c>
      <c r="BF26">
        <f t="shared" si="37"/>
        <v>0.68798181702421457</v>
      </c>
      <c r="BG26">
        <f t="shared" si="38"/>
        <v>0.8149719203620871</v>
      </c>
      <c r="BH26">
        <f t="shared" si="39"/>
        <v>1400.0119999999999</v>
      </c>
      <c r="BI26">
        <f t="shared" si="40"/>
        <v>1180.1951107473205</v>
      </c>
      <c r="BJ26">
        <f t="shared" si="41"/>
        <v>0.84298928205423995</v>
      </c>
      <c r="BK26">
        <f t="shared" si="42"/>
        <v>0.1959785641084798</v>
      </c>
      <c r="BL26">
        <v>6</v>
      </c>
      <c r="BM26">
        <v>0.5</v>
      </c>
      <c r="BN26" t="s">
        <v>290</v>
      </c>
      <c r="BO26">
        <v>2</v>
      </c>
      <c r="BP26">
        <v>1606254629.75</v>
      </c>
      <c r="BQ26">
        <v>799.86950000000002</v>
      </c>
      <c r="BR26">
        <v>831.97196666666696</v>
      </c>
      <c r="BS26">
        <v>41.056049999999999</v>
      </c>
      <c r="BT26">
        <v>38.387630000000001</v>
      </c>
      <c r="BU26">
        <v>795.80133333333299</v>
      </c>
      <c r="BV26">
        <v>40.363050000000001</v>
      </c>
      <c r="BW26">
        <v>400.0086</v>
      </c>
      <c r="BX26">
        <v>101.787933333333</v>
      </c>
      <c r="BY26">
        <v>3.5033543333333299E-2</v>
      </c>
      <c r="BZ26">
        <v>38.456953333333303</v>
      </c>
      <c r="CA26">
        <v>38.523676666666702</v>
      </c>
      <c r="CB26">
        <v>999.9</v>
      </c>
      <c r="CC26">
        <v>0</v>
      </c>
      <c r="CD26">
        <v>0</v>
      </c>
      <c r="CE26">
        <v>10000.895333333299</v>
      </c>
      <c r="CF26">
        <v>0</v>
      </c>
      <c r="CG26">
        <v>510.25290000000001</v>
      </c>
      <c r="CH26">
        <v>1400.0119999999999</v>
      </c>
      <c r="CI26">
        <v>0.89999929999999995</v>
      </c>
      <c r="CJ26">
        <v>0.10000075</v>
      </c>
      <c r="CK26">
        <v>0</v>
      </c>
      <c r="CL26">
        <v>862.49900000000002</v>
      </c>
      <c r="CM26">
        <v>4.9997499999999997</v>
      </c>
      <c r="CN26">
        <v>11988.7966666667</v>
      </c>
      <c r="CO26">
        <v>12178.153333333301</v>
      </c>
      <c r="CP26">
        <v>47.970599999999997</v>
      </c>
      <c r="CQ26">
        <v>49.436999999999998</v>
      </c>
      <c r="CR26">
        <v>48.5041333333333</v>
      </c>
      <c r="CS26">
        <v>49.3350333333333</v>
      </c>
      <c r="CT26">
        <v>49.932866666666598</v>
      </c>
      <c r="CU26">
        <v>1255.511</v>
      </c>
      <c r="CV26">
        <v>139.501</v>
      </c>
      <c r="CW26">
        <v>0</v>
      </c>
      <c r="CX26">
        <v>119.799999952316</v>
      </c>
      <c r="CY26">
        <v>0</v>
      </c>
      <c r="CZ26">
        <v>862.497730769231</v>
      </c>
      <c r="DA26">
        <v>-3.09883760081228</v>
      </c>
      <c r="DB26">
        <v>-41.463247825700797</v>
      </c>
      <c r="DC26">
        <v>11988.6076923077</v>
      </c>
      <c r="DD26">
        <v>15</v>
      </c>
      <c r="DE26">
        <v>1606252796.5999999</v>
      </c>
      <c r="DF26" t="s">
        <v>291</v>
      </c>
      <c r="DG26">
        <v>1606252796.5999999</v>
      </c>
      <c r="DH26">
        <v>1606252787.0999999</v>
      </c>
      <c r="DI26">
        <v>9</v>
      </c>
      <c r="DJ26">
        <v>-5.0000000000000001E-3</v>
      </c>
      <c r="DK26">
        <v>0.19900000000000001</v>
      </c>
      <c r="DL26">
        <v>4.0679999999999996</v>
      </c>
      <c r="DM26">
        <v>0.69299999999999995</v>
      </c>
      <c r="DN26">
        <v>1400</v>
      </c>
      <c r="DO26">
        <v>35</v>
      </c>
      <c r="DP26">
        <v>0</v>
      </c>
      <c r="DQ26">
        <v>0.01</v>
      </c>
      <c r="DR26">
        <v>19.880425620457899</v>
      </c>
      <c r="DS26">
        <v>5.4197800491305399</v>
      </c>
      <c r="DT26">
        <v>0.43224364827995698</v>
      </c>
      <c r="DU26">
        <v>0</v>
      </c>
      <c r="DV26">
        <v>-32.102510000000002</v>
      </c>
      <c r="DW26">
        <v>-7.3695563959955397</v>
      </c>
      <c r="DX26">
        <v>0.60415337917342404</v>
      </c>
      <c r="DY26">
        <v>0</v>
      </c>
      <c r="DZ26">
        <v>2.6684173333333301</v>
      </c>
      <c r="EA26">
        <v>-9.8256907675193503E-2</v>
      </c>
      <c r="EB26">
        <v>7.2209823585314501E-3</v>
      </c>
      <c r="EC26">
        <v>1</v>
      </c>
      <c r="ED26">
        <v>1</v>
      </c>
      <c r="EE26">
        <v>3</v>
      </c>
      <c r="EF26" t="s">
        <v>331</v>
      </c>
      <c r="EG26">
        <v>100</v>
      </c>
      <c r="EH26">
        <v>100</v>
      </c>
      <c r="EI26">
        <v>4.0679999999999996</v>
      </c>
      <c r="EJ26">
        <v>0.69299999999999995</v>
      </c>
      <c r="EK26">
        <v>4.0680952380951103</v>
      </c>
      <c r="EL26">
        <v>0</v>
      </c>
      <c r="EM26">
        <v>0</v>
      </c>
      <c r="EN26">
        <v>0</v>
      </c>
      <c r="EO26">
        <v>0.69299499999999603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30.7</v>
      </c>
      <c r="EX26">
        <v>30.8</v>
      </c>
      <c r="EY26">
        <v>2</v>
      </c>
      <c r="EZ26">
        <v>390.59</v>
      </c>
      <c r="FA26">
        <v>633.65499999999997</v>
      </c>
      <c r="FB26">
        <v>37.256300000000003</v>
      </c>
      <c r="FC26">
        <v>34.704099999999997</v>
      </c>
      <c r="FD26">
        <v>29.9999</v>
      </c>
      <c r="FE26">
        <v>34.436100000000003</v>
      </c>
      <c r="FF26">
        <v>34.357900000000001</v>
      </c>
      <c r="FG26">
        <v>36.252800000000001</v>
      </c>
      <c r="FH26">
        <v>0</v>
      </c>
      <c r="FI26">
        <v>100</v>
      </c>
      <c r="FJ26">
        <v>-999.9</v>
      </c>
      <c r="FK26">
        <v>832.24699999999996</v>
      </c>
      <c r="FL26">
        <v>39.381500000000003</v>
      </c>
      <c r="FM26">
        <v>101.23</v>
      </c>
      <c r="FN26">
        <v>100.538</v>
      </c>
    </row>
    <row r="27" spans="1:170" x14ac:dyDescent="0.2">
      <c r="A27">
        <v>13</v>
      </c>
      <c r="B27">
        <v>1606254758</v>
      </c>
      <c r="C27">
        <v>1424.4000000953699</v>
      </c>
      <c r="D27" t="s">
        <v>332</v>
      </c>
      <c r="E27" t="s">
        <v>333</v>
      </c>
      <c r="F27" t="s">
        <v>285</v>
      </c>
      <c r="G27" t="s">
        <v>286</v>
      </c>
      <c r="H27">
        <v>1606254750</v>
      </c>
      <c r="I27">
        <f t="shared" si="0"/>
        <v>1.6792184103980136E-3</v>
      </c>
      <c r="J27">
        <f t="shared" si="1"/>
        <v>21.090687757066163</v>
      </c>
      <c r="K27">
        <f t="shared" si="2"/>
        <v>900.048870967742</v>
      </c>
      <c r="L27">
        <f t="shared" si="3"/>
        <v>331.74247965028235</v>
      </c>
      <c r="M27">
        <f t="shared" si="4"/>
        <v>33.777555899026062</v>
      </c>
      <c r="N27">
        <f t="shared" si="5"/>
        <v>91.641718850769209</v>
      </c>
      <c r="O27">
        <f t="shared" si="6"/>
        <v>6.2919340588708281E-2</v>
      </c>
      <c r="P27">
        <f t="shared" si="7"/>
        <v>2.9604712951384546</v>
      </c>
      <c r="Q27">
        <f t="shared" si="8"/>
        <v>6.2185781136561577E-2</v>
      </c>
      <c r="R27">
        <f t="shared" si="9"/>
        <v>3.8931307921135895E-2</v>
      </c>
      <c r="S27">
        <f t="shared" si="10"/>
        <v>231.29040814700116</v>
      </c>
      <c r="T27">
        <f t="shared" si="11"/>
        <v>39.282514903296615</v>
      </c>
      <c r="U27">
        <f t="shared" si="12"/>
        <v>38.441648387096798</v>
      </c>
      <c r="V27">
        <f t="shared" si="13"/>
        <v>6.8182766791210669</v>
      </c>
      <c r="W27">
        <f t="shared" si="14"/>
        <v>62.095520970278542</v>
      </c>
      <c r="X27">
        <f t="shared" si="15"/>
        <v>4.217848775310661</v>
      </c>
      <c r="Y27">
        <f t="shared" si="16"/>
        <v>6.792516931019061</v>
      </c>
      <c r="Z27">
        <f t="shared" si="17"/>
        <v>2.6004279038104059</v>
      </c>
      <c r="AA27">
        <f t="shared" si="18"/>
        <v>-74.053531898552407</v>
      </c>
      <c r="AB27">
        <f t="shared" si="19"/>
        <v>-11.180582666184151</v>
      </c>
      <c r="AC27">
        <f t="shared" si="20"/>
        <v>-0.91158743165884337</v>
      </c>
      <c r="AD27">
        <f t="shared" si="21"/>
        <v>145.14470615060577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51849.737224810538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334</v>
      </c>
      <c r="AQ27">
        <v>867.21753846153899</v>
      </c>
      <c r="AR27">
        <v>1204.1199999999999</v>
      </c>
      <c r="AS27">
        <f t="shared" si="27"/>
        <v>0.27979143402523077</v>
      </c>
      <c r="AT27">
        <v>0.5</v>
      </c>
      <c r="AU27">
        <f t="shared" si="28"/>
        <v>1180.1851885104218</v>
      </c>
      <c r="AV27">
        <f t="shared" si="29"/>
        <v>21.090687757066163</v>
      </c>
      <c r="AW27">
        <f t="shared" si="30"/>
        <v>165.1028531543341</v>
      </c>
      <c r="AX27">
        <f t="shared" si="31"/>
        <v>0.47801714114872268</v>
      </c>
      <c r="AY27">
        <f t="shared" si="32"/>
        <v>1.836019927027837E-2</v>
      </c>
      <c r="AZ27">
        <f t="shared" si="33"/>
        <v>1.7090987609208386</v>
      </c>
      <c r="BA27" t="s">
        <v>335</v>
      </c>
      <c r="BB27">
        <v>628.53</v>
      </c>
      <c r="BC27">
        <f t="shared" si="34"/>
        <v>575.58999999999992</v>
      </c>
      <c r="BD27">
        <f t="shared" si="35"/>
        <v>0.58531673854386101</v>
      </c>
      <c r="BE27">
        <f t="shared" si="36"/>
        <v>0.78143950181314192</v>
      </c>
      <c r="BF27">
        <f t="shared" si="37"/>
        <v>0.68946533256931153</v>
      </c>
      <c r="BG27">
        <f t="shared" si="38"/>
        <v>0.80811965502159133</v>
      </c>
      <c r="BH27">
        <f t="shared" si="39"/>
        <v>1400.0006451612901</v>
      </c>
      <c r="BI27">
        <f t="shared" si="40"/>
        <v>1180.1851885104218</v>
      </c>
      <c r="BJ27">
        <f t="shared" si="41"/>
        <v>0.84298903189037888</v>
      </c>
      <c r="BK27">
        <f t="shared" si="42"/>
        <v>0.19597806378075786</v>
      </c>
      <c r="BL27">
        <v>6</v>
      </c>
      <c r="BM27">
        <v>0.5</v>
      </c>
      <c r="BN27" t="s">
        <v>290</v>
      </c>
      <c r="BO27">
        <v>2</v>
      </c>
      <c r="BP27">
        <v>1606254750</v>
      </c>
      <c r="BQ27">
        <v>900.048870967742</v>
      </c>
      <c r="BR27">
        <v>933.95132258064496</v>
      </c>
      <c r="BS27">
        <v>41.425129032258099</v>
      </c>
      <c r="BT27">
        <v>39.010690322580601</v>
      </c>
      <c r="BU27">
        <v>895.98083870967798</v>
      </c>
      <c r="BV27">
        <v>40.732132258064503</v>
      </c>
      <c r="BW27">
        <v>400.00764516128999</v>
      </c>
      <c r="BX27">
        <v>101.783870967742</v>
      </c>
      <c r="BY27">
        <v>3.4732229032258102E-2</v>
      </c>
      <c r="BZ27">
        <v>38.371596774193499</v>
      </c>
      <c r="CA27">
        <v>38.441648387096798</v>
      </c>
      <c r="CB27">
        <v>999.9</v>
      </c>
      <c r="CC27">
        <v>0</v>
      </c>
      <c r="CD27">
        <v>0</v>
      </c>
      <c r="CE27">
        <v>9998.9706451612892</v>
      </c>
      <c r="CF27">
        <v>0</v>
      </c>
      <c r="CG27">
        <v>429.51390322580602</v>
      </c>
      <c r="CH27">
        <v>1400.0006451612901</v>
      </c>
      <c r="CI27">
        <v>0.90000835483871</v>
      </c>
      <c r="CJ27">
        <v>9.99918419354838E-2</v>
      </c>
      <c r="CK27">
        <v>0</v>
      </c>
      <c r="CL27">
        <v>867.22790322580602</v>
      </c>
      <c r="CM27">
        <v>4.9997499999999997</v>
      </c>
      <c r="CN27">
        <v>12048.8387096774</v>
      </c>
      <c r="CO27">
        <v>12178.080645161301</v>
      </c>
      <c r="CP27">
        <v>47.878999999999998</v>
      </c>
      <c r="CQ27">
        <v>49.387</v>
      </c>
      <c r="CR27">
        <v>48.436999999999998</v>
      </c>
      <c r="CS27">
        <v>49.237806451612897</v>
      </c>
      <c r="CT27">
        <v>49.832322580645098</v>
      </c>
      <c r="CU27">
        <v>1255.51419354839</v>
      </c>
      <c r="CV27">
        <v>139.48838709677401</v>
      </c>
      <c r="CW27">
        <v>0</v>
      </c>
      <c r="CX27">
        <v>119.700000047684</v>
      </c>
      <c r="CY27">
        <v>0</v>
      </c>
      <c r="CZ27">
        <v>867.21753846153899</v>
      </c>
      <c r="DA27">
        <v>-1.70160683753578</v>
      </c>
      <c r="DB27">
        <v>-28.270085429069201</v>
      </c>
      <c r="DC27">
        <v>12048.7038461538</v>
      </c>
      <c r="DD27">
        <v>15</v>
      </c>
      <c r="DE27">
        <v>1606252796.5999999</v>
      </c>
      <c r="DF27" t="s">
        <v>291</v>
      </c>
      <c r="DG27">
        <v>1606252796.5999999</v>
      </c>
      <c r="DH27">
        <v>1606252787.0999999</v>
      </c>
      <c r="DI27">
        <v>9</v>
      </c>
      <c r="DJ27">
        <v>-5.0000000000000001E-3</v>
      </c>
      <c r="DK27">
        <v>0.19900000000000001</v>
      </c>
      <c r="DL27">
        <v>4.0679999999999996</v>
      </c>
      <c r="DM27">
        <v>0.69299999999999995</v>
      </c>
      <c r="DN27">
        <v>1400</v>
      </c>
      <c r="DO27">
        <v>35</v>
      </c>
      <c r="DP27">
        <v>0</v>
      </c>
      <c r="DQ27">
        <v>0.01</v>
      </c>
      <c r="DR27">
        <v>21.103057063722801</v>
      </c>
      <c r="DS27">
        <v>-0.63452452527241698</v>
      </c>
      <c r="DT27">
        <v>6.1111606500644497E-2</v>
      </c>
      <c r="DU27">
        <v>0</v>
      </c>
      <c r="DV27">
        <v>-33.905799999999999</v>
      </c>
      <c r="DW27">
        <v>1.0021321468298401</v>
      </c>
      <c r="DX27">
        <v>8.9791283912563594E-2</v>
      </c>
      <c r="DY27">
        <v>0</v>
      </c>
      <c r="DZ27">
        <v>2.4154409999999999</v>
      </c>
      <c r="EA27">
        <v>-0.245608097886542</v>
      </c>
      <c r="EB27">
        <v>1.7752315783206001E-2</v>
      </c>
      <c r="EC27">
        <v>0</v>
      </c>
      <c r="ED27">
        <v>0</v>
      </c>
      <c r="EE27">
        <v>3</v>
      </c>
      <c r="EF27" t="s">
        <v>292</v>
      </c>
      <c r="EG27">
        <v>100</v>
      </c>
      <c r="EH27">
        <v>100</v>
      </c>
      <c r="EI27">
        <v>4.0679999999999996</v>
      </c>
      <c r="EJ27">
        <v>0.69299999999999995</v>
      </c>
      <c r="EK27">
        <v>4.0680952380951103</v>
      </c>
      <c r="EL27">
        <v>0</v>
      </c>
      <c r="EM27">
        <v>0</v>
      </c>
      <c r="EN27">
        <v>0</v>
      </c>
      <c r="EO27">
        <v>0.69299499999999603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32.700000000000003</v>
      </c>
      <c r="EX27">
        <v>32.799999999999997</v>
      </c>
      <c r="EY27">
        <v>2</v>
      </c>
      <c r="EZ27">
        <v>390.416</v>
      </c>
      <c r="FA27">
        <v>634.61199999999997</v>
      </c>
      <c r="FB27">
        <v>37.192799999999998</v>
      </c>
      <c r="FC27">
        <v>34.628700000000002</v>
      </c>
      <c r="FD27">
        <v>29.999700000000001</v>
      </c>
      <c r="FE27">
        <v>34.364400000000003</v>
      </c>
      <c r="FF27">
        <v>34.2851</v>
      </c>
      <c r="FG27">
        <v>40.133099999999999</v>
      </c>
      <c r="FH27">
        <v>0</v>
      </c>
      <c r="FI27">
        <v>100</v>
      </c>
      <c r="FJ27">
        <v>-999.9</v>
      </c>
      <c r="FK27">
        <v>933.89499999999998</v>
      </c>
      <c r="FL27">
        <v>40.914299999999997</v>
      </c>
      <c r="FM27">
        <v>101.247</v>
      </c>
      <c r="FN27">
        <v>100.563</v>
      </c>
    </row>
    <row r="28" spans="1:170" x14ac:dyDescent="0.2">
      <c r="A28">
        <v>14</v>
      </c>
      <c r="B28">
        <v>1606254878.5</v>
      </c>
      <c r="C28">
        <v>1544.9000000953699</v>
      </c>
      <c r="D28" t="s">
        <v>336</v>
      </c>
      <c r="E28" t="s">
        <v>337</v>
      </c>
      <c r="F28" t="s">
        <v>285</v>
      </c>
      <c r="G28" t="s">
        <v>286</v>
      </c>
      <c r="H28">
        <v>1606254870.5</v>
      </c>
      <c r="I28">
        <f t="shared" si="0"/>
        <v>1.4320356299893677E-3</v>
      </c>
      <c r="J28">
        <f t="shared" si="1"/>
        <v>24.956801085962947</v>
      </c>
      <c r="K28">
        <f t="shared" si="2"/>
        <v>1199.88838709677</v>
      </c>
      <c r="L28">
        <f t="shared" si="3"/>
        <v>413.31760653824608</v>
      </c>
      <c r="M28">
        <f t="shared" si="4"/>
        <v>42.082943759197967</v>
      </c>
      <c r="N28">
        <f t="shared" si="5"/>
        <v>122.16957301777956</v>
      </c>
      <c r="O28">
        <f t="shared" si="6"/>
        <v>5.3572217758113681E-2</v>
      </c>
      <c r="P28">
        <f t="shared" si="7"/>
        <v>2.9610234812572509</v>
      </c>
      <c r="Q28">
        <f t="shared" si="8"/>
        <v>5.3039523142663768E-2</v>
      </c>
      <c r="R28">
        <f t="shared" si="9"/>
        <v>3.3197120922951691E-2</v>
      </c>
      <c r="S28">
        <f t="shared" si="10"/>
        <v>231.2922176193679</v>
      </c>
      <c r="T28">
        <f t="shared" si="11"/>
        <v>39.357251945497993</v>
      </c>
      <c r="U28">
        <f t="shared" si="12"/>
        <v>38.535077419354799</v>
      </c>
      <c r="V28">
        <f t="shared" si="13"/>
        <v>6.8527647562581908</v>
      </c>
      <c r="W28">
        <f t="shared" si="14"/>
        <v>62.58338733935269</v>
      </c>
      <c r="X28">
        <f t="shared" si="15"/>
        <v>4.2536879433146515</v>
      </c>
      <c r="Y28">
        <f t="shared" si="16"/>
        <v>6.7968323929949941</v>
      </c>
      <c r="Z28">
        <f t="shared" si="17"/>
        <v>2.5990768129435393</v>
      </c>
      <c r="AA28">
        <f t="shared" si="18"/>
        <v>-63.152771282531113</v>
      </c>
      <c r="AB28">
        <f t="shared" si="19"/>
        <v>-24.221218230433045</v>
      </c>
      <c r="AC28">
        <f t="shared" si="20"/>
        <v>-1.975463046354484</v>
      </c>
      <c r="AD28">
        <f t="shared" si="21"/>
        <v>141.94276506004925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51863.326129207111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338</v>
      </c>
      <c r="AQ28">
        <v>888.59738461538495</v>
      </c>
      <c r="AR28">
        <v>1270.08</v>
      </c>
      <c r="AS28">
        <f t="shared" si="27"/>
        <v>0.30036109173013903</v>
      </c>
      <c r="AT28">
        <v>0.5</v>
      </c>
      <c r="AU28">
        <f t="shared" si="28"/>
        <v>1180.1902914370639</v>
      </c>
      <c r="AV28">
        <f t="shared" si="29"/>
        <v>24.956801085962947</v>
      </c>
      <c r="AW28">
        <f t="shared" si="30"/>
        <v>177.24162219267373</v>
      </c>
      <c r="AX28">
        <f t="shared" si="31"/>
        <v>0.49854339884101789</v>
      </c>
      <c r="AY28">
        <f t="shared" si="32"/>
        <v>2.1635958837355723E-2</v>
      </c>
      <c r="AZ28">
        <f t="shared" si="33"/>
        <v>1.5684051398337113</v>
      </c>
      <c r="BA28" t="s">
        <v>339</v>
      </c>
      <c r="BB28">
        <v>636.89</v>
      </c>
      <c r="BC28">
        <f t="shared" si="34"/>
        <v>633.18999999999994</v>
      </c>
      <c r="BD28">
        <f t="shared" si="35"/>
        <v>0.60247732179063951</v>
      </c>
      <c r="BE28">
        <f t="shared" si="36"/>
        <v>0.75880222002978825</v>
      </c>
      <c r="BF28">
        <f t="shared" si="37"/>
        <v>0.68784799662683138</v>
      </c>
      <c r="BG28">
        <f t="shared" si="38"/>
        <v>0.78221848471447941</v>
      </c>
      <c r="BH28">
        <f t="shared" si="39"/>
        <v>1400.0061290322601</v>
      </c>
      <c r="BI28">
        <f t="shared" si="40"/>
        <v>1180.1902914370639</v>
      </c>
      <c r="BJ28">
        <f t="shared" si="41"/>
        <v>0.84298937480570779</v>
      </c>
      <c r="BK28">
        <f t="shared" si="42"/>
        <v>0.19597874961141556</v>
      </c>
      <c r="BL28">
        <v>6</v>
      </c>
      <c r="BM28">
        <v>0.5</v>
      </c>
      <c r="BN28" t="s">
        <v>290</v>
      </c>
      <c r="BO28">
        <v>2</v>
      </c>
      <c r="BP28">
        <v>1606254870.5</v>
      </c>
      <c r="BQ28">
        <v>1199.88838709677</v>
      </c>
      <c r="BR28">
        <v>1239.90032258065</v>
      </c>
      <c r="BS28">
        <v>41.777593548387102</v>
      </c>
      <c r="BT28">
        <v>39.7193161290323</v>
      </c>
      <c r="BU28">
        <v>1195.8203225806501</v>
      </c>
      <c r="BV28">
        <v>41.084603225806397</v>
      </c>
      <c r="BW28">
        <v>400.00690322580601</v>
      </c>
      <c r="BX28">
        <v>101.78270967741901</v>
      </c>
      <c r="BY28">
        <v>3.47379548387097E-2</v>
      </c>
      <c r="BZ28">
        <v>38.383348387096802</v>
      </c>
      <c r="CA28">
        <v>38.535077419354799</v>
      </c>
      <c r="CB28">
        <v>999.9</v>
      </c>
      <c r="CC28">
        <v>0</v>
      </c>
      <c r="CD28">
        <v>0</v>
      </c>
      <c r="CE28">
        <v>10002.215483870999</v>
      </c>
      <c r="CF28">
        <v>0</v>
      </c>
      <c r="CG28">
        <v>438.15832258064501</v>
      </c>
      <c r="CH28">
        <v>1400.0061290322601</v>
      </c>
      <c r="CI28">
        <v>0.89999700000000005</v>
      </c>
      <c r="CJ28">
        <v>0.10000299999999999</v>
      </c>
      <c r="CK28">
        <v>0</v>
      </c>
      <c r="CL28">
        <v>888.60467741935497</v>
      </c>
      <c r="CM28">
        <v>4.9997499999999997</v>
      </c>
      <c r="CN28">
        <v>12343.2193548387</v>
      </c>
      <c r="CO28">
        <v>12178.087096774199</v>
      </c>
      <c r="CP28">
        <v>47.887</v>
      </c>
      <c r="CQ28">
        <v>49.375</v>
      </c>
      <c r="CR28">
        <v>48.424935483870897</v>
      </c>
      <c r="CS28">
        <v>49.253999999999998</v>
      </c>
      <c r="CT28">
        <v>49.832387096774198</v>
      </c>
      <c r="CU28">
        <v>1255.5051612903201</v>
      </c>
      <c r="CV28">
        <v>139.505161290323</v>
      </c>
      <c r="CW28">
        <v>0</v>
      </c>
      <c r="CX28">
        <v>119.700000047684</v>
      </c>
      <c r="CY28">
        <v>0</v>
      </c>
      <c r="CZ28">
        <v>888.59738461538495</v>
      </c>
      <c r="DA28">
        <v>3.9405128226571202</v>
      </c>
      <c r="DB28">
        <v>42.611965753811297</v>
      </c>
      <c r="DC28">
        <v>12343.4769230769</v>
      </c>
      <c r="DD28">
        <v>15</v>
      </c>
      <c r="DE28">
        <v>1606252796.5999999</v>
      </c>
      <c r="DF28" t="s">
        <v>291</v>
      </c>
      <c r="DG28">
        <v>1606252796.5999999</v>
      </c>
      <c r="DH28">
        <v>1606252787.0999999</v>
      </c>
      <c r="DI28">
        <v>9</v>
      </c>
      <c r="DJ28">
        <v>-5.0000000000000001E-3</v>
      </c>
      <c r="DK28">
        <v>0.19900000000000001</v>
      </c>
      <c r="DL28">
        <v>4.0679999999999996</v>
      </c>
      <c r="DM28">
        <v>0.69299999999999995</v>
      </c>
      <c r="DN28">
        <v>1400</v>
      </c>
      <c r="DO28">
        <v>35</v>
      </c>
      <c r="DP28">
        <v>0</v>
      </c>
      <c r="DQ28">
        <v>0.01</v>
      </c>
      <c r="DR28">
        <v>24.964346857491201</v>
      </c>
      <c r="DS28">
        <v>-1.84795143368225</v>
      </c>
      <c r="DT28">
        <v>0.15153621780778101</v>
      </c>
      <c r="DU28">
        <v>0</v>
      </c>
      <c r="DV28">
        <v>-39.997509999999998</v>
      </c>
      <c r="DW28">
        <v>2.47895439377083</v>
      </c>
      <c r="DX28">
        <v>0.20861484183378001</v>
      </c>
      <c r="DY28">
        <v>0</v>
      </c>
      <c r="DZ28">
        <v>2.05862533333333</v>
      </c>
      <c r="EA28">
        <v>0.12755666295884299</v>
      </c>
      <c r="EB28">
        <v>9.4663807703307592E-3</v>
      </c>
      <c r="EC28">
        <v>1</v>
      </c>
      <c r="ED28">
        <v>1</v>
      </c>
      <c r="EE28">
        <v>3</v>
      </c>
      <c r="EF28" t="s">
        <v>331</v>
      </c>
      <c r="EG28">
        <v>100</v>
      </c>
      <c r="EH28">
        <v>100</v>
      </c>
      <c r="EI28">
        <v>4.07</v>
      </c>
      <c r="EJ28">
        <v>0.69299999999999995</v>
      </c>
      <c r="EK28">
        <v>4.0680952380951103</v>
      </c>
      <c r="EL28">
        <v>0</v>
      </c>
      <c r="EM28">
        <v>0</v>
      </c>
      <c r="EN28">
        <v>0</v>
      </c>
      <c r="EO28">
        <v>0.69299499999999603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34.700000000000003</v>
      </c>
      <c r="EX28">
        <v>34.9</v>
      </c>
      <c r="EY28">
        <v>2</v>
      </c>
      <c r="EZ28">
        <v>390.44200000000001</v>
      </c>
      <c r="FA28">
        <v>636.02700000000004</v>
      </c>
      <c r="FB28">
        <v>37.171100000000003</v>
      </c>
      <c r="FC28">
        <v>34.571800000000003</v>
      </c>
      <c r="FD28">
        <v>30.0002</v>
      </c>
      <c r="FE28">
        <v>34.315100000000001</v>
      </c>
      <c r="FF28">
        <v>34.245899999999999</v>
      </c>
      <c r="FG28">
        <v>51.201900000000002</v>
      </c>
      <c r="FH28">
        <v>0</v>
      </c>
      <c r="FI28">
        <v>100</v>
      </c>
      <c r="FJ28">
        <v>-999.9</v>
      </c>
      <c r="FK28">
        <v>1239.53</v>
      </c>
      <c r="FL28">
        <v>41.303400000000003</v>
      </c>
      <c r="FM28">
        <v>101.249</v>
      </c>
      <c r="FN28">
        <v>100.56399999999999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19</v>
      </c>
    </row>
    <row r="12" spans="1:2" x14ac:dyDescent="0.2">
      <c r="A12" t="s">
        <v>21</v>
      </c>
      <c r="B12" t="s">
        <v>17</v>
      </c>
    </row>
    <row r="13" spans="1:2" x14ac:dyDescent="0.2">
      <c r="A13" t="s">
        <v>22</v>
      </c>
      <c r="B13" t="s">
        <v>11</v>
      </c>
    </row>
    <row r="14" spans="1:2" x14ac:dyDescent="0.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2020-11-24T14:02:52Z</dcterms:created>
  <dcterms:modified xsi:type="dcterms:W3CDTF">2023-08-17T09:05:51Z</dcterms:modified>
</cp:coreProperties>
</file>