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<sst xmlns="http://schemas.openxmlformats.org/spreadsheetml/2006/main" count="639" uniqueCount="271">
  <si>
    <t>File opened</t>
  </si>
  <si>
    <t>2020-12-16 11:41:04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</si>
  <si>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</si>
  <si>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</si>
  <si>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</si>
  <si>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</si>
  <si>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</si>
  <si>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</si>
  <si>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</si>
  <si>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</si>
  <si>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</si>
  <si>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</si>
  <si>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</si>
  <si>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{"co2bspanconc1": "400", "tazero": "0.00104713", "flowazero": "0.317", "h2oaspanconc1": "12.17", "h2obspan2": "0", "co2bspan2a": "0.0873229", "co2aspan2a": "0.0865215", "co2aspan2": "0", "chamberpressurezero": "2.57375", "co2bspan1": "0.999577", "h2obspan1": "0.998939", "co2bspan2b": "0.087286", "co2bspanconc2": "0", "h2obspanconc2": "0", "co2azero": "0.892502", "ssb_ref": "34919.1", "ssa_ref": "37127.4", "co2bzero": "0.898612", "co2aspan1": "1.00054", "h2oaspanconc2": "0", "h2obspan2b": "0.0677395", "h2oaspan2b": "0.0671222", "h2oaspan2a": "0.0668561", "h2oaspan2": "0", "h2obspanconc1": "12.17", "h2oazero": "1.16161", "flowmeterzero": "0.990581", "co2bspan2": "0", "tbzero": "0.0513058", "co2aspanconc1": "400", "h2oaspan1": "1.00398", "h2obspan2a": "0.0678114", "co2aspanconc2": "0", "co2aspan2b": "0.086568", "oxygen": "21", "h2obzero": "1.16501", "flowbzero": "0.26"}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</si>
  <si>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</si>
  <si>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</si>
  <si>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</si>
  <si>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</si>
  <si>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</si>
  <si>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</si>
  <si>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</si>
  <si>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11:41:04</t>
  </si>
  <si>
    <t>Stability Definition:	A (GasEx): Slp&lt;0.5 Per=15	ΔH2O (Meas2): Slp&lt;0.2 Per=15	ΔCO2 (Meas2): Slp&lt;0.2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</si>
  <si>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</si>
  <si>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</si>
  <si>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</si>
  <si>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</si>
  <si>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</si>
  <si>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</si>
  <si>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</si>
  <si>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</si>
  <si>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</si>
  <si>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</si>
  <si>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</si>
  <si>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</si>
  <si>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</si>
  <si>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</si>
  <si>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</si>
  <si>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</si>
  <si>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</si>
  <si>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</si>
  <si>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</si>
  <si>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</si>
  <si>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</si>
  <si>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</si>
  <si>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</si>
  <si>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</si>
  <si>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</si>
  <si>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</si>
  <si>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</si>
  <si>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</si>
  <si>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</si>
  <si>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</si>
  <si>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</si>
  <si>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</si>
  <si>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</si>
  <si>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</si>
  <si>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</si>
  <si>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</si>
  <si>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</si>
  <si>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</si>
  <si>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</si>
  <si>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</si>
  <si>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</si>
  <si>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</si>
  <si>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</si>
  <si>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</si>
  <si>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</si>
  <si>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</si>
  <si>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</si>
  <si>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</si>
  <si>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</si>
  <si>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</si>
  <si>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</si>
  <si>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</si>
  <si>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6.07058 92.363 391.428 619.968 858.153 1059.61 1241.84 1400.52</t>
  </si>
  <si>
    <t>Fs_true</t>
  </si>
  <si>
    <t>1.21091 103.559 404.005 601.341 801.253 1000.78 1201.79 1400.9</t>
  </si>
  <si>
    <t>leak_wt</t>
  </si>
  <si>
    <t>Sys</t>
  </si>
  <si>
    <t>UserDefCon</t>
  </si>
  <si>
    <t>GasEx</t>
  </si>
  <si>
    <t>Leak</t>
  </si>
  <si>
    <t>LeafQ</t>
  </si>
  <si>
    <t>Const</t>
  </si>
  <si>
    <t>Meas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</si>
  <si>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</si>
  <si>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</si>
  <si>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</si>
  <si>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</si>
  <si>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</si>
  <si>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</si>
  <si>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</si>
  <si>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</si>
  <si>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</si>
  <si>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</si>
  <si>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</si>
  <si>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</si>
  <si>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</si>
  <si>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</si>
  <si>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</si>
  <si>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</si>
  <si>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</si>
  <si>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</si>
  <si>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</si>
  <si>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</si>
  <si>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</si>
  <si>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</si>
  <si>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</si>
  <si>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</si>
  <si>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</si>
  <si>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</si>
  <si>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</si>
  <si>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</si>
  <si>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</si>
  <si>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</si>
  <si>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</si>
  <si>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</si>
  <si>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</si>
  <si>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</si>
  <si>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</si>
  <si>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</si>
  <si>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</si>
  <si>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</si>
  <si>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</si>
  <si>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</si>
  <si>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</si>
  <si>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</si>
  <si>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</si>
  <si>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</si>
  <si>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</si>
  <si>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</si>
  <si>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</si>
  <si>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</si>
  <si>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</si>
  <si>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</si>
  <si>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</si>
  <si>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</si>
  <si>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</si>
  <si>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</si>
  <si>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</si>
  <si>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</si>
  <si>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</si>
  <si>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</si>
  <si>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</si>
  <si>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</si>
  <si>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</si>
  <si>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</si>
  <si>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</si>
  <si>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</si>
  <si>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</si>
  <si>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</si>
  <si>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</si>
  <si>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</si>
  <si>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</si>
  <si>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</si>
  <si>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</si>
  <si>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</si>
  <si>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</si>
  <si>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</si>
  <si>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</si>
  <si>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</si>
  <si>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</si>
  <si>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</si>
  <si>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</si>
  <si>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</si>
  <si>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</si>
  <si>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</si>
  <si>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</si>
  <si>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</si>
  <si>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</si>
  <si>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</si>
  <si>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</si>
  <si>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</si>
  <si>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</si>
  <si>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</si>
  <si>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</si>
  <si>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</si>
  <si>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</si>
  <si>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</si>
  <si>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</si>
  <si>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</si>
  <si>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</si>
  <si>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</si>
  <si>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</si>
  <si>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</si>
  <si>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</si>
  <si>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</si>
  <si>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</si>
  <si>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</si>
  <si>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</si>
  <si>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</si>
  <si>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</si>
  <si>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</si>
  <si>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</si>
  <si>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</si>
  <si>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</si>
  <si>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</si>
  <si>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</si>
  <si>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</si>
  <si>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</si>
  <si>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</si>
  <si>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</si>
  <si>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</si>
  <si>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</si>
  <si>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</si>
  <si>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</si>
  <si>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</si>
  <si>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</si>
  <si>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</si>
  <si>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</si>
  <si>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</si>
  <si>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</si>
  <si>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</si>
  <si>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</si>
  <si>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</si>
  <si>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</si>
  <si>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</si>
  <si>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</si>
  <si>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</si>
  <si>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</si>
  <si>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</si>
  <si>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</si>
  <si>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</si>
  <si>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</si>
  <si>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</si>
  <si>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</si>
  <si>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</si>
  <si>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</si>
  <si>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</si>
  <si>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</si>
  <si>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20201216 11:50:44</t>
  </si>
  <si>
    <t>11:50:44</t>
  </si>
  <si>
    <t>1149</t>
  </si>
  <si>
    <t>_1</t>
  </si>
  <si>
    <t>0: Broadleaf</t>
  </si>
  <si>
    <t>11:51:09</t>
  </si>
  <si>
    <t>1/3</t>
  </si>
  <si>
    <t>20201216 11:52:16</t>
  </si>
  <si>
    <t>11:52:16</t>
  </si>
  <si>
    <t>3/3</t>
  </si>
  <si>
    <t>20201216 11:53:31</t>
  </si>
  <si>
    <t>11:53:31</t>
  </si>
  <si>
    <t>20201216 11:54:42</t>
  </si>
  <si>
    <t>11:54:42</t>
  </si>
  <si>
    <t>20201216 11:56:13</t>
  </si>
  <si>
    <t>11:56:13</t>
  </si>
  <si>
    <t>20201216 11:57:41</t>
  </si>
  <si>
    <t>11:57:41</t>
  </si>
  <si>
    <t>20201216 11:59:10</t>
  </si>
  <si>
    <t>11:59:10</t>
  </si>
  <si>
    <t>20201216 12:00:58</t>
  </si>
  <si>
    <t>12:00:58</t>
  </si>
  <si>
    <t>20201216 12:02:30</t>
  </si>
  <si>
    <t>12:02:30</t>
  </si>
  <si>
    <t>12:02:51</t>
  </si>
  <si>
    <t>20201216 12:04:39</t>
  </si>
  <si>
    <t>12:04:39</t>
  </si>
  <si>
    <t>20201216 12:06:34</t>
  </si>
  <si>
    <t>12:06:34</t>
  </si>
  <si>
    <t>20201216 12:08:28</t>
  </si>
  <si>
    <t>12:08:28</t>
  </si>
  <si>
    <t>20201216 12:10:29</t>
  </si>
  <si>
    <t>12:10:29</t>
  </si>
  <si>
    <t>0/3</t>
  </si>
  <si>
    <t>20201216 12:12:29</t>
  </si>
  <si>
    <t>12:12:29</t>
  </si>
  <si>
    <t>2/3</t>
  </si>
  <si>
    <t>20201216 12:14:22</t>
  </si>
  <si>
    <t>12:14:22</t>
  </si>
  <si>
    <t>12:14:46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</si>
</sst>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DT31"/>
  <sheetViews>
    <sheetView tabSelected="1" workbookViewId="0"/>
  </sheetViews>
  <sheetFormatPr defaultRowHeight="15"/>
  <sheetData>
    <row r="2" spans="1:124">
      <c r="A2" t="s">
        <v>23</v>
      </c>
      <c r="B2" t="s">
        <v>24</v>
      </c>
      <c r="C2" t="s">
        <v>26</v>
      </c>
    </row>
    <row r="3" spans="1:124">
      <c r="B3" t="s">
        <v>25</v>
      </c>
      <c r="C3">
        <v>21</v>
      </c>
    </row>
    <row r="4" spans="1:124">
      <c r="A4" t="s">
        <v>27</v>
      </c>
      <c r="B4" t="s">
        <v>28</v>
      </c>
      <c r="C4" t="s">
        <v>29</v>
      </c>
      <c r="D4" t="s">
        <v>31</v>
      </c>
      <c r="E4" t="s">
        <v>32</v>
      </c>
      <c r="F4" t="s">
        <v>33</v>
      </c>
      <c r="G4" t="s">
        <v>34</v>
      </c>
      <c r="H4" t="s">
        <v>35</v>
      </c>
      <c r="I4" t="s">
        <v>36</v>
      </c>
      <c r="J4" t="s">
        <v>37</v>
      </c>
      <c r="K4" t="s">
        <v>38</v>
      </c>
    </row>
    <row r="5" spans="1:124">
      <c r="B5" t="s">
        <v>15</v>
      </c>
      <c r="C5" t="s">
        <v>30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24">
      <c r="A6" t="s">
        <v>39</v>
      </c>
      <c r="B6" t="s">
        <v>40</v>
      </c>
      <c r="C6" t="s">
        <v>41</v>
      </c>
      <c r="D6" t="s">
        <v>42</v>
      </c>
      <c r="E6" t="s">
        <v>43</v>
      </c>
    </row>
    <row r="7" spans="1:124">
      <c r="B7">
        <v>0</v>
      </c>
      <c r="C7">
        <v>1</v>
      </c>
      <c r="D7">
        <v>0</v>
      </c>
      <c r="E7">
        <v>0</v>
      </c>
    </row>
    <row r="8" spans="1:124">
      <c r="A8" t="s">
        <v>44</v>
      </c>
      <c r="B8" t="s">
        <v>45</v>
      </c>
      <c r="C8" t="s">
        <v>47</v>
      </c>
      <c r="D8" t="s">
        <v>49</v>
      </c>
      <c r="E8" t="s">
        <v>50</v>
      </c>
      <c r="F8" t="s">
        <v>51</v>
      </c>
      <c r="G8" t="s">
        <v>52</v>
      </c>
      <c r="H8" t="s">
        <v>53</v>
      </c>
      <c r="I8" t="s">
        <v>54</v>
      </c>
      <c r="J8" t="s">
        <v>55</v>
      </c>
      <c r="K8" t="s">
        <v>56</v>
      </c>
      <c r="L8" t="s">
        <v>57</v>
      </c>
      <c r="M8" t="s">
        <v>58</v>
      </c>
      <c r="N8" t="s">
        <v>59</v>
      </c>
      <c r="O8" t="s">
        <v>60</v>
      </c>
      <c r="P8" t="s">
        <v>61</v>
      </c>
      <c r="Q8" t="s">
        <v>62</v>
      </c>
    </row>
    <row r="9" spans="1:124">
      <c r="B9" t="s">
        <v>46</v>
      </c>
      <c r="C9" t="s">
        <v>48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24">
      <c r="A10" t="s">
        <v>63</v>
      </c>
      <c r="B10" t="s">
        <v>64</v>
      </c>
      <c r="C10" t="s">
        <v>65</v>
      </c>
      <c r="D10" t="s">
        <v>66</v>
      </c>
      <c r="E10" t="s">
        <v>67</v>
      </c>
      <c r="F10" t="s">
        <v>68</v>
      </c>
    </row>
    <row r="11" spans="1:124">
      <c r="B11">
        <v>0</v>
      </c>
      <c r="C11">
        <v>0</v>
      </c>
      <c r="D11">
        <v>0</v>
      </c>
      <c r="E11">
        <v>0</v>
      </c>
      <c r="F11">
        <v>1</v>
      </c>
    </row>
    <row r="12" spans="1:124">
      <c r="A12" t="s">
        <v>69</v>
      </c>
      <c r="B12" t="s">
        <v>70</v>
      </c>
      <c r="C12" t="s">
        <v>71</v>
      </c>
      <c r="D12" t="s">
        <v>72</v>
      </c>
      <c r="E12" t="s">
        <v>73</v>
      </c>
      <c r="F12" t="s">
        <v>74</v>
      </c>
      <c r="G12" t="s">
        <v>76</v>
      </c>
      <c r="H12" t="s">
        <v>78</v>
      </c>
    </row>
    <row r="13" spans="1:124">
      <c r="B13">
        <v>-6276</v>
      </c>
      <c r="C13">
        <v>6.6</v>
      </c>
      <c r="D13">
        <v>1.709e-05</v>
      </c>
      <c r="E13">
        <v>3.11</v>
      </c>
      <c r="F13" t="s">
        <v>75</v>
      </c>
      <c r="G13" t="s">
        <v>77</v>
      </c>
      <c r="H13">
        <v>0</v>
      </c>
    </row>
    <row r="14" spans="1:124">
      <c r="A14" t="s">
        <v>79</v>
      </c>
      <c r="B14" t="s">
        <v>79</v>
      </c>
      <c r="C14" t="s">
        <v>79</v>
      </c>
      <c r="D14" t="s">
        <v>79</v>
      </c>
      <c r="E14" t="s">
        <v>79</v>
      </c>
      <c r="F14" t="s">
        <v>80</v>
      </c>
      <c r="G14" t="s">
        <v>80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82</v>
      </c>
      <c r="AG14" t="s">
        <v>82</v>
      </c>
      <c r="AH14" t="s">
        <v>82</v>
      </c>
      <c r="AI14" t="s">
        <v>82</v>
      </c>
      <c r="AJ14" t="s">
        <v>82</v>
      </c>
      <c r="AK14" t="s">
        <v>83</v>
      </c>
      <c r="AL14" t="s">
        <v>83</v>
      </c>
      <c r="AM14" t="s">
        <v>83</v>
      </c>
      <c r="AN14" t="s">
        <v>83</v>
      </c>
      <c r="AO14" t="s">
        <v>84</v>
      </c>
      <c r="AP14" t="s">
        <v>84</v>
      </c>
      <c r="AQ14" t="s">
        <v>84</v>
      </c>
      <c r="AR14" t="s">
        <v>84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86</v>
      </c>
      <c r="BL14" t="s">
        <v>86</v>
      </c>
      <c r="BM14" t="s">
        <v>86</v>
      </c>
      <c r="BN14" t="s">
        <v>86</v>
      </c>
      <c r="BO14" t="s">
        <v>86</v>
      </c>
      <c r="BP14" t="s">
        <v>86</v>
      </c>
      <c r="BQ14" t="s">
        <v>86</v>
      </c>
      <c r="BR14" t="s">
        <v>86</v>
      </c>
      <c r="BS14" t="s">
        <v>86</v>
      </c>
      <c r="BT14" t="s">
        <v>86</v>
      </c>
      <c r="BU14" t="s">
        <v>86</v>
      </c>
      <c r="BV14" t="s">
        <v>86</v>
      </c>
      <c r="BW14" t="s">
        <v>86</v>
      </c>
      <c r="BX14" t="s">
        <v>87</v>
      </c>
      <c r="BY14" t="s">
        <v>87</v>
      </c>
      <c r="BZ14" t="s">
        <v>87</v>
      </c>
      <c r="CA14" t="s">
        <v>87</v>
      </c>
      <c r="CB14" t="s">
        <v>87</v>
      </c>
      <c r="CC14" t="s">
        <v>87</v>
      </c>
      <c r="CD14" t="s">
        <v>87</v>
      </c>
      <c r="CE14" t="s">
        <v>87</v>
      </c>
      <c r="CF14" t="s">
        <v>87</v>
      </c>
      <c r="CG14" t="s">
        <v>87</v>
      </c>
      <c r="CH14" t="s">
        <v>87</v>
      </c>
      <c r="CI14" t="s">
        <v>87</v>
      </c>
      <c r="CJ14" t="s">
        <v>87</v>
      </c>
      <c r="CK14" t="s">
        <v>87</v>
      </c>
      <c r="CL14" t="s">
        <v>87</v>
      </c>
      <c r="CM14" t="s">
        <v>88</v>
      </c>
      <c r="CN14" t="s">
        <v>88</v>
      </c>
      <c r="CO14" t="s">
        <v>88</v>
      </c>
      <c r="CP14" t="s">
        <v>88</v>
      </c>
      <c r="CQ14" t="s">
        <v>88</v>
      </c>
      <c r="CR14" t="s">
        <v>88</v>
      </c>
      <c r="CS14" t="s">
        <v>88</v>
      </c>
      <c r="CT14" t="s">
        <v>88</v>
      </c>
      <c r="CU14" t="s">
        <v>88</v>
      </c>
      <c r="CV14" t="s">
        <v>88</v>
      </c>
      <c r="CW14" t="s">
        <v>88</v>
      </c>
      <c r="CX14" t="s">
        <v>88</v>
      </c>
      <c r="CY14" t="s">
        <v>88</v>
      </c>
      <c r="CZ14" t="s">
        <v>88</v>
      </c>
      <c r="DA14" t="s">
        <v>88</v>
      </c>
      <c r="DB14" t="s">
        <v>88</v>
      </c>
      <c r="DC14" t="s">
        <v>88</v>
      </c>
      <c r="DD14" t="s">
        <v>88</v>
      </c>
      <c r="DE14" t="s">
        <v>89</v>
      </c>
      <c r="DF14" t="s">
        <v>89</v>
      </c>
      <c r="DG14" t="s">
        <v>89</v>
      </c>
      <c r="DH14" t="s">
        <v>89</v>
      </c>
      <c r="DI14" t="s">
        <v>89</v>
      </c>
      <c r="DJ14" t="s">
        <v>89</v>
      </c>
      <c r="DK14" t="s">
        <v>89</v>
      </c>
      <c r="DL14" t="s">
        <v>89</v>
      </c>
      <c r="DM14" t="s">
        <v>89</v>
      </c>
      <c r="DN14" t="s">
        <v>89</v>
      </c>
      <c r="DO14" t="s">
        <v>89</v>
      </c>
      <c r="DP14" t="s">
        <v>89</v>
      </c>
      <c r="DQ14" t="s">
        <v>89</v>
      </c>
      <c r="DR14" t="s">
        <v>89</v>
      </c>
      <c r="DS14" t="s">
        <v>89</v>
      </c>
      <c r="DT14" t="s">
        <v>89</v>
      </c>
    </row>
    <row r="15" spans="1:124">
      <c r="A15" t="s">
        <v>90</v>
      </c>
      <c r="B15" t="s">
        <v>91</v>
      </c>
      <c r="C15" t="s">
        <v>92</v>
      </c>
      <c r="D15" t="s">
        <v>93</v>
      </c>
      <c r="E15" t="s">
        <v>94</v>
      </c>
      <c r="F15" t="s">
        <v>95</v>
      </c>
      <c r="G15" t="s">
        <v>96</v>
      </c>
      <c r="H15" t="s">
        <v>97</v>
      </c>
      <c r="I15" t="s">
        <v>98</v>
      </c>
      <c r="J15" t="s">
        <v>99</v>
      </c>
      <c r="K15" t="s">
        <v>100</v>
      </c>
      <c r="L15" t="s">
        <v>101</v>
      </c>
      <c r="M15" t="s">
        <v>102</v>
      </c>
      <c r="N15" t="s">
        <v>103</v>
      </c>
      <c r="O15" t="s">
        <v>104</v>
      </c>
      <c r="P15" t="s">
        <v>105</v>
      </c>
      <c r="Q15" t="s">
        <v>106</v>
      </c>
      <c r="R15" t="s">
        <v>107</v>
      </c>
      <c r="S15" t="s">
        <v>108</v>
      </c>
      <c r="T15" t="s">
        <v>109</v>
      </c>
      <c r="U15" t="s">
        <v>110</v>
      </c>
      <c r="V15" t="s">
        <v>111</v>
      </c>
      <c r="W15" t="s">
        <v>112</v>
      </c>
      <c r="X15" t="s">
        <v>113</v>
      </c>
      <c r="Y15" t="s">
        <v>114</v>
      </c>
      <c r="Z15" t="s">
        <v>115</v>
      </c>
      <c r="AA15" t="s">
        <v>116</v>
      </c>
      <c r="AB15" t="s">
        <v>117</v>
      </c>
      <c r="AC15" t="s">
        <v>118</v>
      </c>
      <c r="AD15" t="s">
        <v>119</v>
      </c>
      <c r="AE15" t="s">
        <v>120</v>
      </c>
      <c r="AF15" t="s">
        <v>82</v>
      </c>
      <c r="AG15" t="s">
        <v>121</v>
      </c>
      <c r="AH15" t="s">
        <v>122</v>
      </c>
      <c r="AI15" t="s">
        <v>123</v>
      </c>
      <c r="AJ15" t="s">
        <v>124</v>
      </c>
      <c r="AK15" t="s">
        <v>125</v>
      </c>
      <c r="AL15" t="s">
        <v>126</v>
      </c>
      <c r="AM15" t="s">
        <v>127</v>
      </c>
      <c r="AN15" t="s">
        <v>128</v>
      </c>
      <c r="AO15" t="s">
        <v>129</v>
      </c>
      <c r="AP15" t="s">
        <v>130</v>
      </c>
      <c r="AQ15" t="s">
        <v>131</v>
      </c>
      <c r="AR15" t="s">
        <v>132</v>
      </c>
      <c r="AS15" t="s">
        <v>97</v>
      </c>
      <c r="AT15" t="s">
        <v>133</v>
      </c>
      <c r="AU15" t="s">
        <v>134</v>
      </c>
      <c r="AV15" t="s">
        <v>135</v>
      </c>
      <c r="AW15" t="s">
        <v>136</v>
      </c>
      <c r="AX15" t="s">
        <v>137</v>
      </c>
      <c r="AY15" t="s">
        <v>138</v>
      </c>
      <c r="AZ15" t="s">
        <v>139</v>
      </c>
      <c r="BA15" t="s">
        <v>140</v>
      </c>
      <c r="BB15" t="s">
        <v>141</v>
      </c>
      <c r="BC15" t="s">
        <v>142</v>
      </c>
      <c r="BD15" t="s">
        <v>143</v>
      </c>
      <c r="BE15" t="s">
        <v>144</v>
      </c>
      <c r="BF15" t="s">
        <v>145</v>
      </c>
      <c r="BG15" t="s">
        <v>146</v>
      </c>
      <c r="BH15" t="s">
        <v>147</v>
      </c>
      <c r="BI15" t="s">
        <v>148</v>
      </c>
      <c r="BJ15" t="s">
        <v>149</v>
      </c>
      <c r="BK15" t="s">
        <v>91</v>
      </c>
      <c r="BL15" t="s">
        <v>94</v>
      </c>
      <c r="BM15" t="s">
        <v>150</v>
      </c>
      <c r="BN15" t="s">
        <v>151</v>
      </c>
      <c r="BO15" t="s">
        <v>152</v>
      </c>
      <c r="BP15" t="s">
        <v>153</v>
      </c>
      <c r="BQ15" t="s">
        <v>154</v>
      </c>
      <c r="BR15" t="s">
        <v>155</v>
      </c>
      <c r="BS15" t="s">
        <v>156</v>
      </c>
      <c r="BT15" t="s">
        <v>157</v>
      </c>
      <c r="BU15" t="s">
        <v>158</v>
      </c>
      <c r="BV15" t="s">
        <v>159</v>
      </c>
      <c r="BW15" t="s">
        <v>160</v>
      </c>
      <c r="BX15" t="s">
        <v>161</v>
      </c>
      <c r="BY15" t="s">
        <v>162</v>
      </c>
      <c r="BZ15" t="s">
        <v>163</v>
      </c>
      <c r="CA15" t="s">
        <v>164</v>
      </c>
      <c r="CB15" t="s">
        <v>165</v>
      </c>
      <c r="CC15" t="s">
        <v>166</v>
      </c>
      <c r="CD15" t="s">
        <v>167</v>
      </c>
      <c r="CE15" t="s">
        <v>168</v>
      </c>
      <c r="CF15" t="s">
        <v>169</v>
      </c>
      <c r="CG15" t="s">
        <v>170</v>
      </c>
      <c r="CH15" t="s">
        <v>171</v>
      </c>
      <c r="CI15" t="s">
        <v>172</v>
      </c>
      <c r="CJ15" t="s">
        <v>173</v>
      </c>
      <c r="CK15" t="s">
        <v>174</v>
      </c>
      <c r="CL15" t="s">
        <v>175</v>
      </c>
      <c r="CM15" t="s">
        <v>176</v>
      </c>
      <c r="CN15" t="s">
        <v>177</v>
      </c>
      <c r="CO15" t="s">
        <v>178</v>
      </c>
      <c r="CP15" t="s">
        <v>179</v>
      </c>
      <c r="CQ15" t="s">
        <v>180</v>
      </c>
      <c r="CR15" t="s">
        <v>181</v>
      </c>
      <c r="CS15" t="s">
        <v>182</v>
      </c>
      <c r="CT15" t="s">
        <v>183</v>
      </c>
      <c r="CU15" t="s">
        <v>184</v>
      </c>
      <c r="CV15" t="s">
        <v>185</v>
      </c>
      <c r="CW15" t="s">
        <v>186</v>
      </c>
      <c r="CX15" t="s">
        <v>187</v>
      </c>
      <c r="CY15" t="s">
        <v>188</v>
      </c>
      <c r="CZ15" t="s">
        <v>189</v>
      </c>
      <c r="DA15" t="s">
        <v>190</v>
      </c>
      <c r="DB15" t="s">
        <v>191</v>
      </c>
      <c r="DC15" t="s">
        <v>192</v>
      </c>
      <c r="DD15" t="s">
        <v>193</v>
      </c>
      <c r="DE15" t="s">
        <v>194</v>
      </c>
      <c r="DF15" t="s">
        <v>195</v>
      </c>
      <c r="DG15" t="s">
        <v>196</v>
      </c>
      <c r="DH15" t="s">
        <v>197</v>
      </c>
      <c r="DI15" t="s">
        <v>198</v>
      </c>
      <c r="DJ15" t="s">
        <v>199</v>
      </c>
      <c r="DK15" t="s">
        <v>200</v>
      </c>
      <c r="DL15" t="s">
        <v>201</v>
      </c>
      <c r="DM15" t="s">
        <v>202</v>
      </c>
      <c r="DN15" t="s">
        <v>203</v>
      </c>
      <c r="DO15" t="s">
        <v>204</v>
      </c>
      <c r="DP15" t="s">
        <v>205</v>
      </c>
      <c r="DQ15" t="s">
        <v>206</v>
      </c>
      <c r="DR15" t="s">
        <v>207</v>
      </c>
      <c r="DS15" t="s">
        <v>208</v>
      </c>
      <c r="DT15" t="s">
        <v>209</v>
      </c>
    </row>
    <row r="16" spans="1:124">
      <c r="B16" t="s">
        <v>210</v>
      </c>
      <c r="C16" t="s">
        <v>210</v>
      </c>
      <c r="H16" t="s">
        <v>210</v>
      </c>
      <c r="I16" t="s">
        <v>211</v>
      </c>
      <c r="J16" t="s">
        <v>212</v>
      </c>
      <c r="K16" t="s">
        <v>213</v>
      </c>
      <c r="L16" t="s">
        <v>214</v>
      </c>
      <c r="M16" t="s">
        <v>214</v>
      </c>
      <c r="N16" t="s">
        <v>140</v>
      </c>
      <c r="O16" t="s">
        <v>140</v>
      </c>
      <c r="P16" t="s">
        <v>211</v>
      </c>
      <c r="Q16" t="s">
        <v>211</v>
      </c>
      <c r="R16" t="s">
        <v>211</v>
      </c>
      <c r="S16" t="s">
        <v>211</v>
      </c>
      <c r="T16" t="s">
        <v>215</v>
      </c>
      <c r="U16" t="s">
        <v>216</v>
      </c>
      <c r="V16" t="s">
        <v>216</v>
      </c>
      <c r="W16" t="s">
        <v>217</v>
      </c>
      <c r="X16" t="s">
        <v>218</v>
      </c>
      <c r="Y16" t="s">
        <v>217</v>
      </c>
      <c r="Z16" t="s">
        <v>217</v>
      </c>
      <c r="AA16" t="s">
        <v>217</v>
      </c>
      <c r="AB16" t="s">
        <v>215</v>
      </c>
      <c r="AC16" t="s">
        <v>215</v>
      </c>
      <c r="AD16" t="s">
        <v>215</v>
      </c>
      <c r="AE16" t="s">
        <v>215</v>
      </c>
      <c r="AF16" t="s">
        <v>219</v>
      </c>
      <c r="AG16" t="s">
        <v>218</v>
      </c>
      <c r="AI16" t="s">
        <v>218</v>
      </c>
      <c r="AJ16" t="s">
        <v>219</v>
      </c>
      <c r="AK16" t="s">
        <v>213</v>
      </c>
      <c r="AL16" t="s">
        <v>213</v>
      </c>
      <c r="AN16" t="s">
        <v>220</v>
      </c>
      <c r="AO16" t="s">
        <v>221</v>
      </c>
      <c r="AR16" t="s">
        <v>211</v>
      </c>
      <c r="AS16" t="s">
        <v>210</v>
      </c>
      <c r="AT16" t="s">
        <v>214</v>
      </c>
      <c r="AU16" t="s">
        <v>214</v>
      </c>
      <c r="AV16" t="s">
        <v>222</v>
      </c>
      <c r="AW16" t="s">
        <v>222</v>
      </c>
      <c r="AX16" t="s">
        <v>214</v>
      </c>
      <c r="AY16" t="s">
        <v>222</v>
      </c>
      <c r="AZ16" t="s">
        <v>219</v>
      </c>
      <c r="BA16" t="s">
        <v>217</v>
      </c>
      <c r="BB16" t="s">
        <v>217</v>
      </c>
      <c r="BC16" t="s">
        <v>216</v>
      </c>
      <c r="BD16" t="s">
        <v>216</v>
      </c>
      <c r="BE16" t="s">
        <v>216</v>
      </c>
      <c r="BF16" t="s">
        <v>216</v>
      </c>
      <c r="BG16" t="s">
        <v>216</v>
      </c>
      <c r="BH16" t="s">
        <v>223</v>
      </c>
      <c r="BI16" t="s">
        <v>213</v>
      </c>
      <c r="BJ16" t="s">
        <v>213</v>
      </c>
      <c r="BK16" t="s">
        <v>224</v>
      </c>
      <c r="BM16" t="s">
        <v>210</v>
      </c>
      <c r="BN16" t="s">
        <v>210</v>
      </c>
      <c r="BP16" t="s">
        <v>225</v>
      </c>
      <c r="BQ16" t="s">
        <v>226</v>
      </c>
      <c r="BR16" t="s">
        <v>225</v>
      </c>
      <c r="BS16" t="s">
        <v>226</v>
      </c>
      <c r="BT16" t="s">
        <v>225</v>
      </c>
      <c r="BU16" t="s">
        <v>226</v>
      </c>
      <c r="BV16" t="s">
        <v>218</v>
      </c>
      <c r="BW16" t="s">
        <v>218</v>
      </c>
      <c r="BX16" t="s">
        <v>213</v>
      </c>
      <c r="BY16" t="s">
        <v>227</v>
      </c>
      <c r="BZ16" t="s">
        <v>213</v>
      </c>
      <c r="CB16" t="s">
        <v>214</v>
      </c>
      <c r="CC16" t="s">
        <v>228</v>
      </c>
      <c r="CD16" t="s">
        <v>214</v>
      </c>
      <c r="CF16" t="s">
        <v>222</v>
      </c>
      <c r="CG16" t="s">
        <v>229</v>
      </c>
      <c r="CH16" t="s">
        <v>222</v>
      </c>
      <c r="CM16" t="s">
        <v>218</v>
      </c>
      <c r="CN16" t="s">
        <v>218</v>
      </c>
      <c r="CO16" t="s">
        <v>225</v>
      </c>
      <c r="CP16" t="s">
        <v>226</v>
      </c>
      <c r="CQ16" t="s">
        <v>226</v>
      </c>
      <c r="CU16" t="s">
        <v>226</v>
      </c>
      <c r="CY16" t="s">
        <v>214</v>
      </c>
      <c r="CZ16" t="s">
        <v>214</v>
      </c>
      <c r="DA16" t="s">
        <v>222</v>
      </c>
      <c r="DB16" t="s">
        <v>222</v>
      </c>
      <c r="DC16" t="s">
        <v>230</v>
      </c>
      <c r="DD16" t="s">
        <v>230</v>
      </c>
      <c r="DF16" t="s">
        <v>219</v>
      </c>
      <c r="DG16" t="s">
        <v>219</v>
      </c>
      <c r="DH16" t="s">
        <v>216</v>
      </c>
      <c r="DI16" t="s">
        <v>216</v>
      </c>
      <c r="DJ16" t="s">
        <v>216</v>
      </c>
      <c r="DK16" t="s">
        <v>216</v>
      </c>
      <c r="DL16" t="s">
        <v>216</v>
      </c>
      <c r="DM16" t="s">
        <v>218</v>
      </c>
      <c r="DN16" t="s">
        <v>218</v>
      </c>
      <c r="DO16" t="s">
        <v>218</v>
      </c>
      <c r="DP16" t="s">
        <v>216</v>
      </c>
      <c r="DQ16" t="s">
        <v>214</v>
      </c>
      <c r="DR16" t="s">
        <v>222</v>
      </c>
      <c r="DS16" t="s">
        <v>218</v>
      </c>
      <c r="DT16" t="s">
        <v>218</v>
      </c>
    </row>
    <row r="17" spans="1:124">
      <c r="A17">
        <v>1</v>
      </c>
      <c r="B17">
        <v>1608141044.1</v>
      </c>
      <c r="C17">
        <v>0</v>
      </c>
      <c r="D17" t="s">
        <v>231</v>
      </c>
      <c r="E17" t="s">
        <v>232</v>
      </c>
      <c r="F17" t="s">
        <v>233</v>
      </c>
      <c r="G17" t="s">
        <v>234</v>
      </c>
      <c r="H17">
        <v>1608141036.1</v>
      </c>
      <c r="I17">
        <f>(J17)/1000</f>
        <v>0</v>
      </c>
      <c r="J17">
        <f>1000*AZ17*AH17*(AV17-AW17)/(100*AO17*(1000-AH17*AV17))</f>
        <v>0</v>
      </c>
      <c r="K17">
        <f>AZ17*AH17*(AU17-AT17*(1000-AH17*AW17)/(1000-AH17*AV17))/(100*AO17)</f>
        <v>0</v>
      </c>
      <c r="L17">
        <f>AT17 - IF(AH17&gt;1, K17*AO17*100.0/(AJ17*BH17), 0)</f>
        <v>0</v>
      </c>
      <c r="M17">
        <f>((S17-I17/2)*L17-K17)/(S17+I17/2)</f>
        <v>0</v>
      </c>
      <c r="N17">
        <f>M17*(BA17+BB17)/1000.0</f>
        <v>0</v>
      </c>
      <c r="O17">
        <f>(AT17 - IF(AH17&gt;1, K17*AO17*100.0/(AJ17*BH17), 0))*(BA17+BB17)/1000.0</f>
        <v>0</v>
      </c>
      <c r="P17">
        <f>2.0/((1/R17-1/Q17)+SIGN(R17)*SQRT((1/R17-1/Q17)*(1/R17-1/Q17) + 4*AP17/((AP17+1)*(AP17+1))*(2*1/R17*1/Q17-1/Q17*1/Q17)))</f>
        <v>0</v>
      </c>
      <c r="Q17">
        <f>IF(LEFT(AQ17,1)&lt;&gt;"0",IF(LEFT(AQ17,1)="1",3.0,AR17),$D$5+$E$5*(BH17*BA17/($K$5*1000))+$F$5*(BH17*BA17/($K$5*1000))*MAX(MIN(AO17,$J$5),$I$5)*MAX(MIN(AO17,$J$5),$I$5)+$G$5*MAX(MIN(AO17,$J$5),$I$5)*(BH17*BA17/($K$5*1000))+$H$5*(BH17*BA17/($K$5*1000))*(BH17*BA17/($K$5*1000)))</f>
        <v>0</v>
      </c>
      <c r="R17">
        <f>I17*(1000-(1000*0.61365*exp(17.502*V17/(240.97+V17))/(BA17+BB17)+AV17)/2)/(1000*0.61365*exp(17.502*V17/(240.97+V17))/(BA17+BB17)-AV17)</f>
        <v>0</v>
      </c>
      <c r="S17">
        <f>1/((AP17+1)/(P17/1.6)+1/(Q17/1.37)) + AP17/((AP17+1)/(P17/1.6) + AP17/(Q17/1.37))</f>
        <v>0</v>
      </c>
      <c r="T17">
        <f>(AL17*AN17)</f>
        <v>0</v>
      </c>
      <c r="U17">
        <f>(BC17+(T17+2*0.95*5.67E-8*(((BC17+$B$7)+273)^4-(BC17+273)^4)-44100*I17)/(1.84*29.3*Q17+8*0.95*5.67E-8*(BC17+273)^3))</f>
        <v>0</v>
      </c>
      <c r="V17">
        <f>($C$7*BD17+$D$7*BE17+$E$7*U17)</f>
        <v>0</v>
      </c>
      <c r="W17">
        <f>0.61365*exp(17.502*V17/(240.97+V17))</f>
        <v>0</v>
      </c>
      <c r="X17">
        <f>(Y17/Z17*100)</f>
        <v>0</v>
      </c>
      <c r="Y17">
        <f>AV17*(BA17+BB17)/1000</f>
        <v>0</v>
      </c>
      <c r="Z17">
        <f>0.61365*exp(17.502*BC17/(240.97+BC17))</f>
        <v>0</v>
      </c>
      <c r="AA17">
        <f>(W17-AV17*(BA17+BB17)/1000)</f>
        <v>0</v>
      </c>
      <c r="AB17">
        <f>(-I17*44100)</f>
        <v>0</v>
      </c>
      <c r="AC17">
        <f>2*29.3*Q17*0.92*(BC17-V17)</f>
        <v>0</v>
      </c>
      <c r="AD17">
        <f>2*0.95*5.67E-8*(((BC17+$B$7)+273)^4-(V17+273)^4)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MAX(0,($B$13+$C$13*BH17)/(1+$D$13*BH17)*BA17/(BC17+273)*$E$13)</f>
        <v>0</v>
      </c>
      <c r="AK17">
        <f>$B$11*BI17+$C$11*BJ17</f>
        <v>0</v>
      </c>
      <c r="AL17">
        <f>AK17*AM17</f>
        <v>0</v>
      </c>
      <c r="AM17">
        <f>($B$11*$D$9+$C$11*$D$9)/($B$11+$C$11)</f>
        <v>0</v>
      </c>
      <c r="AN17">
        <f>($B$11*$K$9+$C$11*$K$9)/($B$11+$C$11)</f>
        <v>0</v>
      </c>
      <c r="AO17">
        <v>6</v>
      </c>
      <c r="AP17">
        <v>0.5</v>
      </c>
      <c r="AQ17" t="s">
        <v>235</v>
      </c>
      <c r="AR17">
        <v>2</v>
      </c>
      <c r="AS17">
        <v>1608141036.1</v>
      </c>
      <c r="AT17">
        <v>401.330806451613</v>
      </c>
      <c r="AU17">
        <v>407.076548387097</v>
      </c>
      <c r="AV17">
        <v>20.9729322580645</v>
      </c>
      <c r="AW17">
        <v>20.3127903225806</v>
      </c>
      <c r="AX17">
        <v>401.088806451613</v>
      </c>
      <c r="AY17">
        <v>20.7079322580645</v>
      </c>
      <c r="AZ17">
        <v>500.021290322581</v>
      </c>
      <c r="BA17">
        <v>102.32135483871</v>
      </c>
      <c r="BB17">
        <v>0.0999841322580645</v>
      </c>
      <c r="BC17">
        <v>27.9970258064516</v>
      </c>
      <c r="BD17">
        <v>28.6884258064516</v>
      </c>
      <c r="BE17">
        <v>999.9</v>
      </c>
      <c r="BF17">
        <v>0</v>
      </c>
      <c r="BG17">
        <v>0</v>
      </c>
      <c r="BH17">
        <v>10000.8277419355</v>
      </c>
      <c r="BI17">
        <v>0</v>
      </c>
      <c r="BJ17">
        <v>640.332709677419</v>
      </c>
      <c r="BK17">
        <v>1608141069.6</v>
      </c>
      <c r="BL17" t="s">
        <v>236</v>
      </c>
      <c r="BM17">
        <v>1608141069.6</v>
      </c>
      <c r="BN17">
        <v>1608141063.1</v>
      </c>
      <c r="BO17">
        <v>10</v>
      </c>
      <c r="BP17">
        <v>-0.419</v>
      </c>
      <c r="BQ17">
        <v>0.012</v>
      </c>
      <c r="BR17">
        <v>0.242</v>
      </c>
      <c r="BS17">
        <v>0.265</v>
      </c>
      <c r="BT17">
        <v>407</v>
      </c>
      <c r="BU17">
        <v>20</v>
      </c>
      <c r="BV17">
        <v>0.37</v>
      </c>
      <c r="BW17">
        <v>0.15</v>
      </c>
      <c r="BX17">
        <v>4.19679139557724</v>
      </c>
      <c r="BY17">
        <v>2.2058983748925</v>
      </c>
      <c r="BZ17">
        <v>0.163380392258093</v>
      </c>
      <c r="CA17">
        <v>0</v>
      </c>
      <c r="CB17">
        <v>-5.32256806451613</v>
      </c>
      <c r="CC17">
        <v>-2.64796983870968</v>
      </c>
      <c r="CD17">
        <v>0.202561001857893</v>
      </c>
      <c r="CE17">
        <v>0</v>
      </c>
      <c r="CF17">
        <v>0.676438451612903</v>
      </c>
      <c r="CG17">
        <v>0.117645822580642</v>
      </c>
      <c r="CH17">
        <v>0.00891520206142552</v>
      </c>
      <c r="CI17">
        <v>1</v>
      </c>
      <c r="CJ17">
        <v>1</v>
      </c>
      <c r="CK17">
        <v>3</v>
      </c>
      <c r="CL17" t="s">
        <v>237</v>
      </c>
      <c r="CM17">
        <v>100</v>
      </c>
      <c r="CN17">
        <v>100</v>
      </c>
      <c r="CO17">
        <v>0.242</v>
      </c>
      <c r="CP17">
        <v>0.265</v>
      </c>
      <c r="CQ17">
        <v>0.833505652072818</v>
      </c>
      <c r="CR17">
        <v>-1.60436505785889e-05</v>
      </c>
      <c r="CS17">
        <v>-1.15305589960158e-06</v>
      </c>
      <c r="CT17">
        <v>3.65813499827708e-10</v>
      </c>
      <c r="CU17">
        <v>-0.103625915321792</v>
      </c>
      <c r="CV17">
        <v>-0.0148585495900011</v>
      </c>
      <c r="CW17">
        <v>0.00206202478538563</v>
      </c>
      <c r="CX17">
        <v>-2.15789431663115e-05</v>
      </c>
      <c r="CY17">
        <v>18</v>
      </c>
      <c r="CZ17">
        <v>2225</v>
      </c>
      <c r="DA17">
        <v>1</v>
      </c>
      <c r="DB17">
        <v>25</v>
      </c>
      <c r="DC17">
        <v>19.3</v>
      </c>
      <c r="DD17">
        <v>17</v>
      </c>
      <c r="DE17">
        <v>2</v>
      </c>
      <c r="DF17">
        <v>504.488</v>
      </c>
      <c r="DG17">
        <v>478.151</v>
      </c>
      <c r="DH17">
        <v>23.2223</v>
      </c>
      <c r="DI17">
        <v>34.7516</v>
      </c>
      <c r="DJ17">
        <v>30.0002</v>
      </c>
      <c r="DK17">
        <v>34.7779</v>
      </c>
      <c r="DL17">
        <v>34.8187</v>
      </c>
      <c r="DM17">
        <v>19.3765</v>
      </c>
      <c r="DN17">
        <v>20.2574</v>
      </c>
      <c r="DO17">
        <v>43.7213</v>
      </c>
      <c r="DP17">
        <v>23.2189</v>
      </c>
      <c r="DQ17">
        <v>406.612</v>
      </c>
      <c r="DR17">
        <v>20.2983</v>
      </c>
      <c r="DS17">
        <v>97.6767</v>
      </c>
      <c r="DT17">
        <v>101.729</v>
      </c>
    </row>
    <row r="18" spans="1:124">
      <c r="A18">
        <v>2</v>
      </c>
      <c r="B18">
        <v>1608141136.6</v>
      </c>
      <c r="C18">
        <v>92.5</v>
      </c>
      <c r="D18" t="s">
        <v>238</v>
      </c>
      <c r="E18" t="s">
        <v>239</v>
      </c>
      <c r="F18" t="s">
        <v>233</v>
      </c>
      <c r="G18" t="s">
        <v>234</v>
      </c>
      <c r="H18">
        <v>1608141128.85</v>
      </c>
      <c r="I18">
        <f>(J18)/1000</f>
        <v>0</v>
      </c>
      <c r="J18">
        <f>1000*AZ18*AH18*(AV18-AW18)/(100*AO18*(1000-AH18*AV18))</f>
        <v>0</v>
      </c>
      <c r="K18">
        <f>AZ18*AH18*(AU18-AT18*(1000-AH18*AW18)/(1000-AH18*AV18))/(100*AO18)</f>
        <v>0</v>
      </c>
      <c r="L18">
        <f>AT18 - IF(AH18&gt;1, K18*AO18*100.0/(AJ18*BH18), 0)</f>
        <v>0</v>
      </c>
      <c r="M18">
        <f>((S18-I18/2)*L18-K18)/(S18+I18/2)</f>
        <v>0</v>
      </c>
      <c r="N18">
        <f>M18*(BA18+BB18)/1000.0</f>
        <v>0</v>
      </c>
      <c r="O18">
        <f>(AT18 - IF(AH18&gt;1, K18*AO18*100.0/(AJ18*BH18), 0))*(BA18+BB18)/1000.0</f>
        <v>0</v>
      </c>
      <c r="P18">
        <f>2.0/((1/R18-1/Q18)+SIGN(R18)*SQRT((1/R18-1/Q18)*(1/R18-1/Q18) + 4*AP18/((AP18+1)*(AP18+1))*(2*1/R18*1/Q18-1/Q18*1/Q18)))</f>
        <v>0</v>
      </c>
      <c r="Q18">
        <f>IF(LEFT(AQ18,1)&lt;&gt;"0",IF(LEFT(AQ18,1)="1",3.0,AR18),$D$5+$E$5*(BH18*BA18/($K$5*1000))+$F$5*(BH18*BA18/($K$5*1000))*MAX(MIN(AO18,$J$5),$I$5)*MAX(MIN(AO18,$J$5),$I$5)+$G$5*MAX(MIN(AO18,$J$5),$I$5)*(BH18*BA18/($K$5*1000))+$H$5*(BH18*BA18/($K$5*1000))*(BH18*BA18/($K$5*1000)))</f>
        <v>0</v>
      </c>
      <c r="R18">
        <f>I18*(1000-(1000*0.61365*exp(17.502*V18/(240.97+V18))/(BA18+BB18)+AV18)/2)/(1000*0.61365*exp(17.502*V18/(240.97+V18))/(BA18+BB18)-AV18)</f>
        <v>0</v>
      </c>
      <c r="S18">
        <f>1/((AP18+1)/(P18/1.6)+1/(Q18/1.37)) + AP18/((AP18+1)/(P18/1.6) + AP18/(Q18/1.37))</f>
        <v>0</v>
      </c>
      <c r="T18">
        <f>(AL18*AN18)</f>
        <v>0</v>
      </c>
      <c r="U18">
        <f>(BC18+(T18+2*0.95*5.67E-8*(((BC18+$B$7)+273)^4-(BC18+273)^4)-44100*I18)/(1.84*29.3*Q18+8*0.95*5.67E-8*(BC18+273)^3))</f>
        <v>0</v>
      </c>
      <c r="V18">
        <f>($C$7*BD18+$D$7*BE18+$E$7*U18)</f>
        <v>0</v>
      </c>
      <c r="W18">
        <f>0.61365*exp(17.502*V18/(240.97+V18))</f>
        <v>0</v>
      </c>
      <c r="X18">
        <f>(Y18/Z18*100)</f>
        <v>0</v>
      </c>
      <c r="Y18">
        <f>AV18*(BA18+BB18)/1000</f>
        <v>0</v>
      </c>
      <c r="Z18">
        <f>0.61365*exp(17.502*BC18/(240.97+BC18))</f>
        <v>0</v>
      </c>
      <c r="AA18">
        <f>(W18-AV18*(BA18+BB18)/1000)</f>
        <v>0</v>
      </c>
      <c r="AB18">
        <f>(-I18*44100)</f>
        <v>0</v>
      </c>
      <c r="AC18">
        <f>2*29.3*Q18*0.92*(BC18-V18)</f>
        <v>0</v>
      </c>
      <c r="AD18">
        <f>2*0.95*5.67E-8*(((BC18+$B$7)+273)^4-(V18+273)^4)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MAX(0,($B$13+$C$13*BH18)/(1+$D$13*BH18)*BA18/(BC18+273)*$E$13)</f>
        <v>0</v>
      </c>
      <c r="AK18">
        <f>$B$11*BI18+$C$11*BJ18</f>
        <v>0</v>
      </c>
      <c r="AL18">
        <f>AK18*AM18</f>
        <v>0</v>
      </c>
      <c r="AM18">
        <f>($B$11*$D$9+$C$11*$D$9)/($B$11+$C$11)</f>
        <v>0</v>
      </c>
      <c r="AN18">
        <f>($B$11*$K$9+$C$11*$K$9)/($B$11+$C$11)</f>
        <v>0</v>
      </c>
      <c r="AO18">
        <v>6</v>
      </c>
      <c r="AP18">
        <v>0.5</v>
      </c>
      <c r="AQ18" t="s">
        <v>235</v>
      </c>
      <c r="AR18">
        <v>2</v>
      </c>
      <c r="AS18">
        <v>1608141128.85</v>
      </c>
      <c r="AT18">
        <v>44.5909833333333</v>
      </c>
      <c r="AU18">
        <v>44.81296</v>
      </c>
      <c r="AV18">
        <v>20.98555</v>
      </c>
      <c r="AW18">
        <v>20.1875766666667</v>
      </c>
      <c r="AX18">
        <v>44.1791133333333</v>
      </c>
      <c r="AY18">
        <v>20.69328</v>
      </c>
      <c r="AZ18">
        <v>500.023933333333</v>
      </c>
      <c r="BA18">
        <v>102.316</v>
      </c>
      <c r="BB18">
        <v>0.100007936666667</v>
      </c>
      <c r="BC18">
        <v>28.0043433333333</v>
      </c>
      <c r="BD18">
        <v>28.69366</v>
      </c>
      <c r="BE18">
        <v>999.9</v>
      </c>
      <c r="BF18">
        <v>0</v>
      </c>
      <c r="BG18">
        <v>0</v>
      </c>
      <c r="BH18">
        <v>10001.2493333333</v>
      </c>
      <c r="BI18">
        <v>0</v>
      </c>
      <c r="BJ18">
        <v>657.4473</v>
      </c>
      <c r="BK18">
        <v>1608141069.6</v>
      </c>
      <c r="BL18" t="s">
        <v>236</v>
      </c>
      <c r="BM18">
        <v>1608141069.6</v>
      </c>
      <c r="BN18">
        <v>1608141063.1</v>
      </c>
      <c r="BO18">
        <v>10</v>
      </c>
      <c r="BP18">
        <v>-0.419</v>
      </c>
      <c r="BQ18">
        <v>0.012</v>
      </c>
      <c r="BR18">
        <v>0.242</v>
      </c>
      <c r="BS18">
        <v>0.265</v>
      </c>
      <c r="BT18">
        <v>407</v>
      </c>
      <c r="BU18">
        <v>20</v>
      </c>
      <c r="BV18">
        <v>0.37</v>
      </c>
      <c r="BW18">
        <v>0.15</v>
      </c>
      <c r="BX18">
        <v>0.186780987816355</v>
      </c>
      <c r="BY18">
        <v>-0.167679905032236</v>
      </c>
      <c r="BZ18">
        <v>0.274956229527219</v>
      </c>
      <c r="CA18">
        <v>1</v>
      </c>
      <c r="CB18">
        <v>-0.26895643</v>
      </c>
      <c r="CC18">
        <v>-0.0286483790322572</v>
      </c>
      <c r="CD18">
        <v>0.327002531395872</v>
      </c>
      <c r="CE18">
        <v>1</v>
      </c>
      <c r="CF18">
        <v>0.79462064516129</v>
      </c>
      <c r="CG18">
        <v>0.162193790322581</v>
      </c>
      <c r="CH18">
        <v>0.0282834301332051</v>
      </c>
      <c r="CI18">
        <v>1</v>
      </c>
      <c r="CJ18">
        <v>3</v>
      </c>
      <c r="CK18">
        <v>3</v>
      </c>
      <c r="CL18" t="s">
        <v>240</v>
      </c>
      <c r="CM18">
        <v>100</v>
      </c>
      <c r="CN18">
        <v>100</v>
      </c>
      <c r="CO18">
        <v>0.412</v>
      </c>
      <c r="CP18">
        <v>0.2911</v>
      </c>
      <c r="CQ18">
        <v>0.414787963052292</v>
      </c>
      <c r="CR18">
        <v>-1.60436505785889e-05</v>
      </c>
      <c r="CS18">
        <v>-1.15305589960158e-06</v>
      </c>
      <c r="CT18">
        <v>3.65813499827708e-10</v>
      </c>
      <c r="CU18">
        <v>-0.0920248445929401</v>
      </c>
      <c r="CV18">
        <v>-0.0148585495900011</v>
      </c>
      <c r="CW18">
        <v>0.00206202478538563</v>
      </c>
      <c r="CX18">
        <v>-2.15789431663115e-05</v>
      </c>
      <c r="CY18">
        <v>18</v>
      </c>
      <c r="CZ18">
        <v>2225</v>
      </c>
      <c r="DA18">
        <v>1</v>
      </c>
      <c r="DB18">
        <v>25</v>
      </c>
      <c r="DC18">
        <v>1.1</v>
      </c>
      <c r="DD18">
        <v>1.2</v>
      </c>
      <c r="DE18">
        <v>2</v>
      </c>
      <c r="DF18">
        <v>504.585</v>
      </c>
      <c r="DG18">
        <v>477.093</v>
      </c>
      <c r="DH18">
        <v>23.1764</v>
      </c>
      <c r="DI18">
        <v>34.7484</v>
      </c>
      <c r="DJ18">
        <v>30</v>
      </c>
      <c r="DK18">
        <v>34.7684</v>
      </c>
      <c r="DL18">
        <v>34.8092</v>
      </c>
      <c r="DM18">
        <v>4.97653</v>
      </c>
      <c r="DN18">
        <v>19.5556</v>
      </c>
      <c r="DO18">
        <v>42.9731</v>
      </c>
      <c r="DP18">
        <v>23.1764</v>
      </c>
      <c r="DQ18">
        <v>47.5656</v>
      </c>
      <c r="DR18">
        <v>20.2744</v>
      </c>
      <c r="DS18">
        <v>97.6753</v>
      </c>
      <c r="DT18">
        <v>101.724</v>
      </c>
    </row>
    <row r="19" spans="1:124">
      <c r="A19">
        <v>3</v>
      </c>
      <c r="B19">
        <v>1608141211.6</v>
      </c>
      <c r="C19">
        <v>167.5</v>
      </c>
      <c r="D19" t="s">
        <v>241</v>
      </c>
      <c r="E19" t="s">
        <v>242</v>
      </c>
      <c r="F19" t="s">
        <v>233</v>
      </c>
      <c r="G19" t="s">
        <v>234</v>
      </c>
      <c r="H19">
        <v>1608141203.6</v>
      </c>
      <c r="I19">
        <f>(J19)/1000</f>
        <v>0</v>
      </c>
      <c r="J19">
        <f>1000*AZ19*AH19*(AV19-AW19)/(100*AO19*(1000-AH19*AV19))</f>
        <v>0</v>
      </c>
      <c r="K19">
        <f>AZ19*AH19*(AU19-AT19*(1000-AH19*AW19)/(1000-AH19*AV19))/(100*AO19)</f>
        <v>0</v>
      </c>
      <c r="L19">
        <f>AT19 - IF(AH19&gt;1, K19*AO19*100.0/(AJ19*BH19), 0)</f>
        <v>0</v>
      </c>
      <c r="M19">
        <f>((S19-I19/2)*L19-K19)/(S19+I19/2)</f>
        <v>0</v>
      </c>
      <c r="N19">
        <f>M19*(BA19+BB19)/1000.0</f>
        <v>0</v>
      </c>
      <c r="O19">
        <f>(AT19 - IF(AH19&gt;1, K19*AO19*100.0/(AJ19*BH19), 0))*(BA19+BB19)/1000.0</f>
        <v>0</v>
      </c>
      <c r="P19">
        <f>2.0/((1/R19-1/Q19)+SIGN(R19)*SQRT((1/R19-1/Q19)*(1/R19-1/Q19) + 4*AP19/((AP19+1)*(AP19+1))*(2*1/R19*1/Q19-1/Q19*1/Q19)))</f>
        <v>0</v>
      </c>
      <c r="Q19">
        <f>IF(LEFT(AQ19,1)&lt;&gt;"0",IF(LEFT(AQ19,1)="1",3.0,AR19),$D$5+$E$5*(BH19*BA19/($K$5*1000))+$F$5*(BH19*BA19/($K$5*1000))*MAX(MIN(AO19,$J$5),$I$5)*MAX(MIN(AO19,$J$5),$I$5)+$G$5*MAX(MIN(AO19,$J$5),$I$5)*(BH19*BA19/($K$5*1000))+$H$5*(BH19*BA19/($K$5*1000))*(BH19*BA19/($K$5*1000)))</f>
        <v>0</v>
      </c>
      <c r="R19">
        <f>I19*(1000-(1000*0.61365*exp(17.502*V19/(240.97+V19))/(BA19+BB19)+AV19)/2)/(1000*0.61365*exp(17.502*V19/(240.97+V19))/(BA19+BB19)-AV19)</f>
        <v>0</v>
      </c>
      <c r="S19">
        <f>1/((AP19+1)/(P19/1.6)+1/(Q19/1.37)) + AP19/((AP19+1)/(P19/1.6) + AP19/(Q19/1.37))</f>
        <v>0</v>
      </c>
      <c r="T19">
        <f>(AL19*AN19)</f>
        <v>0</v>
      </c>
      <c r="U19">
        <f>(BC19+(T19+2*0.95*5.67E-8*(((BC19+$B$7)+273)^4-(BC19+273)^4)-44100*I19)/(1.84*29.3*Q19+8*0.95*5.67E-8*(BC19+273)^3))</f>
        <v>0</v>
      </c>
      <c r="V19">
        <f>($C$7*BD19+$D$7*BE19+$E$7*U19)</f>
        <v>0</v>
      </c>
      <c r="W19">
        <f>0.61365*exp(17.502*V19/(240.97+V19))</f>
        <v>0</v>
      </c>
      <c r="X19">
        <f>(Y19/Z19*100)</f>
        <v>0</v>
      </c>
      <c r="Y19">
        <f>AV19*(BA19+BB19)/1000</f>
        <v>0</v>
      </c>
      <c r="Z19">
        <f>0.61365*exp(17.502*BC19/(240.97+BC19))</f>
        <v>0</v>
      </c>
      <c r="AA19">
        <f>(W19-AV19*(BA19+BB19)/1000)</f>
        <v>0</v>
      </c>
      <c r="AB19">
        <f>(-I19*44100)</f>
        <v>0</v>
      </c>
      <c r="AC19">
        <f>2*29.3*Q19*0.92*(BC19-V19)</f>
        <v>0</v>
      </c>
      <c r="AD19">
        <f>2*0.95*5.67E-8*(((BC19+$B$7)+273)^4-(V19+273)^4)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MAX(0,($B$13+$C$13*BH19)/(1+$D$13*BH19)*BA19/(BC19+273)*$E$13)</f>
        <v>0</v>
      </c>
      <c r="AK19">
        <f>$B$11*BI19+$C$11*BJ19</f>
        <v>0</v>
      </c>
      <c r="AL19">
        <f>AK19*AM19</f>
        <v>0</v>
      </c>
      <c r="AM19">
        <f>($B$11*$D$9+$C$11*$D$9)/($B$11+$C$11)</f>
        <v>0</v>
      </c>
      <c r="AN19">
        <f>($B$11*$K$9+$C$11*$K$9)/($B$11+$C$11)</f>
        <v>0</v>
      </c>
      <c r="AO19">
        <v>6</v>
      </c>
      <c r="AP19">
        <v>0.5</v>
      </c>
      <c r="AQ19" t="s">
        <v>235</v>
      </c>
      <c r="AR19">
        <v>2</v>
      </c>
      <c r="AS19">
        <v>1608141203.6</v>
      </c>
      <c r="AT19">
        <v>79.3192967741935</v>
      </c>
      <c r="AU19">
        <v>79.5759870967742</v>
      </c>
      <c r="AV19">
        <v>21.0172032258065</v>
      </c>
      <c r="AW19">
        <v>20.2504064516129</v>
      </c>
      <c r="AX19">
        <v>78.9127774193548</v>
      </c>
      <c r="AY19">
        <v>20.7236387096774</v>
      </c>
      <c r="AZ19">
        <v>500.028709677419</v>
      </c>
      <c r="BA19">
        <v>102.31435483871</v>
      </c>
      <c r="BB19">
        <v>0.100017903225806</v>
      </c>
      <c r="BC19">
        <v>28.0021548387097</v>
      </c>
      <c r="BD19">
        <v>28.6952161290323</v>
      </c>
      <c r="BE19">
        <v>999.9</v>
      </c>
      <c r="BF19">
        <v>0</v>
      </c>
      <c r="BG19">
        <v>0</v>
      </c>
      <c r="BH19">
        <v>9994.06677419355</v>
      </c>
      <c r="BI19">
        <v>0</v>
      </c>
      <c r="BJ19">
        <v>610.538483870968</v>
      </c>
      <c r="BK19">
        <v>1608141069.6</v>
      </c>
      <c r="BL19" t="s">
        <v>236</v>
      </c>
      <c r="BM19">
        <v>1608141069.6</v>
      </c>
      <c r="BN19">
        <v>1608141063.1</v>
      </c>
      <c r="BO19">
        <v>10</v>
      </c>
      <c r="BP19">
        <v>-0.419</v>
      </c>
      <c r="BQ19">
        <v>0.012</v>
      </c>
      <c r="BR19">
        <v>0.242</v>
      </c>
      <c r="BS19">
        <v>0.265</v>
      </c>
      <c r="BT19">
        <v>407</v>
      </c>
      <c r="BU19">
        <v>20</v>
      </c>
      <c r="BV19">
        <v>0.37</v>
      </c>
      <c r="BW19">
        <v>0.15</v>
      </c>
      <c r="BX19">
        <v>0.164422211624756</v>
      </c>
      <c r="BY19">
        <v>-0.144406800390927</v>
      </c>
      <c r="BZ19">
        <v>0.0205849913673388</v>
      </c>
      <c r="CA19">
        <v>1</v>
      </c>
      <c r="CB19">
        <v>-0.259523612903226</v>
      </c>
      <c r="CC19">
        <v>0.145977435483871</v>
      </c>
      <c r="CD19">
        <v>0.024072183406978</v>
      </c>
      <c r="CE19">
        <v>1</v>
      </c>
      <c r="CF19">
        <v>0.766198903225807</v>
      </c>
      <c r="CG19">
        <v>0.0739650967741939</v>
      </c>
      <c r="CH19">
        <v>0.00559377167095366</v>
      </c>
      <c r="CI19">
        <v>1</v>
      </c>
      <c r="CJ19">
        <v>3</v>
      </c>
      <c r="CK19">
        <v>3</v>
      </c>
      <c r="CL19" t="s">
        <v>240</v>
      </c>
      <c r="CM19">
        <v>100</v>
      </c>
      <c r="CN19">
        <v>100</v>
      </c>
      <c r="CO19">
        <v>0.407</v>
      </c>
      <c r="CP19">
        <v>0.294</v>
      </c>
      <c r="CQ19">
        <v>0.414787963052292</v>
      </c>
      <c r="CR19">
        <v>-1.60436505785889e-05</v>
      </c>
      <c r="CS19">
        <v>-1.15305589960158e-06</v>
      </c>
      <c r="CT19">
        <v>3.65813499827708e-10</v>
      </c>
      <c r="CU19">
        <v>-0.0920248445929401</v>
      </c>
      <c r="CV19">
        <v>-0.0148585495900011</v>
      </c>
      <c r="CW19">
        <v>0.00206202478538563</v>
      </c>
      <c r="CX19">
        <v>-2.15789431663115e-05</v>
      </c>
      <c r="CY19">
        <v>18</v>
      </c>
      <c r="CZ19">
        <v>2225</v>
      </c>
      <c r="DA19">
        <v>1</v>
      </c>
      <c r="DB19">
        <v>25</v>
      </c>
      <c r="DC19">
        <v>2.4</v>
      </c>
      <c r="DD19">
        <v>2.5</v>
      </c>
      <c r="DE19">
        <v>2</v>
      </c>
      <c r="DF19">
        <v>504.611</v>
      </c>
      <c r="DG19">
        <v>477.267</v>
      </c>
      <c r="DH19">
        <v>23.1454</v>
      </c>
      <c r="DI19">
        <v>34.7516</v>
      </c>
      <c r="DJ19">
        <v>30.0001</v>
      </c>
      <c r="DK19">
        <v>34.7653</v>
      </c>
      <c r="DL19">
        <v>34.8052</v>
      </c>
      <c r="DM19">
        <v>6.32729</v>
      </c>
      <c r="DN19">
        <v>18.7034</v>
      </c>
      <c r="DO19">
        <v>42.6014</v>
      </c>
      <c r="DP19">
        <v>23.1452</v>
      </c>
      <c r="DQ19">
        <v>79.8757</v>
      </c>
      <c r="DR19">
        <v>20.2926</v>
      </c>
      <c r="DS19">
        <v>97.6757</v>
      </c>
      <c r="DT19">
        <v>101.724</v>
      </c>
    </row>
    <row r="20" spans="1:124">
      <c r="A20">
        <v>4</v>
      </c>
      <c r="B20">
        <v>1608141282.6</v>
      </c>
      <c r="C20">
        <v>238.5</v>
      </c>
      <c r="D20" t="s">
        <v>243</v>
      </c>
      <c r="E20" t="s">
        <v>244</v>
      </c>
      <c r="F20" t="s">
        <v>233</v>
      </c>
      <c r="G20" t="s">
        <v>234</v>
      </c>
      <c r="H20">
        <v>1608141274.6</v>
      </c>
      <c r="I20">
        <f>(J20)/1000</f>
        <v>0</v>
      </c>
      <c r="J20">
        <f>1000*AZ20*AH20*(AV20-AW20)/(100*AO20*(1000-AH20*AV20))</f>
        <v>0</v>
      </c>
      <c r="K20">
        <f>AZ20*AH20*(AU20-AT20*(1000-AH20*AW20)/(1000-AH20*AV20))/(100*AO20)</f>
        <v>0</v>
      </c>
      <c r="L20">
        <f>AT20 - IF(AH20&gt;1, K20*AO20*100.0/(AJ20*BH20), 0)</f>
        <v>0</v>
      </c>
      <c r="M20">
        <f>((S20-I20/2)*L20-K20)/(S20+I20/2)</f>
        <v>0</v>
      </c>
      <c r="N20">
        <f>M20*(BA20+BB20)/1000.0</f>
        <v>0</v>
      </c>
      <c r="O20">
        <f>(AT20 - IF(AH20&gt;1, K20*AO20*100.0/(AJ20*BH20), 0))*(BA20+BB20)/1000.0</f>
        <v>0</v>
      </c>
      <c r="P20">
        <f>2.0/((1/R20-1/Q20)+SIGN(R20)*SQRT((1/R20-1/Q20)*(1/R20-1/Q20) + 4*AP20/((AP20+1)*(AP20+1))*(2*1/R20*1/Q20-1/Q20*1/Q20)))</f>
        <v>0</v>
      </c>
      <c r="Q20">
        <f>IF(LEFT(AQ20,1)&lt;&gt;"0",IF(LEFT(AQ20,1)="1",3.0,AR20),$D$5+$E$5*(BH20*BA20/($K$5*1000))+$F$5*(BH20*BA20/($K$5*1000))*MAX(MIN(AO20,$J$5),$I$5)*MAX(MIN(AO20,$J$5),$I$5)+$G$5*MAX(MIN(AO20,$J$5),$I$5)*(BH20*BA20/($K$5*1000))+$H$5*(BH20*BA20/($K$5*1000))*(BH20*BA20/($K$5*1000)))</f>
        <v>0</v>
      </c>
      <c r="R20">
        <f>I20*(1000-(1000*0.61365*exp(17.502*V20/(240.97+V20))/(BA20+BB20)+AV20)/2)/(1000*0.61365*exp(17.502*V20/(240.97+V20))/(BA20+BB20)-AV20)</f>
        <v>0</v>
      </c>
      <c r="S20">
        <f>1/((AP20+1)/(P20/1.6)+1/(Q20/1.37)) + AP20/((AP20+1)/(P20/1.6) + AP20/(Q20/1.37))</f>
        <v>0</v>
      </c>
      <c r="T20">
        <f>(AL20*AN20)</f>
        <v>0</v>
      </c>
      <c r="U20">
        <f>(BC20+(T20+2*0.95*5.67E-8*(((BC20+$B$7)+273)^4-(BC20+273)^4)-44100*I20)/(1.84*29.3*Q20+8*0.95*5.67E-8*(BC20+273)^3))</f>
        <v>0</v>
      </c>
      <c r="V20">
        <f>($C$7*BD20+$D$7*BE20+$E$7*U20)</f>
        <v>0</v>
      </c>
      <c r="W20">
        <f>0.61365*exp(17.502*V20/(240.97+V20))</f>
        <v>0</v>
      </c>
      <c r="X20">
        <f>(Y20/Z20*100)</f>
        <v>0</v>
      </c>
      <c r="Y20">
        <f>AV20*(BA20+BB20)/1000</f>
        <v>0</v>
      </c>
      <c r="Z20">
        <f>0.61365*exp(17.502*BC20/(240.97+BC20))</f>
        <v>0</v>
      </c>
      <c r="AA20">
        <f>(W20-AV20*(BA20+BB20)/1000)</f>
        <v>0</v>
      </c>
      <c r="AB20">
        <f>(-I20*44100)</f>
        <v>0</v>
      </c>
      <c r="AC20">
        <f>2*29.3*Q20*0.92*(BC20-V20)</f>
        <v>0</v>
      </c>
      <c r="AD20">
        <f>2*0.95*5.67E-8*(((BC20+$B$7)+273)^4-(V20+273)^4)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MAX(0,($B$13+$C$13*BH20)/(1+$D$13*BH20)*BA20/(BC20+273)*$E$13)</f>
        <v>0</v>
      </c>
      <c r="AK20">
        <f>$B$11*BI20+$C$11*BJ20</f>
        <v>0</v>
      </c>
      <c r="AL20">
        <f>AK20*AM20</f>
        <v>0</v>
      </c>
      <c r="AM20">
        <f>($B$11*$D$9+$C$11*$D$9)/($B$11+$C$11)</f>
        <v>0</v>
      </c>
      <c r="AN20">
        <f>($B$11*$K$9+$C$11*$K$9)/($B$11+$C$11)</f>
        <v>0</v>
      </c>
      <c r="AO20">
        <v>6</v>
      </c>
      <c r="AP20">
        <v>0.5</v>
      </c>
      <c r="AQ20" t="s">
        <v>235</v>
      </c>
      <c r="AR20">
        <v>2</v>
      </c>
      <c r="AS20">
        <v>1608141274.6</v>
      </c>
      <c r="AT20">
        <v>99.5507483870968</v>
      </c>
      <c r="AU20">
        <v>100.354258064516</v>
      </c>
      <c r="AV20">
        <v>21.1566774193548</v>
      </c>
      <c r="AW20">
        <v>20.481435483871</v>
      </c>
      <c r="AX20">
        <v>99.1485193548387</v>
      </c>
      <c r="AY20">
        <v>20.8573580645161</v>
      </c>
      <c r="AZ20">
        <v>500.030193548387</v>
      </c>
      <c r="BA20">
        <v>102.310709677419</v>
      </c>
      <c r="BB20">
        <v>0.0999971838709678</v>
      </c>
      <c r="BC20">
        <v>28.0088483870968</v>
      </c>
      <c r="BD20">
        <v>28.7533387096774</v>
      </c>
      <c r="BE20">
        <v>999.9</v>
      </c>
      <c r="BF20">
        <v>0</v>
      </c>
      <c r="BG20">
        <v>0</v>
      </c>
      <c r="BH20">
        <v>10002.5116129032</v>
      </c>
      <c r="BI20">
        <v>0</v>
      </c>
      <c r="BJ20">
        <v>545.043032258065</v>
      </c>
      <c r="BK20">
        <v>1608141069.6</v>
      </c>
      <c r="BL20" t="s">
        <v>236</v>
      </c>
      <c r="BM20">
        <v>1608141069.6</v>
      </c>
      <c r="BN20">
        <v>1608141063.1</v>
      </c>
      <c r="BO20">
        <v>10</v>
      </c>
      <c r="BP20">
        <v>-0.419</v>
      </c>
      <c r="BQ20">
        <v>0.012</v>
      </c>
      <c r="BR20">
        <v>0.242</v>
      </c>
      <c r="BS20">
        <v>0.265</v>
      </c>
      <c r="BT20">
        <v>407</v>
      </c>
      <c r="BU20">
        <v>20</v>
      </c>
      <c r="BV20">
        <v>0.37</v>
      </c>
      <c r="BW20">
        <v>0.15</v>
      </c>
      <c r="BX20">
        <v>0.614161791113429</v>
      </c>
      <c r="BY20">
        <v>-0.0306742587598323</v>
      </c>
      <c r="BZ20">
        <v>0.0152742657501238</v>
      </c>
      <c r="CA20">
        <v>1</v>
      </c>
      <c r="CB20">
        <v>-0.804392935483871</v>
      </c>
      <c r="CC20">
        <v>0.0691781612903243</v>
      </c>
      <c r="CD20">
        <v>0.0164799109924301</v>
      </c>
      <c r="CE20">
        <v>1</v>
      </c>
      <c r="CF20">
        <v>0.676556322580645</v>
      </c>
      <c r="CG20">
        <v>-0.0385376129032286</v>
      </c>
      <c r="CH20">
        <v>0.0368452613615261</v>
      </c>
      <c r="CI20">
        <v>1</v>
      </c>
      <c r="CJ20">
        <v>3</v>
      </c>
      <c r="CK20">
        <v>3</v>
      </c>
      <c r="CL20" t="s">
        <v>240</v>
      </c>
      <c r="CM20">
        <v>100</v>
      </c>
      <c r="CN20">
        <v>100</v>
      </c>
      <c r="CO20">
        <v>0.402</v>
      </c>
      <c r="CP20">
        <v>0.303</v>
      </c>
      <c r="CQ20">
        <v>0.414787963052292</v>
      </c>
      <c r="CR20">
        <v>-1.60436505785889e-05</v>
      </c>
      <c r="CS20">
        <v>-1.15305589960158e-06</v>
      </c>
      <c r="CT20">
        <v>3.65813499827708e-10</v>
      </c>
      <c r="CU20">
        <v>-0.0920248445929401</v>
      </c>
      <c r="CV20">
        <v>-0.0148585495900011</v>
      </c>
      <c r="CW20">
        <v>0.00206202478538563</v>
      </c>
      <c r="CX20">
        <v>-2.15789431663115e-05</v>
      </c>
      <c r="CY20">
        <v>18</v>
      </c>
      <c r="CZ20">
        <v>2225</v>
      </c>
      <c r="DA20">
        <v>1</v>
      </c>
      <c r="DB20">
        <v>25</v>
      </c>
      <c r="DC20">
        <v>3.5</v>
      </c>
      <c r="DD20">
        <v>3.7</v>
      </c>
      <c r="DE20">
        <v>2</v>
      </c>
      <c r="DF20">
        <v>504.468</v>
      </c>
      <c r="DG20">
        <v>477.403</v>
      </c>
      <c r="DH20">
        <v>23.1215</v>
      </c>
      <c r="DI20">
        <v>34.761</v>
      </c>
      <c r="DJ20">
        <v>30.0002</v>
      </c>
      <c r="DK20">
        <v>34.7684</v>
      </c>
      <c r="DL20">
        <v>34.806</v>
      </c>
      <c r="DM20">
        <v>7.19618</v>
      </c>
      <c r="DN20">
        <v>16.3602</v>
      </c>
      <c r="DO20">
        <v>42.2299</v>
      </c>
      <c r="DP20">
        <v>23.1151</v>
      </c>
      <c r="DQ20">
        <v>100.551</v>
      </c>
      <c r="DR20">
        <v>20.4338</v>
      </c>
      <c r="DS20">
        <v>97.6759</v>
      </c>
      <c r="DT20">
        <v>101.72</v>
      </c>
    </row>
    <row r="21" spans="1:124">
      <c r="A21">
        <v>5</v>
      </c>
      <c r="B21">
        <v>1608141373.6</v>
      </c>
      <c r="C21">
        <v>329.5</v>
      </c>
      <c r="D21" t="s">
        <v>245</v>
      </c>
      <c r="E21" t="s">
        <v>246</v>
      </c>
      <c r="F21" t="s">
        <v>233</v>
      </c>
      <c r="G21" t="s">
        <v>234</v>
      </c>
      <c r="H21">
        <v>1608141365.6</v>
      </c>
      <c r="I21">
        <f>(J21)/1000</f>
        <v>0</v>
      </c>
      <c r="J21">
        <f>1000*AZ21*AH21*(AV21-AW21)/(100*AO21*(1000-AH21*AV21))</f>
        <v>0</v>
      </c>
      <c r="K21">
        <f>AZ21*AH21*(AU21-AT21*(1000-AH21*AW21)/(1000-AH21*AV21))/(100*AO21)</f>
        <v>0</v>
      </c>
      <c r="L21">
        <f>AT21 - IF(AH21&gt;1, K21*AO21*100.0/(AJ21*BH21), 0)</f>
        <v>0</v>
      </c>
      <c r="M21">
        <f>((S21-I21/2)*L21-K21)/(S21+I21/2)</f>
        <v>0</v>
      </c>
      <c r="N21">
        <f>M21*(BA21+BB21)/1000.0</f>
        <v>0</v>
      </c>
      <c r="O21">
        <f>(AT21 - IF(AH21&gt;1, K21*AO21*100.0/(AJ21*BH21), 0))*(BA21+BB21)/1000.0</f>
        <v>0</v>
      </c>
      <c r="P21">
        <f>2.0/((1/R21-1/Q21)+SIGN(R21)*SQRT((1/R21-1/Q21)*(1/R21-1/Q21) + 4*AP21/((AP21+1)*(AP21+1))*(2*1/R21*1/Q21-1/Q21*1/Q21)))</f>
        <v>0</v>
      </c>
      <c r="Q21">
        <f>IF(LEFT(AQ21,1)&lt;&gt;"0",IF(LEFT(AQ21,1)="1",3.0,AR21),$D$5+$E$5*(BH21*BA21/($K$5*1000))+$F$5*(BH21*BA21/($K$5*1000))*MAX(MIN(AO21,$J$5),$I$5)*MAX(MIN(AO21,$J$5),$I$5)+$G$5*MAX(MIN(AO21,$J$5),$I$5)*(BH21*BA21/($K$5*1000))+$H$5*(BH21*BA21/($K$5*1000))*(BH21*BA21/($K$5*1000)))</f>
        <v>0</v>
      </c>
      <c r="R21">
        <f>I21*(1000-(1000*0.61365*exp(17.502*V21/(240.97+V21))/(BA21+BB21)+AV21)/2)/(1000*0.61365*exp(17.502*V21/(240.97+V21))/(BA21+BB21)-AV21)</f>
        <v>0</v>
      </c>
      <c r="S21">
        <f>1/((AP21+1)/(P21/1.6)+1/(Q21/1.37)) + AP21/((AP21+1)/(P21/1.6) + AP21/(Q21/1.37))</f>
        <v>0</v>
      </c>
      <c r="T21">
        <f>(AL21*AN21)</f>
        <v>0</v>
      </c>
      <c r="U21">
        <f>(BC21+(T21+2*0.95*5.67E-8*(((BC21+$B$7)+273)^4-(BC21+273)^4)-44100*I21)/(1.84*29.3*Q21+8*0.95*5.67E-8*(BC21+273)^3))</f>
        <v>0</v>
      </c>
      <c r="V21">
        <f>($C$7*BD21+$D$7*BE21+$E$7*U21)</f>
        <v>0</v>
      </c>
      <c r="W21">
        <f>0.61365*exp(17.502*V21/(240.97+V21))</f>
        <v>0</v>
      </c>
      <c r="X21">
        <f>(Y21/Z21*100)</f>
        <v>0</v>
      </c>
      <c r="Y21">
        <f>AV21*(BA21+BB21)/1000</f>
        <v>0</v>
      </c>
      <c r="Z21">
        <f>0.61365*exp(17.502*BC21/(240.97+BC21))</f>
        <v>0</v>
      </c>
      <c r="AA21">
        <f>(W21-AV21*(BA21+BB21)/1000)</f>
        <v>0</v>
      </c>
      <c r="AB21">
        <f>(-I21*44100)</f>
        <v>0</v>
      </c>
      <c r="AC21">
        <f>2*29.3*Q21*0.92*(BC21-V21)</f>
        <v>0</v>
      </c>
      <c r="AD21">
        <f>2*0.95*5.67E-8*(((BC21+$B$7)+273)^4-(V21+273)^4)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MAX(0,($B$13+$C$13*BH21)/(1+$D$13*BH21)*BA21/(BC21+273)*$E$13)</f>
        <v>0</v>
      </c>
      <c r="AK21">
        <f>$B$11*BI21+$C$11*BJ21</f>
        <v>0</v>
      </c>
      <c r="AL21">
        <f>AK21*AM21</f>
        <v>0</v>
      </c>
      <c r="AM21">
        <f>($B$11*$D$9+$C$11*$D$9)/($B$11+$C$11)</f>
        <v>0</v>
      </c>
      <c r="AN21">
        <f>($B$11*$K$9+$C$11*$K$9)/($B$11+$C$11)</f>
        <v>0</v>
      </c>
      <c r="AO21">
        <v>6</v>
      </c>
      <c r="AP21">
        <v>0.5</v>
      </c>
      <c r="AQ21" t="s">
        <v>235</v>
      </c>
      <c r="AR21">
        <v>2</v>
      </c>
      <c r="AS21">
        <v>1608141365.6</v>
      </c>
      <c r="AT21">
        <v>149.60035483871</v>
      </c>
      <c r="AU21">
        <v>151.848193548387</v>
      </c>
      <c r="AV21">
        <v>21.0639387096774</v>
      </c>
      <c r="AW21">
        <v>20.0930774193548</v>
      </c>
      <c r="AX21">
        <v>149.212387096774</v>
      </c>
      <c r="AY21">
        <v>20.7684387096774</v>
      </c>
      <c r="AZ21">
        <v>500.020838709677</v>
      </c>
      <c r="BA21">
        <v>102.308967741936</v>
      </c>
      <c r="BB21">
        <v>0.100026848387097</v>
      </c>
      <c r="BC21">
        <v>27.9997</v>
      </c>
      <c r="BD21">
        <v>28.695464516129</v>
      </c>
      <c r="BE21">
        <v>999.9</v>
      </c>
      <c r="BF21">
        <v>0</v>
      </c>
      <c r="BG21">
        <v>0</v>
      </c>
      <c r="BH21">
        <v>9998.68483870968</v>
      </c>
      <c r="BI21">
        <v>0</v>
      </c>
      <c r="BJ21">
        <v>502.284967741935</v>
      </c>
      <c r="BK21">
        <v>1608141069.6</v>
      </c>
      <c r="BL21" t="s">
        <v>236</v>
      </c>
      <c r="BM21">
        <v>1608141069.6</v>
      </c>
      <c r="BN21">
        <v>1608141063.1</v>
      </c>
      <c r="BO21">
        <v>10</v>
      </c>
      <c r="BP21">
        <v>-0.419</v>
      </c>
      <c r="BQ21">
        <v>0.012</v>
      </c>
      <c r="BR21">
        <v>0.242</v>
      </c>
      <c r="BS21">
        <v>0.265</v>
      </c>
      <c r="BT21">
        <v>407</v>
      </c>
      <c r="BU21">
        <v>20</v>
      </c>
      <c r="BV21">
        <v>0.37</v>
      </c>
      <c r="BW21">
        <v>0.15</v>
      </c>
      <c r="BX21">
        <v>1.75280100616979</v>
      </c>
      <c r="BY21">
        <v>-0.144102409341137</v>
      </c>
      <c r="BZ21">
        <v>0.0172637841134312</v>
      </c>
      <c r="CA21">
        <v>1</v>
      </c>
      <c r="CB21">
        <v>-2.25053741935484</v>
      </c>
      <c r="CC21">
        <v>0.170269838709688</v>
      </c>
      <c r="CD21">
        <v>0.0207331707062335</v>
      </c>
      <c r="CE21">
        <v>1</v>
      </c>
      <c r="CF21">
        <v>0.970304129032258</v>
      </c>
      <c r="CG21">
        <v>0.0699656129032253</v>
      </c>
      <c r="CH21">
        <v>0.00523882149848876</v>
      </c>
      <c r="CI21">
        <v>1</v>
      </c>
      <c r="CJ21">
        <v>3</v>
      </c>
      <c r="CK21">
        <v>3</v>
      </c>
      <c r="CL21" t="s">
        <v>240</v>
      </c>
      <c r="CM21">
        <v>100</v>
      </c>
      <c r="CN21">
        <v>100</v>
      </c>
      <c r="CO21">
        <v>0.388</v>
      </c>
      <c r="CP21">
        <v>0.2958</v>
      </c>
      <c r="CQ21">
        <v>0.414787963052292</v>
      </c>
      <c r="CR21">
        <v>-1.60436505785889e-05</v>
      </c>
      <c r="CS21">
        <v>-1.15305589960158e-06</v>
      </c>
      <c r="CT21">
        <v>3.65813499827708e-10</v>
      </c>
      <c r="CU21">
        <v>-0.0920248445929401</v>
      </c>
      <c r="CV21">
        <v>-0.0148585495900011</v>
      </c>
      <c r="CW21">
        <v>0.00206202478538563</v>
      </c>
      <c r="CX21">
        <v>-2.15789431663115e-05</v>
      </c>
      <c r="CY21">
        <v>18</v>
      </c>
      <c r="CZ21">
        <v>2225</v>
      </c>
      <c r="DA21">
        <v>1</v>
      </c>
      <c r="DB21">
        <v>25</v>
      </c>
      <c r="DC21">
        <v>5.1</v>
      </c>
      <c r="DD21">
        <v>5.2</v>
      </c>
      <c r="DE21">
        <v>2</v>
      </c>
      <c r="DF21">
        <v>504.671</v>
      </c>
      <c r="DG21">
        <v>476.956</v>
      </c>
      <c r="DH21">
        <v>23.1163</v>
      </c>
      <c r="DI21">
        <v>34.7832</v>
      </c>
      <c r="DJ21">
        <v>30.0001</v>
      </c>
      <c r="DK21">
        <v>34.7779</v>
      </c>
      <c r="DL21">
        <v>34.8156</v>
      </c>
      <c r="DM21">
        <v>9.33276</v>
      </c>
      <c r="DN21">
        <v>17.9249</v>
      </c>
      <c r="DO21">
        <v>41.8583</v>
      </c>
      <c r="DP21">
        <v>23.1162</v>
      </c>
      <c r="DQ21">
        <v>152.006</v>
      </c>
      <c r="DR21">
        <v>20.136</v>
      </c>
      <c r="DS21">
        <v>97.6726</v>
      </c>
      <c r="DT21">
        <v>101.716</v>
      </c>
    </row>
    <row r="22" spans="1:124">
      <c r="A22">
        <v>6</v>
      </c>
      <c r="B22">
        <v>1608141461.6</v>
      </c>
      <c r="C22">
        <v>417.5</v>
      </c>
      <c r="D22" t="s">
        <v>247</v>
      </c>
      <c r="E22" t="s">
        <v>248</v>
      </c>
      <c r="F22" t="s">
        <v>233</v>
      </c>
      <c r="G22" t="s">
        <v>234</v>
      </c>
      <c r="H22">
        <v>1608141453.6</v>
      </c>
      <c r="I22">
        <f>(J22)/1000</f>
        <v>0</v>
      </c>
      <c r="J22">
        <f>1000*AZ22*AH22*(AV22-AW22)/(100*AO22*(1000-AH22*AV22))</f>
        <v>0</v>
      </c>
      <c r="K22">
        <f>AZ22*AH22*(AU22-AT22*(1000-AH22*AW22)/(1000-AH22*AV22))/(100*AO22)</f>
        <v>0</v>
      </c>
      <c r="L22">
        <f>AT22 - IF(AH22&gt;1, K22*AO22*100.0/(AJ22*BH22), 0)</f>
        <v>0</v>
      </c>
      <c r="M22">
        <f>((S22-I22/2)*L22-K22)/(S22+I22/2)</f>
        <v>0</v>
      </c>
      <c r="N22">
        <f>M22*(BA22+BB22)/1000.0</f>
        <v>0</v>
      </c>
      <c r="O22">
        <f>(AT22 - IF(AH22&gt;1, K22*AO22*100.0/(AJ22*BH22), 0))*(BA22+BB22)/1000.0</f>
        <v>0</v>
      </c>
      <c r="P22">
        <f>2.0/((1/R22-1/Q22)+SIGN(R22)*SQRT((1/R22-1/Q22)*(1/R22-1/Q22) + 4*AP22/((AP22+1)*(AP22+1))*(2*1/R22*1/Q22-1/Q22*1/Q22)))</f>
        <v>0</v>
      </c>
      <c r="Q22">
        <f>IF(LEFT(AQ22,1)&lt;&gt;"0",IF(LEFT(AQ22,1)="1",3.0,AR22),$D$5+$E$5*(BH22*BA22/($K$5*1000))+$F$5*(BH22*BA22/($K$5*1000))*MAX(MIN(AO22,$J$5),$I$5)*MAX(MIN(AO22,$J$5),$I$5)+$G$5*MAX(MIN(AO22,$J$5),$I$5)*(BH22*BA22/($K$5*1000))+$H$5*(BH22*BA22/($K$5*1000))*(BH22*BA22/($K$5*1000)))</f>
        <v>0</v>
      </c>
      <c r="R22">
        <f>I22*(1000-(1000*0.61365*exp(17.502*V22/(240.97+V22))/(BA22+BB22)+AV22)/2)/(1000*0.61365*exp(17.502*V22/(240.97+V22))/(BA22+BB22)-AV22)</f>
        <v>0</v>
      </c>
      <c r="S22">
        <f>1/((AP22+1)/(P22/1.6)+1/(Q22/1.37)) + AP22/((AP22+1)/(P22/1.6) + AP22/(Q22/1.37))</f>
        <v>0</v>
      </c>
      <c r="T22">
        <f>(AL22*AN22)</f>
        <v>0</v>
      </c>
      <c r="U22">
        <f>(BC22+(T22+2*0.95*5.67E-8*(((BC22+$B$7)+273)^4-(BC22+273)^4)-44100*I22)/(1.84*29.3*Q22+8*0.95*5.67E-8*(BC22+273)^3))</f>
        <v>0</v>
      </c>
      <c r="V22">
        <f>($C$7*BD22+$D$7*BE22+$E$7*U22)</f>
        <v>0</v>
      </c>
      <c r="W22">
        <f>0.61365*exp(17.502*V22/(240.97+V22))</f>
        <v>0</v>
      </c>
      <c r="X22">
        <f>(Y22/Z22*100)</f>
        <v>0</v>
      </c>
      <c r="Y22">
        <f>AV22*(BA22+BB22)/1000</f>
        <v>0</v>
      </c>
      <c r="Z22">
        <f>0.61365*exp(17.502*BC22/(240.97+BC22))</f>
        <v>0</v>
      </c>
      <c r="AA22">
        <f>(W22-AV22*(BA22+BB22)/1000)</f>
        <v>0</v>
      </c>
      <c r="AB22">
        <f>(-I22*44100)</f>
        <v>0</v>
      </c>
      <c r="AC22">
        <f>2*29.3*Q22*0.92*(BC22-V22)</f>
        <v>0</v>
      </c>
      <c r="AD22">
        <f>2*0.95*5.67E-8*(((BC22+$B$7)+273)^4-(V22+273)^4)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MAX(0,($B$13+$C$13*BH22)/(1+$D$13*BH22)*BA22/(BC22+273)*$E$13)</f>
        <v>0</v>
      </c>
      <c r="AK22">
        <f>$B$11*BI22+$C$11*BJ22</f>
        <v>0</v>
      </c>
      <c r="AL22">
        <f>AK22*AM22</f>
        <v>0</v>
      </c>
      <c r="AM22">
        <f>($B$11*$D$9+$C$11*$D$9)/($B$11+$C$11)</f>
        <v>0</v>
      </c>
      <c r="AN22">
        <f>($B$11*$K$9+$C$11*$K$9)/($B$11+$C$11)</f>
        <v>0</v>
      </c>
      <c r="AO22">
        <v>6</v>
      </c>
      <c r="AP22">
        <v>0.5</v>
      </c>
      <c r="AQ22" t="s">
        <v>235</v>
      </c>
      <c r="AR22">
        <v>2</v>
      </c>
      <c r="AS22">
        <v>1608141453.6</v>
      </c>
      <c r="AT22">
        <v>199.520870967742</v>
      </c>
      <c r="AU22">
        <v>203.551548387097</v>
      </c>
      <c r="AV22">
        <v>21.0782290322581</v>
      </c>
      <c r="AW22">
        <v>20.0279580645161</v>
      </c>
      <c r="AX22">
        <v>199.152193548387</v>
      </c>
      <c r="AY22">
        <v>20.7821483870968</v>
      </c>
      <c r="AZ22">
        <v>500.026709677419</v>
      </c>
      <c r="BA22">
        <v>102.305935483871</v>
      </c>
      <c r="BB22">
        <v>0.0999837806451613</v>
      </c>
      <c r="BC22">
        <v>28.0026612903226</v>
      </c>
      <c r="BD22">
        <v>28.7002096774194</v>
      </c>
      <c r="BE22">
        <v>999.9</v>
      </c>
      <c r="BF22">
        <v>0</v>
      </c>
      <c r="BG22">
        <v>0</v>
      </c>
      <c r="BH22">
        <v>10002.8412903226</v>
      </c>
      <c r="BI22">
        <v>0</v>
      </c>
      <c r="BJ22">
        <v>497.445774193548</v>
      </c>
      <c r="BK22">
        <v>1608141069.6</v>
      </c>
      <c r="BL22" t="s">
        <v>236</v>
      </c>
      <c r="BM22">
        <v>1608141069.6</v>
      </c>
      <c r="BN22">
        <v>1608141063.1</v>
      </c>
      <c r="BO22">
        <v>10</v>
      </c>
      <c r="BP22">
        <v>-0.419</v>
      </c>
      <c r="BQ22">
        <v>0.012</v>
      </c>
      <c r="BR22">
        <v>0.242</v>
      </c>
      <c r="BS22">
        <v>0.265</v>
      </c>
      <c r="BT22">
        <v>407</v>
      </c>
      <c r="BU22">
        <v>20</v>
      </c>
      <c r="BV22">
        <v>0.37</v>
      </c>
      <c r="BW22">
        <v>0.15</v>
      </c>
      <c r="BX22">
        <v>3.18162800035223</v>
      </c>
      <c r="BY22">
        <v>-0.196627782820084</v>
      </c>
      <c r="BZ22">
        <v>0.025489841562118</v>
      </c>
      <c r="CA22">
        <v>1</v>
      </c>
      <c r="CB22">
        <v>-4.03197483870968</v>
      </c>
      <c r="CC22">
        <v>0.173576612903239</v>
      </c>
      <c r="CD22">
        <v>0.0297999773620793</v>
      </c>
      <c r="CE22">
        <v>1</v>
      </c>
      <c r="CF22">
        <v>1.04852677419355</v>
      </c>
      <c r="CG22">
        <v>0.117547258064513</v>
      </c>
      <c r="CH22">
        <v>0.0104180282287397</v>
      </c>
      <c r="CI22">
        <v>1</v>
      </c>
      <c r="CJ22">
        <v>3</v>
      </c>
      <c r="CK22">
        <v>3</v>
      </c>
      <c r="CL22" t="s">
        <v>240</v>
      </c>
      <c r="CM22">
        <v>100</v>
      </c>
      <c r="CN22">
        <v>100</v>
      </c>
      <c r="CO22">
        <v>0.368</v>
      </c>
      <c r="CP22">
        <v>0.2963</v>
      </c>
      <c r="CQ22">
        <v>0.414787963052292</v>
      </c>
      <c r="CR22">
        <v>-1.60436505785889e-05</v>
      </c>
      <c r="CS22">
        <v>-1.15305589960158e-06</v>
      </c>
      <c r="CT22">
        <v>3.65813499827708e-10</v>
      </c>
      <c r="CU22">
        <v>-0.0920248445929401</v>
      </c>
      <c r="CV22">
        <v>-0.0148585495900011</v>
      </c>
      <c r="CW22">
        <v>0.00206202478538563</v>
      </c>
      <c r="CX22">
        <v>-2.15789431663115e-05</v>
      </c>
      <c r="CY22">
        <v>18</v>
      </c>
      <c r="CZ22">
        <v>2225</v>
      </c>
      <c r="DA22">
        <v>1</v>
      </c>
      <c r="DB22">
        <v>25</v>
      </c>
      <c r="DC22">
        <v>6.5</v>
      </c>
      <c r="DD22">
        <v>6.6</v>
      </c>
      <c r="DE22">
        <v>2</v>
      </c>
      <c r="DF22">
        <v>504.671</v>
      </c>
      <c r="DG22">
        <v>476.848</v>
      </c>
      <c r="DH22">
        <v>23.045</v>
      </c>
      <c r="DI22">
        <v>34.8054</v>
      </c>
      <c r="DJ22">
        <v>30.0002</v>
      </c>
      <c r="DK22">
        <v>34.7937</v>
      </c>
      <c r="DL22">
        <v>34.8282</v>
      </c>
      <c r="DM22">
        <v>11.4505</v>
      </c>
      <c r="DN22">
        <v>17.6534</v>
      </c>
      <c r="DO22">
        <v>41.4868</v>
      </c>
      <c r="DP22">
        <v>23.0458</v>
      </c>
      <c r="DQ22">
        <v>203.74</v>
      </c>
      <c r="DR22">
        <v>19.9182</v>
      </c>
      <c r="DS22">
        <v>97.6696</v>
      </c>
      <c r="DT22">
        <v>101.712</v>
      </c>
    </row>
    <row r="23" spans="1:124">
      <c r="A23">
        <v>7</v>
      </c>
      <c r="B23">
        <v>1608141550.6</v>
      </c>
      <c r="C23">
        <v>506.5</v>
      </c>
      <c r="D23" t="s">
        <v>249</v>
      </c>
      <c r="E23" t="s">
        <v>250</v>
      </c>
      <c r="F23" t="s">
        <v>233</v>
      </c>
      <c r="G23" t="s">
        <v>234</v>
      </c>
      <c r="H23">
        <v>1608141542.6</v>
      </c>
      <c r="I23">
        <f>(J23)/1000</f>
        <v>0</v>
      </c>
      <c r="J23">
        <f>1000*AZ23*AH23*(AV23-AW23)/(100*AO23*(1000-AH23*AV23))</f>
        <v>0</v>
      </c>
      <c r="K23">
        <f>AZ23*AH23*(AU23-AT23*(1000-AH23*AW23)/(1000-AH23*AV23))/(100*AO23)</f>
        <v>0</v>
      </c>
      <c r="L23">
        <f>AT23 - IF(AH23&gt;1, K23*AO23*100.0/(AJ23*BH23), 0)</f>
        <v>0</v>
      </c>
      <c r="M23">
        <f>((S23-I23/2)*L23-K23)/(S23+I23/2)</f>
        <v>0</v>
      </c>
      <c r="N23">
        <f>M23*(BA23+BB23)/1000.0</f>
        <v>0</v>
      </c>
      <c r="O23">
        <f>(AT23 - IF(AH23&gt;1, K23*AO23*100.0/(AJ23*BH23), 0))*(BA23+BB23)/1000.0</f>
        <v>0</v>
      </c>
      <c r="P23">
        <f>2.0/((1/R23-1/Q23)+SIGN(R23)*SQRT((1/R23-1/Q23)*(1/R23-1/Q23) + 4*AP23/((AP23+1)*(AP23+1))*(2*1/R23*1/Q23-1/Q23*1/Q23)))</f>
        <v>0</v>
      </c>
      <c r="Q23">
        <f>IF(LEFT(AQ23,1)&lt;&gt;"0",IF(LEFT(AQ23,1)="1",3.0,AR23),$D$5+$E$5*(BH23*BA23/($K$5*1000))+$F$5*(BH23*BA23/($K$5*1000))*MAX(MIN(AO23,$J$5),$I$5)*MAX(MIN(AO23,$J$5),$I$5)+$G$5*MAX(MIN(AO23,$J$5),$I$5)*(BH23*BA23/($K$5*1000))+$H$5*(BH23*BA23/($K$5*1000))*(BH23*BA23/($K$5*1000)))</f>
        <v>0</v>
      </c>
      <c r="R23">
        <f>I23*(1000-(1000*0.61365*exp(17.502*V23/(240.97+V23))/(BA23+BB23)+AV23)/2)/(1000*0.61365*exp(17.502*V23/(240.97+V23))/(BA23+BB23)-AV23)</f>
        <v>0</v>
      </c>
      <c r="S23">
        <f>1/((AP23+1)/(P23/1.6)+1/(Q23/1.37)) + AP23/((AP23+1)/(P23/1.6) + AP23/(Q23/1.37))</f>
        <v>0</v>
      </c>
      <c r="T23">
        <f>(AL23*AN23)</f>
        <v>0</v>
      </c>
      <c r="U23">
        <f>(BC23+(T23+2*0.95*5.67E-8*(((BC23+$B$7)+273)^4-(BC23+273)^4)-44100*I23)/(1.84*29.3*Q23+8*0.95*5.67E-8*(BC23+273)^3))</f>
        <v>0</v>
      </c>
      <c r="V23">
        <f>($C$7*BD23+$D$7*BE23+$E$7*U23)</f>
        <v>0</v>
      </c>
      <c r="W23">
        <f>0.61365*exp(17.502*V23/(240.97+V23))</f>
        <v>0</v>
      </c>
      <c r="X23">
        <f>(Y23/Z23*100)</f>
        <v>0</v>
      </c>
      <c r="Y23">
        <f>AV23*(BA23+BB23)/1000</f>
        <v>0</v>
      </c>
      <c r="Z23">
        <f>0.61365*exp(17.502*BC23/(240.97+BC23))</f>
        <v>0</v>
      </c>
      <c r="AA23">
        <f>(W23-AV23*(BA23+BB23)/1000)</f>
        <v>0</v>
      </c>
      <c r="AB23">
        <f>(-I23*44100)</f>
        <v>0</v>
      </c>
      <c r="AC23">
        <f>2*29.3*Q23*0.92*(BC23-V23)</f>
        <v>0</v>
      </c>
      <c r="AD23">
        <f>2*0.95*5.67E-8*(((BC23+$B$7)+273)^4-(V23+273)^4)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MAX(0,($B$13+$C$13*BH23)/(1+$D$13*BH23)*BA23/(BC23+273)*$E$13)</f>
        <v>0</v>
      </c>
      <c r="AK23">
        <f>$B$11*BI23+$C$11*BJ23</f>
        <v>0</v>
      </c>
      <c r="AL23">
        <f>AK23*AM23</f>
        <v>0</v>
      </c>
      <c r="AM23">
        <f>($B$11*$D$9+$C$11*$D$9)/($B$11+$C$11)</f>
        <v>0</v>
      </c>
      <c r="AN23">
        <f>($B$11*$K$9+$C$11*$K$9)/($B$11+$C$11)</f>
        <v>0</v>
      </c>
      <c r="AO23">
        <v>6</v>
      </c>
      <c r="AP23">
        <v>0.5</v>
      </c>
      <c r="AQ23" t="s">
        <v>235</v>
      </c>
      <c r="AR23">
        <v>2</v>
      </c>
      <c r="AS23">
        <v>1608141542.6</v>
      </c>
      <c r="AT23">
        <v>249.505290322581</v>
      </c>
      <c r="AU23">
        <v>255.352</v>
      </c>
      <c r="AV23">
        <v>21.0487935483871</v>
      </c>
      <c r="AW23">
        <v>19.9021387096774</v>
      </c>
      <c r="AX23">
        <v>249.160419354839</v>
      </c>
      <c r="AY23">
        <v>20.7539193548387</v>
      </c>
      <c r="AZ23">
        <v>500.032677419355</v>
      </c>
      <c r="BA23">
        <v>102.301774193548</v>
      </c>
      <c r="BB23">
        <v>0.0999909903225806</v>
      </c>
      <c r="BC23">
        <v>27.9881774193548</v>
      </c>
      <c r="BD23">
        <v>28.6652387096774</v>
      </c>
      <c r="BE23">
        <v>999.9</v>
      </c>
      <c r="BF23">
        <v>0</v>
      </c>
      <c r="BG23">
        <v>0</v>
      </c>
      <c r="BH23">
        <v>10005.8616129032</v>
      </c>
      <c r="BI23">
        <v>0</v>
      </c>
      <c r="BJ23">
        <v>502.529935483871</v>
      </c>
      <c r="BK23">
        <v>1608141069.6</v>
      </c>
      <c r="BL23" t="s">
        <v>236</v>
      </c>
      <c r="BM23">
        <v>1608141069.6</v>
      </c>
      <c r="BN23">
        <v>1608141063.1</v>
      </c>
      <c r="BO23">
        <v>10</v>
      </c>
      <c r="BP23">
        <v>-0.419</v>
      </c>
      <c r="BQ23">
        <v>0.012</v>
      </c>
      <c r="BR23">
        <v>0.242</v>
      </c>
      <c r="BS23">
        <v>0.265</v>
      </c>
      <c r="BT23">
        <v>407</v>
      </c>
      <c r="BU23">
        <v>20</v>
      </c>
      <c r="BV23">
        <v>0.37</v>
      </c>
      <c r="BW23">
        <v>0.15</v>
      </c>
      <c r="BX23">
        <v>4.63209449998354</v>
      </c>
      <c r="BY23">
        <v>-0.173436492234612</v>
      </c>
      <c r="BZ23">
        <v>0.0182152620719052</v>
      </c>
      <c r="CA23">
        <v>1</v>
      </c>
      <c r="CB23">
        <v>-5.84930870967742</v>
      </c>
      <c r="CC23">
        <v>0.191442096774212</v>
      </c>
      <c r="CD23">
        <v>0.021406452560812</v>
      </c>
      <c r="CE23">
        <v>1</v>
      </c>
      <c r="CF23">
        <v>1.14587806451613</v>
      </c>
      <c r="CG23">
        <v>0.0730529032258011</v>
      </c>
      <c r="CH23">
        <v>0.00558119909613304</v>
      </c>
      <c r="CI23">
        <v>1</v>
      </c>
      <c r="CJ23">
        <v>3</v>
      </c>
      <c r="CK23">
        <v>3</v>
      </c>
      <c r="CL23" t="s">
        <v>240</v>
      </c>
      <c r="CM23">
        <v>100</v>
      </c>
      <c r="CN23">
        <v>100</v>
      </c>
      <c r="CO23">
        <v>0.345</v>
      </c>
      <c r="CP23">
        <v>0.2953</v>
      </c>
      <c r="CQ23">
        <v>0.414787963052292</v>
      </c>
      <c r="CR23">
        <v>-1.60436505785889e-05</v>
      </c>
      <c r="CS23">
        <v>-1.15305589960158e-06</v>
      </c>
      <c r="CT23">
        <v>3.65813499827708e-10</v>
      </c>
      <c r="CU23">
        <v>-0.0920248445929401</v>
      </c>
      <c r="CV23">
        <v>-0.0148585495900011</v>
      </c>
      <c r="CW23">
        <v>0.00206202478538563</v>
      </c>
      <c r="CX23">
        <v>-2.15789431663115e-05</v>
      </c>
      <c r="CY23">
        <v>18</v>
      </c>
      <c r="CZ23">
        <v>2225</v>
      </c>
      <c r="DA23">
        <v>1</v>
      </c>
      <c r="DB23">
        <v>25</v>
      </c>
      <c r="DC23">
        <v>8</v>
      </c>
      <c r="DD23">
        <v>8.1</v>
      </c>
      <c r="DE23">
        <v>2</v>
      </c>
      <c r="DF23">
        <v>504.737</v>
      </c>
      <c r="DG23">
        <v>477.025</v>
      </c>
      <c r="DH23">
        <v>23.1075</v>
      </c>
      <c r="DI23">
        <v>34.8275</v>
      </c>
      <c r="DJ23">
        <v>30</v>
      </c>
      <c r="DK23">
        <v>34.8096</v>
      </c>
      <c r="DL23">
        <v>34.844</v>
      </c>
      <c r="DM23">
        <v>13.5377</v>
      </c>
      <c r="DN23">
        <v>17.6534</v>
      </c>
      <c r="DO23">
        <v>40.7392</v>
      </c>
      <c r="DP23">
        <v>23.1152</v>
      </c>
      <c r="DQ23">
        <v>255.627</v>
      </c>
      <c r="DR23">
        <v>19.8735</v>
      </c>
      <c r="DS23">
        <v>97.6675</v>
      </c>
      <c r="DT23">
        <v>101.707</v>
      </c>
    </row>
    <row r="24" spans="1:124">
      <c r="A24">
        <v>8</v>
      </c>
      <c r="B24">
        <v>1608141658.6</v>
      </c>
      <c r="C24">
        <v>614.5</v>
      </c>
      <c r="D24" t="s">
        <v>251</v>
      </c>
      <c r="E24" t="s">
        <v>252</v>
      </c>
      <c r="F24" t="s">
        <v>233</v>
      </c>
      <c r="G24" t="s">
        <v>234</v>
      </c>
      <c r="H24">
        <v>1608141650.6</v>
      </c>
      <c r="I24">
        <f>(J24)/1000</f>
        <v>0</v>
      </c>
      <c r="J24">
        <f>1000*AZ24*AH24*(AV24-AW24)/(100*AO24*(1000-AH24*AV24))</f>
        <v>0</v>
      </c>
      <c r="K24">
        <f>AZ24*AH24*(AU24-AT24*(1000-AH24*AW24)/(1000-AH24*AV24))/(100*AO24)</f>
        <v>0</v>
      </c>
      <c r="L24">
        <f>AT24 - IF(AH24&gt;1, K24*AO24*100.0/(AJ24*BH24), 0)</f>
        <v>0</v>
      </c>
      <c r="M24">
        <f>((S24-I24/2)*L24-K24)/(S24+I24/2)</f>
        <v>0</v>
      </c>
      <c r="N24">
        <f>M24*(BA24+BB24)/1000.0</f>
        <v>0</v>
      </c>
      <c r="O24">
        <f>(AT24 - IF(AH24&gt;1, K24*AO24*100.0/(AJ24*BH24), 0))*(BA24+BB24)/1000.0</f>
        <v>0</v>
      </c>
      <c r="P24">
        <f>2.0/((1/R24-1/Q24)+SIGN(R24)*SQRT((1/R24-1/Q24)*(1/R24-1/Q24) + 4*AP24/((AP24+1)*(AP24+1))*(2*1/R24*1/Q24-1/Q24*1/Q24)))</f>
        <v>0</v>
      </c>
      <c r="Q24">
        <f>IF(LEFT(AQ24,1)&lt;&gt;"0",IF(LEFT(AQ24,1)="1",3.0,AR24),$D$5+$E$5*(BH24*BA24/($K$5*1000))+$F$5*(BH24*BA24/($K$5*1000))*MAX(MIN(AO24,$J$5),$I$5)*MAX(MIN(AO24,$J$5),$I$5)+$G$5*MAX(MIN(AO24,$J$5),$I$5)*(BH24*BA24/($K$5*1000))+$H$5*(BH24*BA24/($K$5*1000))*(BH24*BA24/($K$5*1000)))</f>
        <v>0</v>
      </c>
      <c r="R24">
        <f>I24*(1000-(1000*0.61365*exp(17.502*V24/(240.97+V24))/(BA24+BB24)+AV24)/2)/(1000*0.61365*exp(17.502*V24/(240.97+V24))/(BA24+BB24)-AV24)</f>
        <v>0</v>
      </c>
      <c r="S24">
        <f>1/((AP24+1)/(P24/1.6)+1/(Q24/1.37)) + AP24/((AP24+1)/(P24/1.6) + AP24/(Q24/1.37))</f>
        <v>0</v>
      </c>
      <c r="T24">
        <f>(AL24*AN24)</f>
        <v>0</v>
      </c>
      <c r="U24">
        <f>(BC24+(T24+2*0.95*5.67E-8*(((BC24+$B$7)+273)^4-(BC24+273)^4)-44100*I24)/(1.84*29.3*Q24+8*0.95*5.67E-8*(BC24+273)^3))</f>
        <v>0</v>
      </c>
      <c r="V24">
        <f>($C$7*BD24+$D$7*BE24+$E$7*U24)</f>
        <v>0</v>
      </c>
      <c r="W24">
        <f>0.61365*exp(17.502*V24/(240.97+V24))</f>
        <v>0</v>
      </c>
      <c r="X24">
        <f>(Y24/Z24*100)</f>
        <v>0</v>
      </c>
      <c r="Y24">
        <f>AV24*(BA24+BB24)/1000</f>
        <v>0</v>
      </c>
      <c r="Z24">
        <f>0.61365*exp(17.502*BC24/(240.97+BC24))</f>
        <v>0</v>
      </c>
      <c r="AA24">
        <f>(W24-AV24*(BA24+BB24)/1000)</f>
        <v>0</v>
      </c>
      <c r="AB24">
        <f>(-I24*44100)</f>
        <v>0</v>
      </c>
      <c r="AC24">
        <f>2*29.3*Q24*0.92*(BC24-V24)</f>
        <v>0</v>
      </c>
      <c r="AD24">
        <f>2*0.95*5.67E-8*(((BC24+$B$7)+273)^4-(V24+273)^4)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MAX(0,($B$13+$C$13*BH24)/(1+$D$13*BH24)*BA24/(BC24+273)*$E$13)</f>
        <v>0</v>
      </c>
      <c r="AK24">
        <f>$B$11*BI24+$C$11*BJ24</f>
        <v>0</v>
      </c>
      <c r="AL24">
        <f>AK24*AM24</f>
        <v>0</v>
      </c>
      <c r="AM24">
        <f>($B$11*$D$9+$C$11*$D$9)/($B$11+$C$11)</f>
        <v>0</v>
      </c>
      <c r="AN24">
        <f>($B$11*$K$9+$C$11*$K$9)/($B$11+$C$11)</f>
        <v>0</v>
      </c>
      <c r="AO24">
        <v>6</v>
      </c>
      <c r="AP24">
        <v>0.5</v>
      </c>
      <c r="AQ24" t="s">
        <v>235</v>
      </c>
      <c r="AR24">
        <v>2</v>
      </c>
      <c r="AS24">
        <v>1608141650.6</v>
      </c>
      <c r="AT24">
        <v>399.415709677419</v>
      </c>
      <c r="AU24">
        <v>410.500322580645</v>
      </c>
      <c r="AV24">
        <v>20.9377548387097</v>
      </c>
      <c r="AW24">
        <v>19.6850258064516</v>
      </c>
      <c r="AX24">
        <v>399.167741935484</v>
      </c>
      <c r="AY24">
        <v>20.647435483871</v>
      </c>
      <c r="AZ24">
        <v>500.016677419355</v>
      </c>
      <c r="BA24">
        <v>102.297677419355</v>
      </c>
      <c r="BB24">
        <v>0.0999059096774193</v>
      </c>
      <c r="BC24">
        <v>27.9983612903226</v>
      </c>
      <c r="BD24">
        <v>28.6730548387097</v>
      </c>
      <c r="BE24">
        <v>999.9</v>
      </c>
      <c r="BF24">
        <v>0</v>
      </c>
      <c r="BG24">
        <v>0</v>
      </c>
      <c r="BH24">
        <v>10007.6964516129</v>
      </c>
      <c r="BI24">
        <v>0</v>
      </c>
      <c r="BJ24">
        <v>520.137516129032</v>
      </c>
      <c r="BK24">
        <v>1608141069.6</v>
      </c>
      <c r="BL24" t="s">
        <v>236</v>
      </c>
      <c r="BM24">
        <v>1608141069.6</v>
      </c>
      <c r="BN24">
        <v>1608141063.1</v>
      </c>
      <c r="BO24">
        <v>10</v>
      </c>
      <c r="BP24">
        <v>-0.419</v>
      </c>
      <c r="BQ24">
        <v>0.012</v>
      </c>
      <c r="BR24">
        <v>0.242</v>
      </c>
      <c r="BS24">
        <v>0.265</v>
      </c>
      <c r="BT24">
        <v>407</v>
      </c>
      <c r="BU24">
        <v>20</v>
      </c>
      <c r="BV24">
        <v>0.37</v>
      </c>
      <c r="BW24">
        <v>0.15</v>
      </c>
      <c r="BX24">
        <v>8.81478761252845</v>
      </c>
      <c r="BY24">
        <v>-0.171400128157805</v>
      </c>
      <c r="BZ24">
        <v>0.0284267803936128</v>
      </c>
      <c r="CA24">
        <v>1</v>
      </c>
      <c r="CB24">
        <v>-11.0885064516129</v>
      </c>
      <c r="CC24">
        <v>0.197448387096814</v>
      </c>
      <c r="CD24">
        <v>0.0341600685151149</v>
      </c>
      <c r="CE24">
        <v>1</v>
      </c>
      <c r="CF24">
        <v>1.25298419354839</v>
      </c>
      <c r="CG24">
        <v>-0.0336459677419358</v>
      </c>
      <c r="CH24">
        <v>0.00266187755007087</v>
      </c>
      <c r="CI24">
        <v>1</v>
      </c>
      <c r="CJ24">
        <v>3</v>
      </c>
      <c r="CK24">
        <v>3</v>
      </c>
      <c r="CL24" t="s">
        <v>240</v>
      </c>
      <c r="CM24">
        <v>100</v>
      </c>
      <c r="CN24">
        <v>100</v>
      </c>
      <c r="CO24">
        <v>0.248</v>
      </c>
      <c r="CP24">
        <v>0.2903</v>
      </c>
      <c r="CQ24">
        <v>0.414787963052292</v>
      </c>
      <c r="CR24">
        <v>-1.60436505785889e-05</v>
      </c>
      <c r="CS24">
        <v>-1.15305589960158e-06</v>
      </c>
      <c r="CT24">
        <v>3.65813499827708e-10</v>
      </c>
      <c r="CU24">
        <v>-0.0920248445929401</v>
      </c>
      <c r="CV24">
        <v>-0.0148585495900011</v>
      </c>
      <c r="CW24">
        <v>0.00206202478538563</v>
      </c>
      <c r="CX24">
        <v>-2.15789431663115e-05</v>
      </c>
      <c r="CY24">
        <v>18</v>
      </c>
      <c r="CZ24">
        <v>2225</v>
      </c>
      <c r="DA24">
        <v>1</v>
      </c>
      <c r="DB24">
        <v>25</v>
      </c>
      <c r="DC24">
        <v>9.8</v>
      </c>
      <c r="DD24">
        <v>9.9</v>
      </c>
      <c r="DE24">
        <v>2</v>
      </c>
      <c r="DF24">
        <v>505.01</v>
      </c>
      <c r="DG24">
        <v>476.949</v>
      </c>
      <c r="DH24">
        <v>23.0654</v>
      </c>
      <c r="DI24">
        <v>34.8467</v>
      </c>
      <c r="DJ24">
        <v>30.0001</v>
      </c>
      <c r="DK24">
        <v>34.8287</v>
      </c>
      <c r="DL24">
        <v>34.8631</v>
      </c>
      <c r="DM24">
        <v>19.5571</v>
      </c>
      <c r="DN24">
        <v>17.9341</v>
      </c>
      <c r="DO24">
        <v>40.3665</v>
      </c>
      <c r="DP24">
        <v>23.0712</v>
      </c>
      <c r="DQ24">
        <v>410.805</v>
      </c>
      <c r="DR24">
        <v>19.6962</v>
      </c>
      <c r="DS24">
        <v>97.6653</v>
      </c>
      <c r="DT24">
        <v>101.701</v>
      </c>
    </row>
    <row r="25" spans="1:124">
      <c r="A25">
        <v>9</v>
      </c>
      <c r="B25">
        <v>1608141750.6</v>
      </c>
      <c r="C25">
        <v>706.5</v>
      </c>
      <c r="D25" t="s">
        <v>253</v>
      </c>
      <c r="E25" t="s">
        <v>254</v>
      </c>
      <c r="F25" t="s">
        <v>233</v>
      </c>
      <c r="G25" t="s">
        <v>234</v>
      </c>
      <c r="H25">
        <v>1608141742.6</v>
      </c>
      <c r="I25">
        <f>(J25)/1000</f>
        <v>0</v>
      </c>
      <c r="J25">
        <f>1000*AZ25*AH25*(AV25-AW25)/(100*AO25*(1000-AH25*AV25))</f>
        <v>0</v>
      </c>
      <c r="K25">
        <f>AZ25*AH25*(AU25-AT25*(1000-AH25*AW25)/(1000-AH25*AV25))/(100*AO25)</f>
        <v>0</v>
      </c>
      <c r="L25">
        <f>AT25 - IF(AH25&gt;1, K25*AO25*100.0/(AJ25*BH25), 0)</f>
        <v>0</v>
      </c>
      <c r="M25">
        <f>((S25-I25/2)*L25-K25)/(S25+I25/2)</f>
        <v>0</v>
      </c>
      <c r="N25">
        <f>M25*(BA25+BB25)/1000.0</f>
        <v>0</v>
      </c>
      <c r="O25">
        <f>(AT25 - IF(AH25&gt;1, K25*AO25*100.0/(AJ25*BH25), 0))*(BA25+BB25)/1000.0</f>
        <v>0</v>
      </c>
      <c r="P25">
        <f>2.0/((1/R25-1/Q25)+SIGN(R25)*SQRT((1/R25-1/Q25)*(1/R25-1/Q25) + 4*AP25/((AP25+1)*(AP25+1))*(2*1/R25*1/Q25-1/Q25*1/Q25)))</f>
        <v>0</v>
      </c>
      <c r="Q25">
        <f>IF(LEFT(AQ25,1)&lt;&gt;"0",IF(LEFT(AQ25,1)="1",3.0,AR25),$D$5+$E$5*(BH25*BA25/($K$5*1000))+$F$5*(BH25*BA25/($K$5*1000))*MAX(MIN(AO25,$J$5),$I$5)*MAX(MIN(AO25,$J$5),$I$5)+$G$5*MAX(MIN(AO25,$J$5),$I$5)*(BH25*BA25/($K$5*1000))+$H$5*(BH25*BA25/($K$5*1000))*(BH25*BA25/($K$5*1000)))</f>
        <v>0</v>
      </c>
      <c r="R25">
        <f>I25*(1000-(1000*0.61365*exp(17.502*V25/(240.97+V25))/(BA25+BB25)+AV25)/2)/(1000*0.61365*exp(17.502*V25/(240.97+V25))/(BA25+BB25)-AV25)</f>
        <v>0</v>
      </c>
      <c r="S25">
        <f>1/((AP25+1)/(P25/1.6)+1/(Q25/1.37)) + AP25/((AP25+1)/(P25/1.6) + AP25/(Q25/1.37))</f>
        <v>0</v>
      </c>
      <c r="T25">
        <f>(AL25*AN25)</f>
        <v>0</v>
      </c>
      <c r="U25">
        <f>(BC25+(T25+2*0.95*5.67E-8*(((BC25+$B$7)+273)^4-(BC25+273)^4)-44100*I25)/(1.84*29.3*Q25+8*0.95*5.67E-8*(BC25+273)^3))</f>
        <v>0</v>
      </c>
      <c r="V25">
        <f>($C$7*BD25+$D$7*BE25+$E$7*U25)</f>
        <v>0</v>
      </c>
      <c r="W25">
        <f>0.61365*exp(17.502*V25/(240.97+V25))</f>
        <v>0</v>
      </c>
      <c r="X25">
        <f>(Y25/Z25*100)</f>
        <v>0</v>
      </c>
      <c r="Y25">
        <f>AV25*(BA25+BB25)/1000</f>
        <v>0</v>
      </c>
      <c r="Z25">
        <f>0.61365*exp(17.502*BC25/(240.97+BC25))</f>
        <v>0</v>
      </c>
      <c r="AA25">
        <f>(W25-AV25*(BA25+BB25)/1000)</f>
        <v>0</v>
      </c>
      <c r="AB25">
        <f>(-I25*44100)</f>
        <v>0</v>
      </c>
      <c r="AC25">
        <f>2*29.3*Q25*0.92*(BC25-V25)</f>
        <v>0</v>
      </c>
      <c r="AD25">
        <f>2*0.95*5.67E-8*(((BC25+$B$7)+273)^4-(V25+273)^4)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MAX(0,($B$13+$C$13*BH25)/(1+$D$13*BH25)*BA25/(BC25+273)*$E$13)</f>
        <v>0</v>
      </c>
      <c r="AK25">
        <f>$B$11*BI25+$C$11*BJ25</f>
        <v>0</v>
      </c>
      <c r="AL25">
        <f>AK25*AM25</f>
        <v>0</v>
      </c>
      <c r="AM25">
        <f>($B$11*$D$9+$C$11*$D$9)/($B$11+$C$11)</f>
        <v>0</v>
      </c>
      <c r="AN25">
        <f>($B$11*$K$9+$C$11*$K$9)/($B$11+$C$11)</f>
        <v>0</v>
      </c>
      <c r="AO25">
        <v>6</v>
      </c>
      <c r="AP25">
        <v>0.5</v>
      </c>
      <c r="AQ25" t="s">
        <v>235</v>
      </c>
      <c r="AR25">
        <v>2</v>
      </c>
      <c r="AS25">
        <v>1608141742.6</v>
      </c>
      <c r="AT25">
        <v>499.240870967742</v>
      </c>
      <c r="AU25">
        <v>513.657225806452</v>
      </c>
      <c r="AV25">
        <v>20.9175451612903</v>
      </c>
      <c r="AW25">
        <v>19.6999548387097</v>
      </c>
      <c r="AX25">
        <v>498.995870967742</v>
      </c>
      <c r="AY25">
        <v>20.6685451612903</v>
      </c>
      <c r="AZ25">
        <v>500.033741935484</v>
      </c>
      <c r="BA25">
        <v>102.295032258064</v>
      </c>
      <c r="BB25">
        <v>0.100037087096774</v>
      </c>
      <c r="BC25">
        <v>27.9991161290323</v>
      </c>
      <c r="BD25">
        <v>28.6580225806452</v>
      </c>
      <c r="BE25">
        <v>999.9</v>
      </c>
      <c r="BF25">
        <v>0</v>
      </c>
      <c r="BG25">
        <v>0</v>
      </c>
      <c r="BH25">
        <v>9998.0435483871</v>
      </c>
      <c r="BI25">
        <v>0</v>
      </c>
      <c r="BJ25">
        <v>560.237258064516</v>
      </c>
      <c r="BK25">
        <v>1608141771.6</v>
      </c>
      <c r="BL25" t="s">
        <v>255</v>
      </c>
      <c r="BM25">
        <v>1608141768.6</v>
      </c>
      <c r="BN25">
        <v>1608141771.6</v>
      </c>
      <c r="BO25">
        <v>11</v>
      </c>
      <c r="BP25">
        <v>0.093</v>
      </c>
      <c r="BQ25">
        <v>0.008</v>
      </c>
      <c r="BR25">
        <v>0.245</v>
      </c>
      <c r="BS25">
        <v>0.249</v>
      </c>
      <c r="BT25">
        <v>514</v>
      </c>
      <c r="BU25">
        <v>20</v>
      </c>
      <c r="BV25">
        <v>0.12</v>
      </c>
      <c r="BW25">
        <v>0.05</v>
      </c>
      <c r="BX25">
        <v>11.548107547989</v>
      </c>
      <c r="BY25">
        <v>-0.141842164192176</v>
      </c>
      <c r="BZ25">
        <v>0.0212325843222523</v>
      </c>
      <c r="CA25">
        <v>1</v>
      </c>
      <c r="CB25">
        <v>-14.4990258064516</v>
      </c>
      <c r="CC25">
        <v>0.135566129032259</v>
      </c>
      <c r="CD25">
        <v>0.02463386035445</v>
      </c>
      <c r="CE25">
        <v>1</v>
      </c>
      <c r="CF25">
        <v>1.25962129032258</v>
      </c>
      <c r="CG25">
        <v>0.0287535483870983</v>
      </c>
      <c r="CH25">
        <v>0.00220679996306939</v>
      </c>
      <c r="CI25">
        <v>1</v>
      </c>
      <c r="CJ25">
        <v>3</v>
      </c>
      <c r="CK25">
        <v>3</v>
      </c>
      <c r="CL25" t="s">
        <v>240</v>
      </c>
      <c r="CM25">
        <v>100</v>
      </c>
      <c r="CN25">
        <v>100</v>
      </c>
      <c r="CO25">
        <v>0.245</v>
      </c>
      <c r="CP25">
        <v>0.249</v>
      </c>
      <c r="CQ25">
        <v>0.414787963052292</v>
      </c>
      <c r="CR25">
        <v>-1.60436505785889e-05</v>
      </c>
      <c r="CS25">
        <v>-1.15305589960158e-06</v>
      </c>
      <c r="CT25">
        <v>3.65813499827708e-10</v>
      </c>
      <c r="CU25">
        <v>-0.0920248445929401</v>
      </c>
      <c r="CV25">
        <v>-0.0148585495900011</v>
      </c>
      <c r="CW25">
        <v>0.00206202478538563</v>
      </c>
      <c r="CX25">
        <v>-2.15789431663115e-05</v>
      </c>
      <c r="CY25">
        <v>18</v>
      </c>
      <c r="CZ25">
        <v>2225</v>
      </c>
      <c r="DA25">
        <v>1</v>
      </c>
      <c r="DB25">
        <v>25</v>
      </c>
      <c r="DC25">
        <v>11.3</v>
      </c>
      <c r="DD25">
        <v>11.5</v>
      </c>
      <c r="DE25">
        <v>2</v>
      </c>
      <c r="DF25">
        <v>505.009</v>
      </c>
      <c r="DG25">
        <v>477.127</v>
      </c>
      <c r="DH25">
        <v>23.0867</v>
      </c>
      <c r="DI25">
        <v>34.8658</v>
      </c>
      <c r="DJ25">
        <v>30.0002</v>
      </c>
      <c r="DK25">
        <v>34.8468</v>
      </c>
      <c r="DL25">
        <v>34.879</v>
      </c>
      <c r="DM25">
        <v>23.3875</v>
      </c>
      <c r="DN25">
        <v>17.9341</v>
      </c>
      <c r="DO25">
        <v>39.9941</v>
      </c>
      <c r="DP25">
        <v>23.0864</v>
      </c>
      <c r="DQ25">
        <v>513.985</v>
      </c>
      <c r="DR25">
        <v>19.6945</v>
      </c>
      <c r="DS25">
        <v>97.6617</v>
      </c>
      <c r="DT25">
        <v>101.693</v>
      </c>
    </row>
    <row r="26" spans="1:124">
      <c r="A26">
        <v>10</v>
      </c>
      <c r="B26">
        <v>1608141879.6</v>
      </c>
      <c r="C26">
        <v>835.5</v>
      </c>
      <c r="D26" t="s">
        <v>256</v>
      </c>
      <c r="E26" t="s">
        <v>257</v>
      </c>
      <c r="F26" t="s">
        <v>233</v>
      </c>
      <c r="G26" t="s">
        <v>234</v>
      </c>
      <c r="H26">
        <v>1608141871.85</v>
      </c>
      <c r="I26">
        <f>(J26)/1000</f>
        <v>0</v>
      </c>
      <c r="J26">
        <f>1000*AZ26*AH26*(AV26-AW26)/(100*AO26*(1000-AH26*AV26))</f>
        <v>0</v>
      </c>
      <c r="K26">
        <f>AZ26*AH26*(AU26-AT26*(1000-AH26*AW26)/(1000-AH26*AV26))/(100*AO26)</f>
        <v>0</v>
      </c>
      <c r="L26">
        <f>AT26 - IF(AH26&gt;1, K26*AO26*100.0/(AJ26*BH26), 0)</f>
        <v>0</v>
      </c>
      <c r="M26">
        <f>((S26-I26/2)*L26-K26)/(S26+I26/2)</f>
        <v>0</v>
      </c>
      <c r="N26">
        <f>M26*(BA26+BB26)/1000.0</f>
        <v>0</v>
      </c>
      <c r="O26">
        <f>(AT26 - IF(AH26&gt;1, K26*AO26*100.0/(AJ26*BH26), 0))*(BA26+BB26)/1000.0</f>
        <v>0</v>
      </c>
      <c r="P26">
        <f>2.0/((1/R26-1/Q26)+SIGN(R26)*SQRT((1/R26-1/Q26)*(1/R26-1/Q26) + 4*AP26/((AP26+1)*(AP26+1))*(2*1/R26*1/Q26-1/Q26*1/Q26)))</f>
        <v>0</v>
      </c>
      <c r="Q26">
        <f>IF(LEFT(AQ26,1)&lt;&gt;"0",IF(LEFT(AQ26,1)="1",3.0,AR26),$D$5+$E$5*(BH26*BA26/($K$5*1000))+$F$5*(BH26*BA26/($K$5*1000))*MAX(MIN(AO26,$J$5),$I$5)*MAX(MIN(AO26,$J$5),$I$5)+$G$5*MAX(MIN(AO26,$J$5),$I$5)*(BH26*BA26/($K$5*1000))+$H$5*(BH26*BA26/($K$5*1000))*(BH26*BA26/($K$5*1000)))</f>
        <v>0</v>
      </c>
      <c r="R26">
        <f>I26*(1000-(1000*0.61365*exp(17.502*V26/(240.97+V26))/(BA26+BB26)+AV26)/2)/(1000*0.61365*exp(17.502*V26/(240.97+V26))/(BA26+BB26)-AV26)</f>
        <v>0</v>
      </c>
      <c r="S26">
        <f>1/((AP26+1)/(P26/1.6)+1/(Q26/1.37)) + AP26/((AP26+1)/(P26/1.6) + AP26/(Q26/1.37))</f>
        <v>0</v>
      </c>
      <c r="T26">
        <f>(AL26*AN26)</f>
        <v>0</v>
      </c>
      <c r="U26">
        <f>(BC26+(T26+2*0.95*5.67E-8*(((BC26+$B$7)+273)^4-(BC26+273)^4)-44100*I26)/(1.84*29.3*Q26+8*0.95*5.67E-8*(BC26+273)^3))</f>
        <v>0</v>
      </c>
      <c r="V26">
        <f>($C$7*BD26+$D$7*BE26+$E$7*U26)</f>
        <v>0</v>
      </c>
      <c r="W26">
        <f>0.61365*exp(17.502*V26/(240.97+V26))</f>
        <v>0</v>
      </c>
      <c r="X26">
        <f>(Y26/Z26*100)</f>
        <v>0</v>
      </c>
      <c r="Y26">
        <f>AV26*(BA26+BB26)/1000</f>
        <v>0</v>
      </c>
      <c r="Z26">
        <f>0.61365*exp(17.502*BC26/(240.97+BC26))</f>
        <v>0</v>
      </c>
      <c r="AA26">
        <f>(W26-AV26*(BA26+BB26)/1000)</f>
        <v>0</v>
      </c>
      <c r="AB26">
        <f>(-I26*44100)</f>
        <v>0</v>
      </c>
      <c r="AC26">
        <f>2*29.3*Q26*0.92*(BC26-V26)</f>
        <v>0</v>
      </c>
      <c r="AD26">
        <f>2*0.95*5.67E-8*(((BC26+$B$7)+273)^4-(V26+273)^4)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MAX(0,($B$13+$C$13*BH26)/(1+$D$13*BH26)*BA26/(BC26+273)*$E$13)</f>
        <v>0</v>
      </c>
      <c r="AK26">
        <f>$B$11*BI26+$C$11*BJ26</f>
        <v>0</v>
      </c>
      <c r="AL26">
        <f>AK26*AM26</f>
        <v>0</v>
      </c>
      <c r="AM26">
        <f>($B$11*$D$9+$C$11*$D$9)/($B$11+$C$11)</f>
        <v>0</v>
      </c>
      <c r="AN26">
        <f>($B$11*$K$9+$C$11*$K$9)/($B$11+$C$11)</f>
        <v>0</v>
      </c>
      <c r="AO26">
        <v>6</v>
      </c>
      <c r="AP26">
        <v>0.5</v>
      </c>
      <c r="AQ26" t="s">
        <v>235</v>
      </c>
      <c r="AR26">
        <v>2</v>
      </c>
      <c r="AS26">
        <v>1608141871.85</v>
      </c>
      <c r="AT26">
        <v>599.599966666667</v>
      </c>
      <c r="AU26">
        <v>617.021033333333</v>
      </c>
      <c r="AV26">
        <v>20.92915</v>
      </c>
      <c r="AW26">
        <v>19.61976</v>
      </c>
      <c r="AX26">
        <v>599.437233333333</v>
      </c>
      <c r="AY26">
        <v>20.6316</v>
      </c>
      <c r="AZ26">
        <v>500.029266666667</v>
      </c>
      <c r="BA26">
        <v>102.289733333333</v>
      </c>
      <c r="BB26">
        <v>0.0999945033333333</v>
      </c>
      <c r="BC26">
        <v>27.99437</v>
      </c>
      <c r="BD26">
        <v>28.6437133333333</v>
      </c>
      <c r="BE26">
        <v>999.9</v>
      </c>
      <c r="BF26">
        <v>0</v>
      </c>
      <c r="BG26">
        <v>0</v>
      </c>
      <c r="BH26">
        <v>10002.67</v>
      </c>
      <c r="BI26">
        <v>0</v>
      </c>
      <c r="BJ26">
        <v>546.744766666667</v>
      </c>
      <c r="BK26">
        <v>1608141771.6</v>
      </c>
      <c r="BL26" t="s">
        <v>255</v>
      </c>
      <c r="BM26">
        <v>1608141768.6</v>
      </c>
      <c r="BN26">
        <v>1608141771.6</v>
      </c>
      <c r="BO26">
        <v>11</v>
      </c>
      <c r="BP26">
        <v>0.093</v>
      </c>
      <c r="BQ26">
        <v>0.008</v>
      </c>
      <c r="BR26">
        <v>0.245</v>
      </c>
      <c r="BS26">
        <v>0.249</v>
      </c>
      <c r="BT26">
        <v>514</v>
      </c>
      <c r="BU26">
        <v>20</v>
      </c>
      <c r="BV26">
        <v>0.12</v>
      </c>
      <c r="BW26">
        <v>0.05</v>
      </c>
      <c r="BX26">
        <v>13.8538884157184</v>
      </c>
      <c r="BY26">
        <v>-0.0256305661157366</v>
      </c>
      <c r="BZ26">
        <v>0.0274449821906134</v>
      </c>
      <c r="CA26">
        <v>1</v>
      </c>
      <c r="CB26">
        <v>-17.4261064516129</v>
      </c>
      <c r="CC26">
        <v>0.132029032258031</v>
      </c>
      <c r="CD26">
        <v>0.0345718507112718</v>
      </c>
      <c r="CE26">
        <v>1</v>
      </c>
      <c r="CF26">
        <v>1.31132225806452</v>
      </c>
      <c r="CG26">
        <v>-0.153281612903231</v>
      </c>
      <c r="CH26">
        <v>0.011530144701461</v>
      </c>
      <c r="CI26">
        <v>1</v>
      </c>
      <c r="CJ26">
        <v>3</v>
      </c>
      <c r="CK26">
        <v>3</v>
      </c>
      <c r="CL26" t="s">
        <v>240</v>
      </c>
      <c r="CM26">
        <v>100</v>
      </c>
      <c r="CN26">
        <v>100</v>
      </c>
      <c r="CO26">
        <v>0.162</v>
      </c>
      <c r="CP26">
        <v>0.2971</v>
      </c>
      <c r="CQ26">
        <v>0.507939962043671</v>
      </c>
      <c r="CR26">
        <v>-1.60436505785889e-05</v>
      </c>
      <c r="CS26">
        <v>-1.15305589960158e-06</v>
      </c>
      <c r="CT26">
        <v>3.65813499827708e-10</v>
      </c>
      <c r="CU26">
        <v>-0.0841176691461601</v>
      </c>
      <c r="CV26">
        <v>-0.0148585495900011</v>
      </c>
      <c r="CW26">
        <v>0.00206202478538563</v>
      </c>
      <c r="CX26">
        <v>-2.15789431663115e-05</v>
      </c>
      <c r="CY26">
        <v>18</v>
      </c>
      <c r="CZ26">
        <v>2225</v>
      </c>
      <c r="DA26">
        <v>1</v>
      </c>
      <c r="DB26">
        <v>25</v>
      </c>
      <c r="DC26">
        <v>1.9</v>
      </c>
      <c r="DD26">
        <v>1.8</v>
      </c>
      <c r="DE26">
        <v>2</v>
      </c>
      <c r="DF26">
        <v>504.953</v>
      </c>
      <c r="DG26">
        <v>477.042</v>
      </c>
      <c r="DH26">
        <v>23.1103</v>
      </c>
      <c r="DI26">
        <v>34.8912</v>
      </c>
      <c r="DJ26">
        <v>30.0002</v>
      </c>
      <c r="DK26">
        <v>34.8732</v>
      </c>
      <c r="DL26">
        <v>34.9044</v>
      </c>
      <c r="DM26">
        <v>27.1032</v>
      </c>
      <c r="DN26">
        <v>18.2813</v>
      </c>
      <c r="DO26">
        <v>39.2523</v>
      </c>
      <c r="DP26">
        <v>23.1144</v>
      </c>
      <c r="DQ26">
        <v>617.148</v>
      </c>
      <c r="DR26">
        <v>19.6302</v>
      </c>
      <c r="DS26">
        <v>97.6567</v>
      </c>
      <c r="DT26">
        <v>101.685</v>
      </c>
    </row>
    <row r="27" spans="1:124">
      <c r="A27">
        <v>11</v>
      </c>
      <c r="B27">
        <v>1608141994.6</v>
      </c>
      <c r="C27">
        <v>950.5</v>
      </c>
      <c r="D27" t="s">
        <v>258</v>
      </c>
      <c r="E27" t="s">
        <v>259</v>
      </c>
      <c r="F27" t="s">
        <v>233</v>
      </c>
      <c r="G27" t="s">
        <v>234</v>
      </c>
      <c r="H27">
        <v>1608141986.6</v>
      </c>
      <c r="I27">
        <f>(J27)/1000</f>
        <v>0</v>
      </c>
      <c r="J27">
        <f>1000*AZ27*AH27*(AV27-AW27)/(100*AO27*(1000-AH27*AV27))</f>
        <v>0</v>
      </c>
      <c r="K27">
        <f>AZ27*AH27*(AU27-AT27*(1000-AH27*AW27)/(1000-AH27*AV27))/(100*AO27)</f>
        <v>0</v>
      </c>
      <c r="L27">
        <f>AT27 - IF(AH27&gt;1, K27*AO27*100.0/(AJ27*BH27), 0)</f>
        <v>0</v>
      </c>
      <c r="M27">
        <f>((S27-I27/2)*L27-K27)/(S27+I27/2)</f>
        <v>0</v>
      </c>
      <c r="N27">
        <f>M27*(BA27+BB27)/1000.0</f>
        <v>0</v>
      </c>
      <c r="O27">
        <f>(AT27 - IF(AH27&gt;1, K27*AO27*100.0/(AJ27*BH27), 0))*(BA27+BB27)/1000.0</f>
        <v>0</v>
      </c>
      <c r="P27">
        <f>2.0/((1/R27-1/Q27)+SIGN(R27)*SQRT((1/R27-1/Q27)*(1/R27-1/Q27) + 4*AP27/((AP27+1)*(AP27+1))*(2*1/R27*1/Q27-1/Q27*1/Q27)))</f>
        <v>0</v>
      </c>
      <c r="Q27">
        <f>IF(LEFT(AQ27,1)&lt;&gt;"0",IF(LEFT(AQ27,1)="1",3.0,AR27),$D$5+$E$5*(BH27*BA27/($K$5*1000))+$F$5*(BH27*BA27/($K$5*1000))*MAX(MIN(AO27,$J$5),$I$5)*MAX(MIN(AO27,$J$5),$I$5)+$G$5*MAX(MIN(AO27,$J$5),$I$5)*(BH27*BA27/($K$5*1000))+$H$5*(BH27*BA27/($K$5*1000))*(BH27*BA27/($K$5*1000)))</f>
        <v>0</v>
      </c>
      <c r="R27">
        <f>I27*(1000-(1000*0.61365*exp(17.502*V27/(240.97+V27))/(BA27+BB27)+AV27)/2)/(1000*0.61365*exp(17.502*V27/(240.97+V27))/(BA27+BB27)-AV27)</f>
        <v>0</v>
      </c>
      <c r="S27">
        <f>1/((AP27+1)/(P27/1.6)+1/(Q27/1.37)) + AP27/((AP27+1)/(P27/1.6) + AP27/(Q27/1.37))</f>
        <v>0</v>
      </c>
      <c r="T27">
        <f>(AL27*AN27)</f>
        <v>0</v>
      </c>
      <c r="U27">
        <f>(BC27+(T27+2*0.95*5.67E-8*(((BC27+$B$7)+273)^4-(BC27+273)^4)-44100*I27)/(1.84*29.3*Q27+8*0.95*5.67E-8*(BC27+273)^3))</f>
        <v>0</v>
      </c>
      <c r="V27">
        <f>($C$7*BD27+$D$7*BE27+$E$7*U27)</f>
        <v>0</v>
      </c>
      <c r="W27">
        <f>0.61365*exp(17.502*V27/(240.97+V27))</f>
        <v>0</v>
      </c>
      <c r="X27">
        <f>(Y27/Z27*100)</f>
        <v>0</v>
      </c>
      <c r="Y27">
        <f>AV27*(BA27+BB27)/1000</f>
        <v>0</v>
      </c>
      <c r="Z27">
        <f>0.61365*exp(17.502*BC27/(240.97+BC27))</f>
        <v>0</v>
      </c>
      <c r="AA27">
        <f>(W27-AV27*(BA27+BB27)/1000)</f>
        <v>0</v>
      </c>
      <c r="AB27">
        <f>(-I27*44100)</f>
        <v>0</v>
      </c>
      <c r="AC27">
        <f>2*29.3*Q27*0.92*(BC27-V27)</f>
        <v>0</v>
      </c>
      <c r="AD27">
        <f>2*0.95*5.67E-8*(((BC27+$B$7)+273)^4-(V27+273)^4)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MAX(0,($B$13+$C$13*BH27)/(1+$D$13*BH27)*BA27/(BC27+273)*$E$13)</f>
        <v>0</v>
      </c>
      <c r="AK27">
        <f>$B$11*BI27+$C$11*BJ27</f>
        <v>0</v>
      </c>
      <c r="AL27">
        <f>AK27*AM27</f>
        <v>0</v>
      </c>
      <c r="AM27">
        <f>($B$11*$D$9+$C$11*$D$9)/($B$11+$C$11)</f>
        <v>0</v>
      </c>
      <c r="AN27">
        <f>($B$11*$K$9+$C$11*$K$9)/($B$11+$C$11)</f>
        <v>0</v>
      </c>
      <c r="AO27">
        <v>6</v>
      </c>
      <c r="AP27">
        <v>0.5</v>
      </c>
      <c r="AQ27" t="s">
        <v>235</v>
      </c>
      <c r="AR27">
        <v>2</v>
      </c>
      <c r="AS27">
        <v>1608141986.6</v>
      </c>
      <c r="AT27">
        <v>699.80464516129</v>
      </c>
      <c r="AU27">
        <v>719.958548387097</v>
      </c>
      <c r="AV27">
        <v>20.9187709677419</v>
      </c>
      <c r="AW27">
        <v>19.7118161290323</v>
      </c>
      <c r="AX27">
        <v>699.74735483871</v>
      </c>
      <c r="AY27">
        <v>20.6216483870968</v>
      </c>
      <c r="AZ27">
        <v>500.027096774194</v>
      </c>
      <c r="BA27">
        <v>102.279129032258</v>
      </c>
      <c r="BB27">
        <v>0.0999859774193548</v>
      </c>
      <c r="BC27">
        <v>27.9887838709677</v>
      </c>
      <c r="BD27">
        <v>28.604735483871</v>
      </c>
      <c r="BE27">
        <v>999.9</v>
      </c>
      <c r="BF27">
        <v>0</v>
      </c>
      <c r="BG27">
        <v>0</v>
      </c>
      <c r="BH27">
        <v>9996.87483870968</v>
      </c>
      <c r="BI27">
        <v>0</v>
      </c>
      <c r="BJ27">
        <v>517.252451612903</v>
      </c>
      <c r="BK27">
        <v>1608141771.6</v>
      </c>
      <c r="BL27" t="s">
        <v>255</v>
      </c>
      <c r="BM27">
        <v>1608141768.6</v>
      </c>
      <c r="BN27">
        <v>1608141771.6</v>
      </c>
      <c r="BO27">
        <v>11</v>
      </c>
      <c r="BP27">
        <v>0.093</v>
      </c>
      <c r="BQ27">
        <v>0.008</v>
      </c>
      <c r="BR27">
        <v>0.245</v>
      </c>
      <c r="BS27">
        <v>0.249</v>
      </c>
      <c r="BT27">
        <v>514</v>
      </c>
      <c r="BU27">
        <v>20</v>
      </c>
      <c r="BV27">
        <v>0.12</v>
      </c>
      <c r="BW27">
        <v>0.05</v>
      </c>
      <c r="BX27">
        <v>16.0811931588592</v>
      </c>
      <c r="BY27">
        <v>-0.225827764878322</v>
      </c>
      <c r="BZ27">
        <v>0.0499024447856427</v>
      </c>
      <c r="CA27">
        <v>1</v>
      </c>
      <c r="CB27">
        <v>-20.1584580645161</v>
      </c>
      <c r="CC27">
        <v>0.177319354838781</v>
      </c>
      <c r="CD27">
        <v>0.0571089156035662</v>
      </c>
      <c r="CE27">
        <v>1</v>
      </c>
      <c r="CF27">
        <v>1.20621096774194</v>
      </c>
      <c r="CG27">
        <v>0.0917999999999998</v>
      </c>
      <c r="CH27">
        <v>0.00695154721920919</v>
      </c>
      <c r="CI27">
        <v>1</v>
      </c>
      <c r="CJ27">
        <v>3</v>
      </c>
      <c r="CK27">
        <v>3</v>
      </c>
      <c r="CL27" t="s">
        <v>240</v>
      </c>
      <c r="CM27">
        <v>100</v>
      </c>
      <c r="CN27">
        <v>100</v>
      </c>
      <c r="CO27">
        <v>0.058</v>
      </c>
      <c r="CP27">
        <v>0.2978</v>
      </c>
      <c r="CQ27">
        <v>0.507939962043671</v>
      </c>
      <c r="CR27">
        <v>-1.60436505785889e-05</v>
      </c>
      <c r="CS27">
        <v>-1.15305589960158e-06</v>
      </c>
      <c r="CT27">
        <v>3.65813499827708e-10</v>
      </c>
      <c r="CU27">
        <v>-0.0841176691461601</v>
      </c>
      <c r="CV27">
        <v>-0.0148585495900011</v>
      </c>
      <c r="CW27">
        <v>0.00206202478538563</v>
      </c>
      <c r="CX27">
        <v>-2.15789431663115e-05</v>
      </c>
      <c r="CY27">
        <v>18</v>
      </c>
      <c r="CZ27">
        <v>2225</v>
      </c>
      <c r="DA27">
        <v>1</v>
      </c>
      <c r="DB27">
        <v>25</v>
      </c>
      <c r="DC27">
        <v>3.8</v>
      </c>
      <c r="DD27">
        <v>3.7</v>
      </c>
      <c r="DE27">
        <v>2</v>
      </c>
      <c r="DF27">
        <v>504.867</v>
      </c>
      <c r="DG27">
        <v>477.116</v>
      </c>
      <c r="DH27">
        <v>23.1415</v>
      </c>
      <c r="DI27">
        <v>34.8944</v>
      </c>
      <c r="DJ27">
        <v>29.9998</v>
      </c>
      <c r="DK27">
        <v>34.8796</v>
      </c>
      <c r="DL27">
        <v>34.9139</v>
      </c>
      <c r="DM27">
        <v>30.7069</v>
      </c>
      <c r="DN27">
        <v>17.7119</v>
      </c>
      <c r="DO27">
        <v>38.88</v>
      </c>
      <c r="DP27">
        <v>23.1501</v>
      </c>
      <c r="DQ27">
        <v>720.155</v>
      </c>
      <c r="DR27">
        <v>19.7079</v>
      </c>
      <c r="DS27">
        <v>97.6581</v>
      </c>
      <c r="DT27">
        <v>101.687</v>
      </c>
    </row>
    <row r="28" spans="1:124">
      <c r="A28">
        <v>12</v>
      </c>
      <c r="B28">
        <v>1608142108.6</v>
      </c>
      <c r="C28">
        <v>1064.5</v>
      </c>
      <c r="D28" t="s">
        <v>260</v>
      </c>
      <c r="E28" t="s">
        <v>261</v>
      </c>
      <c r="F28" t="s">
        <v>233</v>
      </c>
      <c r="G28" t="s">
        <v>234</v>
      </c>
      <c r="H28">
        <v>1608142100.6</v>
      </c>
      <c r="I28">
        <f>(J28)/1000</f>
        <v>0</v>
      </c>
      <c r="J28">
        <f>1000*AZ28*AH28*(AV28-AW28)/(100*AO28*(1000-AH28*AV28))</f>
        <v>0</v>
      </c>
      <c r="K28">
        <f>AZ28*AH28*(AU28-AT28*(1000-AH28*AW28)/(1000-AH28*AV28))/(100*AO28)</f>
        <v>0</v>
      </c>
      <c r="L28">
        <f>AT28 - IF(AH28&gt;1, K28*AO28*100.0/(AJ28*BH28), 0)</f>
        <v>0</v>
      </c>
      <c r="M28">
        <f>((S28-I28/2)*L28-K28)/(S28+I28/2)</f>
        <v>0</v>
      </c>
      <c r="N28">
        <f>M28*(BA28+BB28)/1000.0</f>
        <v>0</v>
      </c>
      <c r="O28">
        <f>(AT28 - IF(AH28&gt;1, K28*AO28*100.0/(AJ28*BH28), 0))*(BA28+BB28)/1000.0</f>
        <v>0</v>
      </c>
      <c r="P28">
        <f>2.0/((1/R28-1/Q28)+SIGN(R28)*SQRT((1/R28-1/Q28)*(1/R28-1/Q28) + 4*AP28/((AP28+1)*(AP28+1))*(2*1/R28*1/Q28-1/Q28*1/Q28)))</f>
        <v>0</v>
      </c>
      <c r="Q28">
        <f>IF(LEFT(AQ28,1)&lt;&gt;"0",IF(LEFT(AQ28,1)="1",3.0,AR28),$D$5+$E$5*(BH28*BA28/($K$5*1000))+$F$5*(BH28*BA28/($K$5*1000))*MAX(MIN(AO28,$J$5),$I$5)*MAX(MIN(AO28,$J$5),$I$5)+$G$5*MAX(MIN(AO28,$J$5),$I$5)*(BH28*BA28/($K$5*1000))+$H$5*(BH28*BA28/($K$5*1000))*(BH28*BA28/($K$5*1000)))</f>
        <v>0</v>
      </c>
      <c r="R28">
        <f>I28*(1000-(1000*0.61365*exp(17.502*V28/(240.97+V28))/(BA28+BB28)+AV28)/2)/(1000*0.61365*exp(17.502*V28/(240.97+V28))/(BA28+BB28)-AV28)</f>
        <v>0</v>
      </c>
      <c r="S28">
        <f>1/((AP28+1)/(P28/1.6)+1/(Q28/1.37)) + AP28/((AP28+1)/(P28/1.6) + AP28/(Q28/1.37))</f>
        <v>0</v>
      </c>
      <c r="T28">
        <f>(AL28*AN28)</f>
        <v>0</v>
      </c>
      <c r="U28">
        <f>(BC28+(T28+2*0.95*5.67E-8*(((BC28+$B$7)+273)^4-(BC28+273)^4)-44100*I28)/(1.84*29.3*Q28+8*0.95*5.67E-8*(BC28+273)^3))</f>
        <v>0</v>
      </c>
      <c r="V28">
        <f>($C$7*BD28+$D$7*BE28+$E$7*U28)</f>
        <v>0</v>
      </c>
      <c r="W28">
        <f>0.61365*exp(17.502*V28/(240.97+V28))</f>
        <v>0</v>
      </c>
      <c r="X28">
        <f>(Y28/Z28*100)</f>
        <v>0</v>
      </c>
      <c r="Y28">
        <f>AV28*(BA28+BB28)/1000</f>
        <v>0</v>
      </c>
      <c r="Z28">
        <f>0.61365*exp(17.502*BC28/(240.97+BC28))</f>
        <v>0</v>
      </c>
      <c r="AA28">
        <f>(W28-AV28*(BA28+BB28)/1000)</f>
        <v>0</v>
      </c>
      <c r="AB28">
        <f>(-I28*44100)</f>
        <v>0</v>
      </c>
      <c r="AC28">
        <f>2*29.3*Q28*0.92*(BC28-V28)</f>
        <v>0</v>
      </c>
      <c r="AD28">
        <f>2*0.95*5.67E-8*(((BC28+$B$7)+273)^4-(V28+273)^4)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MAX(0,($B$13+$C$13*BH28)/(1+$D$13*BH28)*BA28/(BC28+273)*$E$13)</f>
        <v>0</v>
      </c>
      <c r="AK28">
        <f>$B$11*BI28+$C$11*BJ28</f>
        <v>0</v>
      </c>
      <c r="AL28">
        <f>AK28*AM28</f>
        <v>0</v>
      </c>
      <c r="AM28">
        <f>($B$11*$D$9+$C$11*$D$9)/($B$11+$C$11)</f>
        <v>0</v>
      </c>
      <c r="AN28">
        <f>($B$11*$K$9+$C$11*$K$9)/($B$11+$C$11)</f>
        <v>0</v>
      </c>
      <c r="AO28">
        <v>6</v>
      </c>
      <c r="AP28">
        <v>0.5</v>
      </c>
      <c r="AQ28" t="s">
        <v>235</v>
      </c>
      <c r="AR28">
        <v>2</v>
      </c>
      <c r="AS28">
        <v>1608142100.6</v>
      </c>
      <c r="AT28">
        <v>799.800322580645</v>
      </c>
      <c r="AU28">
        <v>822.242032258065</v>
      </c>
      <c r="AV28">
        <v>20.7924</v>
      </c>
      <c r="AW28">
        <v>19.5759322580645</v>
      </c>
      <c r="AX28">
        <v>799.855806451613</v>
      </c>
      <c r="AY28">
        <v>20.5004516129032</v>
      </c>
      <c r="AZ28">
        <v>500.037935483871</v>
      </c>
      <c r="BA28">
        <v>102.276129032258</v>
      </c>
      <c r="BB28">
        <v>0.100090512903226</v>
      </c>
      <c r="BC28">
        <v>28.0007709677419</v>
      </c>
      <c r="BD28">
        <v>28.5974709677419</v>
      </c>
      <c r="BE28">
        <v>999.9</v>
      </c>
      <c r="BF28">
        <v>0</v>
      </c>
      <c r="BG28">
        <v>0</v>
      </c>
      <c r="BH28">
        <v>9993.18774193548</v>
      </c>
      <c r="BI28">
        <v>0</v>
      </c>
      <c r="BJ28">
        <v>479.228580645161</v>
      </c>
      <c r="BK28">
        <v>1608141771.6</v>
      </c>
      <c r="BL28" t="s">
        <v>255</v>
      </c>
      <c r="BM28">
        <v>1608141768.6</v>
      </c>
      <c r="BN28">
        <v>1608141771.6</v>
      </c>
      <c r="BO28">
        <v>11</v>
      </c>
      <c r="BP28">
        <v>0.093</v>
      </c>
      <c r="BQ28">
        <v>0.008</v>
      </c>
      <c r="BR28">
        <v>0.245</v>
      </c>
      <c r="BS28">
        <v>0.249</v>
      </c>
      <c r="BT28">
        <v>514</v>
      </c>
      <c r="BU28">
        <v>20</v>
      </c>
      <c r="BV28">
        <v>0.12</v>
      </c>
      <c r="BW28">
        <v>0.05</v>
      </c>
      <c r="BX28">
        <v>17.8854683516494</v>
      </c>
      <c r="BY28">
        <v>-0.16116506141131</v>
      </c>
      <c r="BZ28">
        <v>0.0488482838030654</v>
      </c>
      <c r="CA28">
        <v>1</v>
      </c>
      <c r="CB28">
        <v>-22.4502419354839</v>
      </c>
      <c r="CC28">
        <v>0.136640322580692</v>
      </c>
      <c r="CD28">
        <v>0.0702748281194745</v>
      </c>
      <c r="CE28">
        <v>1</v>
      </c>
      <c r="CF28">
        <v>1.21666516129032</v>
      </c>
      <c r="CG28">
        <v>0.171849193548389</v>
      </c>
      <c r="CH28">
        <v>0.0208250210658559</v>
      </c>
      <c r="CI28">
        <v>1</v>
      </c>
      <c r="CJ28">
        <v>3</v>
      </c>
      <c r="CK28">
        <v>3</v>
      </c>
      <c r="CL28" t="s">
        <v>240</v>
      </c>
      <c r="CM28">
        <v>100</v>
      </c>
      <c r="CN28">
        <v>100</v>
      </c>
      <c r="CO28">
        <v>-0.056</v>
      </c>
      <c r="CP28">
        <v>0.2912</v>
      </c>
      <c r="CQ28">
        <v>0.507939962043671</v>
      </c>
      <c r="CR28">
        <v>-1.60436505785889e-05</v>
      </c>
      <c r="CS28">
        <v>-1.15305589960158e-06</v>
      </c>
      <c r="CT28">
        <v>3.65813499827708e-10</v>
      </c>
      <c r="CU28">
        <v>-0.0841176691461601</v>
      </c>
      <c r="CV28">
        <v>-0.0148585495900011</v>
      </c>
      <c r="CW28">
        <v>0.00206202478538563</v>
      </c>
      <c r="CX28">
        <v>-2.15789431663115e-05</v>
      </c>
      <c r="CY28">
        <v>18</v>
      </c>
      <c r="CZ28">
        <v>2225</v>
      </c>
      <c r="DA28">
        <v>1</v>
      </c>
      <c r="DB28">
        <v>25</v>
      </c>
      <c r="DC28">
        <v>5.7</v>
      </c>
      <c r="DD28">
        <v>5.6</v>
      </c>
      <c r="DE28">
        <v>2</v>
      </c>
      <c r="DF28">
        <v>504.88</v>
      </c>
      <c r="DG28">
        <v>477.476</v>
      </c>
      <c r="DH28">
        <v>23.1513</v>
      </c>
      <c r="DI28">
        <v>34.8691</v>
      </c>
      <c r="DJ28">
        <v>29.9999</v>
      </c>
      <c r="DK28">
        <v>34.87</v>
      </c>
      <c r="DL28">
        <v>34.9075</v>
      </c>
      <c r="DM28">
        <v>34.2123</v>
      </c>
      <c r="DN28">
        <v>17.4184</v>
      </c>
      <c r="DO28">
        <v>38.1324</v>
      </c>
      <c r="DP28">
        <v>23.1562</v>
      </c>
      <c r="DQ28">
        <v>822.166</v>
      </c>
      <c r="DR28">
        <v>19.7056</v>
      </c>
      <c r="DS28">
        <v>97.6651</v>
      </c>
      <c r="DT28">
        <v>101.69</v>
      </c>
    </row>
    <row r="29" spans="1:124">
      <c r="A29">
        <v>13</v>
      </c>
      <c r="B29">
        <v>1608142229.1</v>
      </c>
      <c r="C29">
        <v>1185</v>
      </c>
      <c r="D29" t="s">
        <v>262</v>
      </c>
      <c r="E29" t="s">
        <v>263</v>
      </c>
      <c r="F29" t="s">
        <v>233</v>
      </c>
      <c r="G29" t="s">
        <v>234</v>
      </c>
      <c r="H29">
        <v>1608142221.35</v>
      </c>
      <c r="I29">
        <f>(J29)/1000</f>
        <v>0</v>
      </c>
      <c r="J29">
        <f>1000*AZ29*AH29*(AV29-AW29)/(100*AO29*(1000-AH29*AV29))</f>
        <v>0</v>
      </c>
      <c r="K29">
        <f>AZ29*AH29*(AU29-AT29*(1000-AH29*AW29)/(1000-AH29*AV29))/(100*AO29)</f>
        <v>0</v>
      </c>
      <c r="L29">
        <f>AT29 - IF(AH29&gt;1, K29*AO29*100.0/(AJ29*BH29), 0)</f>
        <v>0</v>
      </c>
      <c r="M29">
        <f>((S29-I29/2)*L29-K29)/(S29+I29/2)</f>
        <v>0</v>
      </c>
      <c r="N29">
        <f>M29*(BA29+BB29)/1000.0</f>
        <v>0</v>
      </c>
      <c r="O29">
        <f>(AT29 - IF(AH29&gt;1, K29*AO29*100.0/(AJ29*BH29), 0))*(BA29+BB29)/1000.0</f>
        <v>0</v>
      </c>
      <c r="P29">
        <f>2.0/((1/R29-1/Q29)+SIGN(R29)*SQRT((1/R29-1/Q29)*(1/R29-1/Q29) + 4*AP29/((AP29+1)*(AP29+1))*(2*1/R29*1/Q29-1/Q29*1/Q29)))</f>
        <v>0</v>
      </c>
      <c r="Q29">
        <f>IF(LEFT(AQ29,1)&lt;&gt;"0",IF(LEFT(AQ29,1)="1",3.0,AR29),$D$5+$E$5*(BH29*BA29/($K$5*1000))+$F$5*(BH29*BA29/($K$5*1000))*MAX(MIN(AO29,$J$5),$I$5)*MAX(MIN(AO29,$J$5),$I$5)+$G$5*MAX(MIN(AO29,$J$5),$I$5)*(BH29*BA29/($K$5*1000))+$H$5*(BH29*BA29/($K$5*1000))*(BH29*BA29/($K$5*1000)))</f>
        <v>0</v>
      </c>
      <c r="R29">
        <f>I29*(1000-(1000*0.61365*exp(17.502*V29/(240.97+V29))/(BA29+BB29)+AV29)/2)/(1000*0.61365*exp(17.502*V29/(240.97+V29))/(BA29+BB29)-AV29)</f>
        <v>0</v>
      </c>
      <c r="S29">
        <f>1/((AP29+1)/(P29/1.6)+1/(Q29/1.37)) + AP29/((AP29+1)/(P29/1.6) + AP29/(Q29/1.37))</f>
        <v>0</v>
      </c>
      <c r="T29">
        <f>(AL29*AN29)</f>
        <v>0</v>
      </c>
      <c r="U29">
        <f>(BC29+(T29+2*0.95*5.67E-8*(((BC29+$B$7)+273)^4-(BC29+273)^4)-44100*I29)/(1.84*29.3*Q29+8*0.95*5.67E-8*(BC29+273)^3))</f>
        <v>0</v>
      </c>
      <c r="V29">
        <f>($C$7*BD29+$D$7*BE29+$E$7*U29)</f>
        <v>0</v>
      </c>
      <c r="W29">
        <f>0.61365*exp(17.502*V29/(240.97+V29))</f>
        <v>0</v>
      </c>
      <c r="X29">
        <f>(Y29/Z29*100)</f>
        <v>0</v>
      </c>
      <c r="Y29">
        <f>AV29*(BA29+BB29)/1000</f>
        <v>0</v>
      </c>
      <c r="Z29">
        <f>0.61365*exp(17.502*BC29/(240.97+BC29))</f>
        <v>0</v>
      </c>
      <c r="AA29">
        <f>(W29-AV29*(BA29+BB29)/1000)</f>
        <v>0</v>
      </c>
      <c r="AB29">
        <f>(-I29*44100)</f>
        <v>0</v>
      </c>
      <c r="AC29">
        <f>2*29.3*Q29*0.92*(BC29-V29)</f>
        <v>0</v>
      </c>
      <c r="AD29">
        <f>2*0.95*5.67E-8*(((BC29+$B$7)+273)^4-(V29+273)^4)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MAX(0,($B$13+$C$13*BH29)/(1+$D$13*BH29)*BA29/(BC29+273)*$E$13)</f>
        <v>0</v>
      </c>
      <c r="AK29">
        <f>$B$11*BI29+$C$11*BJ29</f>
        <v>0</v>
      </c>
      <c r="AL29">
        <f>AK29*AM29</f>
        <v>0</v>
      </c>
      <c r="AM29">
        <f>($B$11*$D$9+$C$11*$D$9)/($B$11+$C$11)</f>
        <v>0</v>
      </c>
      <c r="AN29">
        <f>($B$11*$K$9+$C$11*$K$9)/($B$11+$C$11)</f>
        <v>0</v>
      </c>
      <c r="AO29">
        <v>6</v>
      </c>
      <c r="AP29">
        <v>0.5</v>
      </c>
      <c r="AQ29" t="s">
        <v>235</v>
      </c>
      <c r="AR29">
        <v>2</v>
      </c>
      <c r="AS29">
        <v>1608142221.35</v>
      </c>
      <c r="AT29">
        <v>899.944666666667</v>
      </c>
      <c r="AU29">
        <v>924.0222</v>
      </c>
      <c r="AV29">
        <v>20.84392</v>
      </c>
      <c r="AW29">
        <v>19.6635533333333</v>
      </c>
      <c r="AX29">
        <v>900.118666666667</v>
      </c>
      <c r="AY29">
        <v>20.54985</v>
      </c>
      <c r="AZ29">
        <v>500.026666666667</v>
      </c>
      <c r="BA29">
        <v>102.273766666667</v>
      </c>
      <c r="BB29">
        <v>0.09999772</v>
      </c>
      <c r="BC29">
        <v>28.00494</v>
      </c>
      <c r="BD29">
        <v>28.6046433333333</v>
      </c>
      <c r="BE29">
        <v>999.9</v>
      </c>
      <c r="BF29">
        <v>0</v>
      </c>
      <c r="BG29">
        <v>0</v>
      </c>
      <c r="BH29">
        <v>10001.3143333333</v>
      </c>
      <c r="BI29">
        <v>0</v>
      </c>
      <c r="BJ29">
        <v>462.6498</v>
      </c>
      <c r="BK29">
        <v>1608141771.6</v>
      </c>
      <c r="BL29" t="s">
        <v>255</v>
      </c>
      <c r="BM29">
        <v>1608141768.6</v>
      </c>
      <c r="BN29">
        <v>1608141771.6</v>
      </c>
      <c r="BO29">
        <v>11</v>
      </c>
      <c r="BP29">
        <v>0.093</v>
      </c>
      <c r="BQ29">
        <v>0.008</v>
      </c>
      <c r="BR29">
        <v>0.245</v>
      </c>
      <c r="BS29">
        <v>0.249</v>
      </c>
      <c r="BT29">
        <v>514</v>
      </c>
      <c r="BU29">
        <v>20</v>
      </c>
      <c r="BV29">
        <v>0.12</v>
      </c>
      <c r="BW29">
        <v>0.05</v>
      </c>
      <c r="BX29">
        <v>19.1666345214077</v>
      </c>
      <c r="BY29">
        <v>-0.928480852693916</v>
      </c>
      <c r="BZ29">
        <v>0.0760214598174363</v>
      </c>
      <c r="CA29">
        <v>0</v>
      </c>
      <c r="CB29">
        <v>-24.0816064516129</v>
      </c>
      <c r="CC29">
        <v>1.29021290322582</v>
      </c>
      <c r="CD29">
        <v>0.105142241397636</v>
      </c>
      <c r="CE29">
        <v>0</v>
      </c>
      <c r="CF29">
        <v>1.18148548387097</v>
      </c>
      <c r="CG29">
        <v>-0.233122258064519</v>
      </c>
      <c r="CH29">
        <v>0.0175826949086236</v>
      </c>
      <c r="CI29">
        <v>0</v>
      </c>
      <c r="CJ29">
        <v>0</v>
      </c>
      <c r="CK29">
        <v>3</v>
      </c>
      <c r="CL29" t="s">
        <v>264</v>
      </c>
      <c r="CM29">
        <v>100</v>
      </c>
      <c r="CN29">
        <v>100</v>
      </c>
      <c r="CO29">
        <v>-0.175</v>
      </c>
      <c r="CP29">
        <v>0.293</v>
      </c>
      <c r="CQ29">
        <v>0.507939962043671</v>
      </c>
      <c r="CR29">
        <v>-1.60436505785889e-05</v>
      </c>
      <c r="CS29">
        <v>-1.15305589960158e-06</v>
      </c>
      <c r="CT29">
        <v>3.65813499827708e-10</v>
      </c>
      <c r="CU29">
        <v>-0.0841176691461601</v>
      </c>
      <c r="CV29">
        <v>-0.0148585495900011</v>
      </c>
      <c r="CW29">
        <v>0.00206202478538563</v>
      </c>
      <c r="CX29">
        <v>-2.15789431663115e-05</v>
      </c>
      <c r="CY29">
        <v>18</v>
      </c>
      <c r="CZ29">
        <v>2225</v>
      </c>
      <c r="DA29">
        <v>1</v>
      </c>
      <c r="DB29">
        <v>25</v>
      </c>
      <c r="DC29">
        <v>7.7</v>
      </c>
      <c r="DD29">
        <v>7.6</v>
      </c>
      <c r="DE29">
        <v>2</v>
      </c>
      <c r="DF29">
        <v>505.153</v>
      </c>
      <c r="DG29">
        <v>477.845</v>
      </c>
      <c r="DH29">
        <v>23.2047</v>
      </c>
      <c r="DI29">
        <v>34.833</v>
      </c>
      <c r="DJ29">
        <v>30</v>
      </c>
      <c r="DK29">
        <v>34.8459</v>
      </c>
      <c r="DL29">
        <v>34.8853</v>
      </c>
      <c r="DM29">
        <v>37.6179</v>
      </c>
      <c r="DN29">
        <v>16.8188</v>
      </c>
      <c r="DO29">
        <v>37.7623</v>
      </c>
      <c r="DP29">
        <v>23.2028</v>
      </c>
      <c r="DQ29">
        <v>923.862</v>
      </c>
      <c r="DR29">
        <v>19.6732</v>
      </c>
      <c r="DS29">
        <v>97.6728</v>
      </c>
      <c r="DT29">
        <v>101.696</v>
      </c>
    </row>
    <row r="30" spans="1:124">
      <c r="A30">
        <v>14</v>
      </c>
      <c r="B30">
        <v>1608142349.6</v>
      </c>
      <c r="C30">
        <v>1305.5</v>
      </c>
      <c r="D30" t="s">
        <v>265</v>
      </c>
      <c r="E30" t="s">
        <v>266</v>
      </c>
      <c r="F30" t="s">
        <v>233</v>
      </c>
      <c r="G30" t="s">
        <v>234</v>
      </c>
      <c r="H30">
        <v>1608142341.85</v>
      </c>
      <c r="I30">
        <f>(J30)/1000</f>
        <v>0</v>
      </c>
      <c r="J30">
        <f>1000*AZ30*AH30*(AV30-AW30)/(100*AO30*(1000-AH30*AV30))</f>
        <v>0</v>
      </c>
      <c r="K30">
        <f>AZ30*AH30*(AU30-AT30*(1000-AH30*AW30)/(1000-AH30*AV30))/(100*AO30)</f>
        <v>0</v>
      </c>
      <c r="L30">
        <f>AT30 - IF(AH30&gt;1, K30*AO30*100.0/(AJ30*BH30), 0)</f>
        <v>0</v>
      </c>
      <c r="M30">
        <f>((S30-I30/2)*L30-K30)/(S30+I30/2)</f>
        <v>0</v>
      </c>
      <c r="N30">
        <f>M30*(BA30+BB30)/1000.0</f>
        <v>0</v>
      </c>
      <c r="O30">
        <f>(AT30 - IF(AH30&gt;1, K30*AO30*100.0/(AJ30*BH30), 0))*(BA30+BB30)/1000.0</f>
        <v>0</v>
      </c>
      <c r="P30">
        <f>2.0/((1/R30-1/Q30)+SIGN(R30)*SQRT((1/R30-1/Q30)*(1/R30-1/Q30) + 4*AP30/((AP30+1)*(AP30+1))*(2*1/R30*1/Q30-1/Q30*1/Q30)))</f>
        <v>0</v>
      </c>
      <c r="Q30">
        <f>IF(LEFT(AQ30,1)&lt;&gt;"0",IF(LEFT(AQ30,1)="1",3.0,AR30),$D$5+$E$5*(BH30*BA30/($K$5*1000))+$F$5*(BH30*BA30/($K$5*1000))*MAX(MIN(AO30,$J$5),$I$5)*MAX(MIN(AO30,$J$5),$I$5)+$G$5*MAX(MIN(AO30,$J$5),$I$5)*(BH30*BA30/($K$5*1000))+$H$5*(BH30*BA30/($K$5*1000))*(BH30*BA30/($K$5*1000)))</f>
        <v>0</v>
      </c>
      <c r="R30">
        <f>I30*(1000-(1000*0.61365*exp(17.502*V30/(240.97+V30))/(BA30+BB30)+AV30)/2)/(1000*0.61365*exp(17.502*V30/(240.97+V30))/(BA30+BB30)-AV30)</f>
        <v>0</v>
      </c>
      <c r="S30">
        <f>1/((AP30+1)/(P30/1.6)+1/(Q30/1.37)) + AP30/((AP30+1)/(P30/1.6) + AP30/(Q30/1.37))</f>
        <v>0</v>
      </c>
      <c r="T30">
        <f>(AL30*AN30)</f>
        <v>0</v>
      </c>
      <c r="U30">
        <f>(BC30+(T30+2*0.95*5.67E-8*(((BC30+$B$7)+273)^4-(BC30+273)^4)-44100*I30)/(1.84*29.3*Q30+8*0.95*5.67E-8*(BC30+273)^3))</f>
        <v>0</v>
      </c>
      <c r="V30">
        <f>($C$7*BD30+$D$7*BE30+$E$7*U30)</f>
        <v>0</v>
      </c>
      <c r="W30">
        <f>0.61365*exp(17.502*V30/(240.97+V30))</f>
        <v>0</v>
      </c>
      <c r="X30">
        <f>(Y30/Z30*100)</f>
        <v>0</v>
      </c>
      <c r="Y30">
        <f>AV30*(BA30+BB30)/1000</f>
        <v>0</v>
      </c>
      <c r="Z30">
        <f>0.61365*exp(17.502*BC30/(240.97+BC30))</f>
        <v>0</v>
      </c>
      <c r="AA30">
        <f>(W30-AV30*(BA30+BB30)/1000)</f>
        <v>0</v>
      </c>
      <c r="AB30">
        <f>(-I30*44100)</f>
        <v>0</v>
      </c>
      <c r="AC30">
        <f>2*29.3*Q30*0.92*(BC30-V30)</f>
        <v>0</v>
      </c>
      <c r="AD30">
        <f>2*0.95*5.67E-8*(((BC30+$B$7)+273)^4-(V30+273)^4)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MAX(0,($B$13+$C$13*BH30)/(1+$D$13*BH30)*BA30/(BC30+273)*$E$13)</f>
        <v>0</v>
      </c>
      <c r="AK30">
        <f>$B$11*BI30+$C$11*BJ30</f>
        <v>0</v>
      </c>
      <c r="AL30">
        <f>AK30*AM30</f>
        <v>0</v>
      </c>
      <c r="AM30">
        <f>($B$11*$D$9+$C$11*$D$9)/($B$11+$C$11)</f>
        <v>0</v>
      </c>
      <c r="AN30">
        <f>($B$11*$K$9+$C$11*$K$9)/($B$11+$C$11)</f>
        <v>0</v>
      </c>
      <c r="AO30">
        <v>6</v>
      </c>
      <c r="AP30">
        <v>0.5</v>
      </c>
      <c r="AQ30" t="s">
        <v>235</v>
      </c>
      <c r="AR30">
        <v>2</v>
      </c>
      <c r="AS30">
        <v>1608142341.85</v>
      </c>
      <c r="AT30">
        <v>1199.51666666667</v>
      </c>
      <c r="AU30">
        <v>1229.012</v>
      </c>
      <c r="AV30">
        <v>20.7668933333333</v>
      </c>
      <c r="AW30">
        <v>19.6753933333333</v>
      </c>
      <c r="AX30">
        <v>1200.056</v>
      </c>
      <c r="AY30">
        <v>20.4759766666667</v>
      </c>
      <c r="AZ30">
        <v>500.023066666667</v>
      </c>
      <c r="BA30">
        <v>102.270633333333</v>
      </c>
      <c r="BB30">
        <v>0.100002056666667</v>
      </c>
      <c r="BC30">
        <v>27.9958966666667</v>
      </c>
      <c r="BD30">
        <v>28.57994</v>
      </c>
      <c r="BE30">
        <v>999.9</v>
      </c>
      <c r="BF30">
        <v>0</v>
      </c>
      <c r="BG30">
        <v>0</v>
      </c>
      <c r="BH30">
        <v>10004.8393333333</v>
      </c>
      <c r="BI30">
        <v>0</v>
      </c>
      <c r="BJ30">
        <v>452.923066666667</v>
      </c>
      <c r="BK30">
        <v>1608141771.6</v>
      </c>
      <c r="BL30" t="s">
        <v>255</v>
      </c>
      <c r="BM30">
        <v>1608141768.6</v>
      </c>
      <c r="BN30">
        <v>1608141771.6</v>
      </c>
      <c r="BO30">
        <v>11</v>
      </c>
      <c r="BP30">
        <v>0.093</v>
      </c>
      <c r="BQ30">
        <v>0.008</v>
      </c>
      <c r="BR30">
        <v>0.245</v>
      </c>
      <c r="BS30">
        <v>0.249</v>
      </c>
      <c r="BT30">
        <v>514</v>
      </c>
      <c r="BU30">
        <v>20</v>
      </c>
      <c r="BV30">
        <v>0.12</v>
      </c>
      <c r="BW30">
        <v>0.05</v>
      </c>
      <c r="BX30">
        <v>23.4651397495452</v>
      </c>
      <c r="BY30">
        <v>-0.332503185570752</v>
      </c>
      <c r="BZ30">
        <v>0.0495753372698266</v>
      </c>
      <c r="CA30">
        <v>1</v>
      </c>
      <c r="CB30">
        <v>-29.4969870967742</v>
      </c>
      <c r="CC30">
        <v>0.295562903225838</v>
      </c>
      <c r="CD30">
        <v>0.0641452622741262</v>
      </c>
      <c r="CE30">
        <v>0</v>
      </c>
      <c r="CF30">
        <v>1.09078612903226</v>
      </c>
      <c r="CG30">
        <v>0.00471048387096926</v>
      </c>
      <c r="CH30">
        <v>0.00367809617427571</v>
      </c>
      <c r="CI30">
        <v>1</v>
      </c>
      <c r="CJ30">
        <v>2</v>
      </c>
      <c r="CK30">
        <v>3</v>
      </c>
      <c r="CL30" t="s">
        <v>267</v>
      </c>
      <c r="CM30">
        <v>100</v>
      </c>
      <c r="CN30">
        <v>100</v>
      </c>
      <c r="CO30">
        <v>-0.54</v>
      </c>
      <c r="CP30">
        <v>0.2907</v>
      </c>
      <c r="CQ30">
        <v>0.507939962043671</v>
      </c>
      <c r="CR30">
        <v>-1.60436505785889e-05</v>
      </c>
      <c r="CS30">
        <v>-1.15305589960158e-06</v>
      </c>
      <c r="CT30">
        <v>3.65813499827708e-10</v>
      </c>
      <c r="CU30">
        <v>-0.0841176691461601</v>
      </c>
      <c r="CV30">
        <v>-0.0148585495900011</v>
      </c>
      <c r="CW30">
        <v>0.00206202478538563</v>
      </c>
      <c r="CX30">
        <v>-2.15789431663115e-05</v>
      </c>
      <c r="CY30">
        <v>18</v>
      </c>
      <c r="CZ30">
        <v>2225</v>
      </c>
      <c r="DA30">
        <v>1</v>
      </c>
      <c r="DB30">
        <v>25</v>
      </c>
      <c r="DC30">
        <v>9.7</v>
      </c>
      <c r="DD30">
        <v>9.6</v>
      </c>
      <c r="DE30">
        <v>2</v>
      </c>
      <c r="DF30">
        <v>505.09</v>
      </c>
      <c r="DG30">
        <v>478.403</v>
      </c>
      <c r="DH30">
        <v>23.2183</v>
      </c>
      <c r="DI30">
        <v>34.7991</v>
      </c>
      <c r="DJ30">
        <v>29.9999</v>
      </c>
      <c r="DK30">
        <v>34.8192</v>
      </c>
      <c r="DL30">
        <v>34.8586</v>
      </c>
      <c r="DM30">
        <v>47.469</v>
      </c>
      <c r="DN30">
        <v>16.8188</v>
      </c>
      <c r="DO30">
        <v>37.39</v>
      </c>
      <c r="DP30">
        <v>23.2199</v>
      </c>
      <c r="DQ30">
        <v>1228.88</v>
      </c>
      <c r="DR30">
        <v>19.7035</v>
      </c>
      <c r="DS30">
        <v>97.6809</v>
      </c>
      <c r="DT30">
        <v>101.7</v>
      </c>
    </row>
    <row r="31" spans="1:124">
      <c r="A31">
        <v>15</v>
      </c>
      <c r="B31">
        <v>1608142462</v>
      </c>
      <c r="C31">
        <v>1417.90000009537</v>
      </c>
      <c r="D31" t="s">
        <v>268</v>
      </c>
      <c r="E31" t="s">
        <v>269</v>
      </c>
      <c r="F31" t="s">
        <v>233</v>
      </c>
      <c r="G31" t="s">
        <v>234</v>
      </c>
      <c r="H31">
        <v>1608142454.25</v>
      </c>
      <c r="I31">
        <f>(J31)/1000</f>
        <v>0</v>
      </c>
      <c r="J31">
        <f>1000*AZ31*AH31*(AV31-AW31)/(100*AO31*(1000-AH31*AV31))</f>
        <v>0</v>
      </c>
      <c r="K31">
        <f>AZ31*AH31*(AU31-AT31*(1000-AH31*AW31)/(1000-AH31*AV31))/(100*AO31)</f>
        <v>0</v>
      </c>
      <c r="L31">
        <f>AT31 - IF(AH31&gt;1, K31*AO31*100.0/(AJ31*BH31), 0)</f>
        <v>0</v>
      </c>
      <c r="M31">
        <f>((S31-I31/2)*L31-K31)/(S31+I31/2)</f>
        <v>0</v>
      </c>
      <c r="N31">
        <f>M31*(BA31+BB31)/1000.0</f>
        <v>0</v>
      </c>
      <c r="O31">
        <f>(AT31 - IF(AH31&gt;1, K31*AO31*100.0/(AJ31*BH31), 0))*(BA31+BB31)/1000.0</f>
        <v>0</v>
      </c>
      <c r="P31">
        <f>2.0/((1/R31-1/Q31)+SIGN(R31)*SQRT((1/R31-1/Q31)*(1/R31-1/Q31) + 4*AP31/((AP31+1)*(AP31+1))*(2*1/R31*1/Q31-1/Q31*1/Q31)))</f>
        <v>0</v>
      </c>
      <c r="Q31">
        <f>IF(LEFT(AQ31,1)&lt;&gt;"0",IF(LEFT(AQ31,1)="1",3.0,AR31),$D$5+$E$5*(BH31*BA31/($K$5*1000))+$F$5*(BH31*BA31/($K$5*1000))*MAX(MIN(AO31,$J$5),$I$5)*MAX(MIN(AO31,$J$5),$I$5)+$G$5*MAX(MIN(AO31,$J$5),$I$5)*(BH31*BA31/($K$5*1000))+$H$5*(BH31*BA31/($K$5*1000))*(BH31*BA31/($K$5*1000)))</f>
        <v>0</v>
      </c>
      <c r="R31">
        <f>I31*(1000-(1000*0.61365*exp(17.502*V31/(240.97+V31))/(BA31+BB31)+AV31)/2)/(1000*0.61365*exp(17.502*V31/(240.97+V31))/(BA31+BB31)-AV31)</f>
        <v>0</v>
      </c>
      <c r="S31">
        <f>1/((AP31+1)/(P31/1.6)+1/(Q31/1.37)) + AP31/((AP31+1)/(P31/1.6) + AP31/(Q31/1.37))</f>
        <v>0</v>
      </c>
      <c r="T31">
        <f>(AL31*AN31)</f>
        <v>0</v>
      </c>
      <c r="U31">
        <f>(BC31+(T31+2*0.95*5.67E-8*(((BC31+$B$7)+273)^4-(BC31+273)^4)-44100*I31)/(1.84*29.3*Q31+8*0.95*5.67E-8*(BC31+273)^3))</f>
        <v>0</v>
      </c>
      <c r="V31">
        <f>($C$7*BD31+$D$7*BE31+$E$7*U31)</f>
        <v>0</v>
      </c>
      <c r="W31">
        <f>0.61365*exp(17.502*V31/(240.97+V31))</f>
        <v>0</v>
      </c>
      <c r="X31">
        <f>(Y31/Z31*100)</f>
        <v>0</v>
      </c>
      <c r="Y31">
        <f>AV31*(BA31+BB31)/1000</f>
        <v>0</v>
      </c>
      <c r="Z31">
        <f>0.61365*exp(17.502*BC31/(240.97+BC31))</f>
        <v>0</v>
      </c>
      <c r="AA31">
        <f>(W31-AV31*(BA31+BB31)/1000)</f>
        <v>0</v>
      </c>
      <c r="AB31">
        <f>(-I31*44100)</f>
        <v>0</v>
      </c>
      <c r="AC31">
        <f>2*29.3*Q31*0.92*(BC31-V31)</f>
        <v>0</v>
      </c>
      <c r="AD31">
        <f>2*0.95*5.67E-8*(((BC31+$B$7)+273)^4-(V31+273)^4)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MAX(0,($B$13+$C$13*BH31)/(1+$D$13*BH31)*BA31/(BC31+273)*$E$13)</f>
        <v>0</v>
      </c>
      <c r="AK31">
        <f>$B$11*BI31+$C$11*BJ31</f>
        <v>0</v>
      </c>
      <c r="AL31">
        <f>AK31*AM31</f>
        <v>0</v>
      </c>
      <c r="AM31">
        <f>($B$11*$D$9+$C$11*$D$9)/($B$11+$C$11)</f>
        <v>0</v>
      </c>
      <c r="AN31">
        <f>($B$11*$K$9+$C$11*$K$9)/($B$11+$C$11)</f>
        <v>0</v>
      </c>
      <c r="AO31">
        <v>6</v>
      </c>
      <c r="AP31">
        <v>0.5</v>
      </c>
      <c r="AQ31" t="s">
        <v>235</v>
      </c>
      <c r="AR31">
        <v>2</v>
      </c>
      <c r="AS31">
        <v>1608142454.25</v>
      </c>
      <c r="AT31">
        <v>1399.58666666667</v>
      </c>
      <c r="AU31">
        <v>1430.482</v>
      </c>
      <c r="AV31">
        <v>20.7244333333333</v>
      </c>
      <c r="AW31">
        <v>19.7430166666667</v>
      </c>
      <c r="AX31">
        <v>1400.34566666667</v>
      </c>
      <c r="AY31">
        <v>20.4694333333333</v>
      </c>
      <c r="AZ31">
        <v>500.035033333333</v>
      </c>
      <c r="BA31">
        <v>102.270233333333</v>
      </c>
      <c r="BB31">
        <v>0.100013203333333</v>
      </c>
      <c r="BC31">
        <v>27.9920333333333</v>
      </c>
      <c r="BD31">
        <v>28.5646066666667</v>
      </c>
      <c r="BE31">
        <v>999.9</v>
      </c>
      <c r="BF31">
        <v>0</v>
      </c>
      <c r="BG31">
        <v>0</v>
      </c>
      <c r="BH31">
        <v>10003.3326666667</v>
      </c>
      <c r="BI31">
        <v>0</v>
      </c>
      <c r="BJ31">
        <v>448.153533333333</v>
      </c>
      <c r="BK31">
        <v>1608142486.5</v>
      </c>
      <c r="BL31" t="s">
        <v>270</v>
      </c>
      <c r="BM31">
        <v>1608142485</v>
      </c>
      <c r="BN31">
        <v>1608142486.5</v>
      </c>
      <c r="BO31">
        <v>12</v>
      </c>
      <c r="BP31">
        <v>0.047</v>
      </c>
      <c r="BQ31">
        <v>0.002</v>
      </c>
      <c r="BR31">
        <v>-0.759</v>
      </c>
      <c r="BS31">
        <v>0.255</v>
      </c>
      <c r="BT31">
        <v>1430</v>
      </c>
      <c r="BU31">
        <v>20</v>
      </c>
      <c r="BV31">
        <v>0.06</v>
      </c>
      <c r="BW31">
        <v>0.1</v>
      </c>
      <c r="BX31">
        <v>24.5533575132678</v>
      </c>
      <c r="BY31">
        <v>0.401726292810903</v>
      </c>
      <c r="BZ31">
        <v>0.0818337846838271</v>
      </c>
      <c r="CA31">
        <v>1</v>
      </c>
      <c r="CB31">
        <v>-30.9144966666667</v>
      </c>
      <c r="CC31">
        <v>-0.00330233592877938</v>
      </c>
      <c r="CD31">
        <v>0.11543562559087</v>
      </c>
      <c r="CE31">
        <v>1</v>
      </c>
      <c r="CF31">
        <v>1.01852243333333</v>
      </c>
      <c r="CG31">
        <v>-0.0864592391546209</v>
      </c>
      <c r="CH31">
        <v>0.00868519673806465</v>
      </c>
      <c r="CI31">
        <v>1</v>
      </c>
      <c r="CJ31">
        <v>3</v>
      </c>
      <c r="CK31">
        <v>3</v>
      </c>
      <c r="CL31" t="s">
        <v>240</v>
      </c>
      <c r="CM31">
        <v>100</v>
      </c>
      <c r="CN31">
        <v>100</v>
      </c>
      <c r="CO31">
        <v>-0.759</v>
      </c>
      <c r="CP31">
        <v>0.255</v>
      </c>
      <c r="CQ31">
        <v>0.507939962043671</v>
      </c>
      <c r="CR31">
        <v>-1.60436505785889e-05</v>
      </c>
      <c r="CS31">
        <v>-1.15305589960158e-06</v>
      </c>
      <c r="CT31">
        <v>3.65813499827708e-10</v>
      </c>
      <c r="CU31">
        <v>-0.0841176691461601</v>
      </c>
      <c r="CV31">
        <v>-0.0148585495900011</v>
      </c>
      <c r="CW31">
        <v>0.00206202478538563</v>
      </c>
      <c r="CX31">
        <v>-2.15789431663115e-05</v>
      </c>
      <c r="CY31">
        <v>18</v>
      </c>
      <c r="CZ31">
        <v>2225</v>
      </c>
      <c r="DA31">
        <v>1</v>
      </c>
      <c r="DB31">
        <v>25</v>
      </c>
      <c r="DC31">
        <v>11.6</v>
      </c>
      <c r="DD31">
        <v>11.5</v>
      </c>
      <c r="DE31">
        <v>2</v>
      </c>
      <c r="DF31">
        <v>504.894</v>
      </c>
      <c r="DG31">
        <v>479.163</v>
      </c>
      <c r="DH31">
        <v>23.2766</v>
      </c>
      <c r="DI31">
        <v>34.7529</v>
      </c>
      <c r="DJ31">
        <v>29.9999</v>
      </c>
      <c r="DK31">
        <v>34.7811</v>
      </c>
      <c r="DL31">
        <v>34.8219</v>
      </c>
      <c r="DM31">
        <v>53.7083</v>
      </c>
      <c r="DN31">
        <v>15.4128</v>
      </c>
      <c r="DO31">
        <v>37.39</v>
      </c>
      <c r="DP31">
        <v>23.2794</v>
      </c>
      <c r="DQ31">
        <v>1430.54</v>
      </c>
      <c r="DR31">
        <v>19.8238</v>
      </c>
      <c r="DS31">
        <v>97.6909</v>
      </c>
      <c r="DT31">
        <v>101.707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2020-12-16T12:15:45Z</dcterms:created>
  <dcterms:modified xsi:type="dcterms:W3CDTF">2020-12-16T12:15:45Z</dcterms:modified>
</cp:coreProperties>
</file>