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Sharkey_ACI/"/>
    </mc:Choice>
  </mc:AlternateContent>
  <xr:revisionPtr revIDLastSave="0" documentId="13_ncr:1_{66ABE355-CF10-1D46-ACDF-D7C4238872D1}" xr6:coauthVersionLast="47" xr6:coauthVersionMax="47" xr10:uidLastSave="{00000000-0000-0000-0000-000000000000}"/>
  <bookViews>
    <workbookView xWindow="0" yWindow="500" windowWidth="28800" windowHeight="16000" activeTab="7" xr2:uid="{2DD88577-1AEC-2848-92DC-D3551E298BAD}"/>
  </bookViews>
  <sheets>
    <sheet name="Correlations" sheetId="14" r:id="rId1"/>
    <sheet name="Sheet1" sheetId="15" r:id="rId2"/>
    <sheet name="Summary" sheetId="11" r:id="rId3"/>
    <sheet name="Vcmax Jmax" sheetId="12" r:id="rId4"/>
    <sheet name="9018" sheetId="9" r:id="rId5"/>
    <sheet name="T52" sheetId="1" r:id="rId6"/>
    <sheet name="Vru42" sheetId="2" r:id="rId7"/>
    <sheet name="b42-34" sheetId="3" r:id="rId8"/>
    <sheet name="b40-14" sheetId="4" r:id="rId9"/>
    <sheet name="V60-96" sheetId="10" r:id="rId10"/>
    <sheet name="NY1" sheetId="6" r:id="rId11"/>
    <sheet name="TXNM0821" sheetId="7" r:id="rId12"/>
    <sheet name="T48" sheetId="8" r:id="rId13"/>
  </sheets>
  <definedNames>
    <definedName name="_xlnm._FilterDatabase" localSheetId="2" hidden="1">Summary!$R$2:$R$70</definedName>
    <definedName name="_xlnm._FilterDatabase" localSheetId="3" hidden="1">'Vcmax Jmax'!$B$1:$B$68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4" i="9" l="1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" i="15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2" i="15"/>
  <c r="O2" i="15"/>
  <c r="C41" i="14"/>
  <c r="BB7" i="4"/>
  <c r="BL23" i="3"/>
  <c r="BX4" i="2"/>
  <c r="AP29" i="9"/>
  <c r="M41" i="14"/>
  <c r="D41" i="14"/>
  <c r="L41" i="14"/>
  <c r="M43" i="9"/>
  <c r="N52" i="2"/>
  <c r="M77" i="1"/>
  <c r="M48" i="9"/>
  <c r="N67" i="8"/>
  <c r="N60" i="8"/>
  <c r="K54" i="7"/>
  <c r="K43" i="7"/>
  <c r="CJ27" i="7"/>
  <c r="M82" i="6"/>
  <c r="M76" i="6"/>
  <c r="AZ5" i="6"/>
  <c r="O62" i="10"/>
  <c r="O56" i="10"/>
  <c r="N69" i="4"/>
  <c r="N66" i="4"/>
  <c r="M83" i="3"/>
  <c r="M78" i="3"/>
  <c r="N44" i="2"/>
  <c r="M72" i="1"/>
  <c r="AY5" i="9"/>
  <c r="BJ4" i="9"/>
  <c r="BY24" i="8"/>
  <c r="BM4" i="6"/>
  <c r="BM25" i="10"/>
  <c r="BM4" i="10"/>
  <c r="BM4" i="4"/>
  <c r="BY4" i="3"/>
  <c r="BY5" i="3"/>
  <c r="CL4" i="2"/>
  <c r="BN24" i="1"/>
  <c r="BN4" i="1"/>
  <c r="CX5" i="7"/>
  <c r="CX6" i="7"/>
  <c r="CX7" i="7"/>
  <c r="CX8" i="7"/>
  <c r="CX4" i="7"/>
  <c r="CV10" i="7"/>
  <c r="CV5" i="7"/>
  <c r="CW5" i="7"/>
  <c r="CV6" i="7"/>
  <c r="CW6" i="7"/>
  <c r="CV7" i="7"/>
  <c r="CW7" i="7"/>
  <c r="CV8" i="7"/>
  <c r="CW8" i="7"/>
  <c r="CW4" i="7"/>
  <c r="CV4" i="7"/>
  <c r="CR3" i="7"/>
  <c r="CR4" i="7"/>
  <c r="CR5" i="7"/>
  <c r="CR6" i="7"/>
  <c r="CR7" i="7"/>
  <c r="CR8" i="7"/>
  <c r="CR9" i="7"/>
  <c r="CR10" i="7"/>
  <c r="CR11" i="7"/>
  <c r="CR12" i="7"/>
  <c r="CR13" i="7"/>
  <c r="CR14" i="7"/>
  <c r="CR15" i="7"/>
  <c r="CR16" i="7"/>
  <c r="CJ4" i="7"/>
  <c r="CK4" i="7"/>
  <c r="CL4" i="7"/>
  <c r="CJ5" i="7"/>
  <c r="CK5" i="7"/>
  <c r="CL5" i="7"/>
  <c r="CJ6" i="7"/>
  <c r="CK6" i="7"/>
  <c r="CL6" i="7"/>
  <c r="CJ7" i="7"/>
  <c r="CK7" i="7"/>
  <c r="CL7" i="7"/>
  <c r="CJ8" i="7"/>
  <c r="CK8" i="7"/>
  <c r="CL8" i="7"/>
  <c r="CJ9" i="7"/>
  <c r="CK9" i="7"/>
  <c r="CL9" i="7"/>
  <c r="CJ10" i="7"/>
  <c r="CK10" i="7"/>
  <c r="CL10" i="7"/>
  <c r="CJ11" i="7"/>
  <c r="CK11" i="7"/>
  <c r="CL11" i="7"/>
  <c r="CJ12" i="7"/>
  <c r="CK12" i="7"/>
  <c r="CL12" i="7"/>
  <c r="CJ13" i="7"/>
  <c r="CK13" i="7"/>
  <c r="CL13" i="7"/>
  <c r="CJ14" i="7"/>
  <c r="CK14" i="7"/>
  <c r="CL14" i="7"/>
  <c r="CJ15" i="7"/>
  <c r="CK15" i="7"/>
  <c r="CL15" i="7"/>
  <c r="CJ16" i="7"/>
  <c r="CK16" i="7"/>
  <c r="CL16" i="7"/>
  <c r="CK3" i="7"/>
  <c r="CL3" i="7"/>
  <c r="CJ3" i="7"/>
  <c r="CX25" i="7"/>
  <c r="CX26" i="7"/>
  <c r="CX27" i="7"/>
  <c r="CX28" i="7"/>
  <c r="CX24" i="7"/>
  <c r="CV25" i="7"/>
  <c r="CW25" i="7"/>
  <c r="CV26" i="7"/>
  <c r="CW26" i="7"/>
  <c r="CV27" i="7"/>
  <c r="CW27" i="7"/>
  <c r="CV28" i="7"/>
  <c r="CW28" i="7"/>
  <c r="CV30" i="7"/>
  <c r="CW24" i="7"/>
  <c r="CV24" i="7"/>
  <c r="CR24" i="7"/>
  <c r="CR25" i="7"/>
  <c r="CR26" i="7"/>
  <c r="CR27" i="7"/>
  <c r="CR28" i="7"/>
  <c r="CR29" i="7"/>
  <c r="CR30" i="7"/>
  <c r="CR31" i="7"/>
  <c r="CR32" i="7"/>
  <c r="CR33" i="7"/>
  <c r="CR34" i="7"/>
  <c r="CR35" i="7"/>
  <c r="CR36" i="7"/>
  <c r="CR23" i="7"/>
  <c r="BN25" i="6"/>
  <c r="BN26" i="6"/>
  <c r="BN27" i="6"/>
  <c r="BN28" i="6"/>
  <c r="BN24" i="6"/>
  <c r="BL25" i="6"/>
  <c r="BM25" i="6"/>
  <c r="BL26" i="6"/>
  <c r="BM26" i="6"/>
  <c r="BL27" i="6"/>
  <c r="BM27" i="6"/>
  <c r="BL28" i="6"/>
  <c r="BM28" i="6"/>
  <c r="BL30" i="6"/>
  <c r="BM24" i="6"/>
  <c r="BL24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23" i="6"/>
  <c r="AZ23" i="6"/>
  <c r="BN5" i="6"/>
  <c r="BN6" i="6"/>
  <c r="BN7" i="6"/>
  <c r="BN8" i="6"/>
  <c r="BN4" i="6"/>
  <c r="BL5" i="6"/>
  <c r="BM5" i="6"/>
  <c r="BL6" i="6"/>
  <c r="BM6" i="6"/>
  <c r="BL7" i="6"/>
  <c r="BM7" i="6"/>
  <c r="BL8" i="6"/>
  <c r="BM8" i="6"/>
  <c r="BL10" i="6"/>
  <c r="BH4" i="6"/>
  <c r="BH5" i="6"/>
  <c r="BH6" i="6"/>
  <c r="BH7" i="6"/>
  <c r="BH8" i="6"/>
  <c r="BH9" i="6"/>
  <c r="BH10" i="6"/>
  <c r="BH11" i="6"/>
  <c r="BH12" i="6"/>
  <c r="BH13" i="6"/>
  <c r="BH14" i="6"/>
  <c r="BH15" i="6"/>
  <c r="BH16" i="6"/>
  <c r="BH3" i="6"/>
  <c r="BL4" i="6"/>
  <c r="BN25" i="10"/>
  <c r="BN26" i="10"/>
  <c r="BN27" i="10"/>
  <c r="BN28" i="10"/>
  <c r="BN24" i="10"/>
  <c r="BL25" i="10"/>
  <c r="BL26" i="10"/>
  <c r="BM26" i="10"/>
  <c r="BL27" i="10"/>
  <c r="BM27" i="10"/>
  <c r="BL28" i="10"/>
  <c r="BM28" i="10"/>
  <c r="BL30" i="10"/>
  <c r="BM24" i="10"/>
  <c r="BL24" i="10"/>
  <c r="BH24" i="10"/>
  <c r="BH25" i="10"/>
  <c r="BH26" i="10"/>
  <c r="BH27" i="10"/>
  <c r="BH28" i="10"/>
  <c r="BH29" i="10"/>
  <c r="BH30" i="10"/>
  <c r="BH31" i="10"/>
  <c r="BH32" i="10"/>
  <c r="BH33" i="10"/>
  <c r="BH34" i="10"/>
  <c r="BH35" i="10"/>
  <c r="BH36" i="10"/>
  <c r="BH23" i="10"/>
  <c r="BN5" i="10"/>
  <c r="BN6" i="10"/>
  <c r="BN7" i="10"/>
  <c r="BN8" i="10"/>
  <c r="BN4" i="10"/>
  <c r="BL4" i="10"/>
  <c r="BL5" i="10"/>
  <c r="BM5" i="10"/>
  <c r="BL6" i="10"/>
  <c r="BM6" i="10"/>
  <c r="BL7" i="10"/>
  <c r="BM7" i="10"/>
  <c r="BL8" i="10"/>
  <c r="BM8" i="10"/>
  <c r="BL10" i="10"/>
  <c r="BH4" i="10"/>
  <c r="BH5" i="10"/>
  <c r="BH6" i="10"/>
  <c r="BH7" i="10"/>
  <c r="BH8" i="10"/>
  <c r="BH9" i="10"/>
  <c r="BH10" i="10"/>
  <c r="BH11" i="10"/>
  <c r="BH12" i="10"/>
  <c r="BH13" i="10"/>
  <c r="BH14" i="10"/>
  <c r="BH15" i="10"/>
  <c r="BH16" i="10"/>
  <c r="BH3" i="10"/>
  <c r="BB36" i="4"/>
  <c r="BB35" i="4"/>
  <c r="BB33" i="4"/>
  <c r="BB29" i="4"/>
  <c r="BB27" i="4"/>
  <c r="BB26" i="4"/>
  <c r="BB25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23" i="4"/>
  <c r="BB34" i="4"/>
  <c r="BB32" i="4"/>
  <c r="BB31" i="4"/>
  <c r="BB23" i="4"/>
  <c r="BB24" i="4"/>
  <c r="BB28" i="4"/>
  <c r="BB30" i="4"/>
  <c r="BN25" i="4"/>
  <c r="BN26" i="4"/>
  <c r="BN27" i="4"/>
  <c r="BN24" i="4"/>
  <c r="BL30" i="4"/>
  <c r="BL25" i="4"/>
  <c r="BM25" i="4"/>
  <c r="BL26" i="4"/>
  <c r="BM26" i="4"/>
  <c r="BL27" i="4"/>
  <c r="BM27" i="4"/>
  <c r="BL28" i="4"/>
  <c r="BM28" i="4"/>
  <c r="BM24" i="4"/>
  <c r="BL24" i="4"/>
  <c r="BN28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23" i="4"/>
  <c r="BN5" i="4"/>
  <c r="BN6" i="4"/>
  <c r="BN7" i="4"/>
  <c r="BN8" i="4"/>
  <c r="BN4" i="4"/>
  <c r="BL5" i="4"/>
  <c r="BM5" i="4"/>
  <c r="BL6" i="4"/>
  <c r="BM6" i="4"/>
  <c r="BL7" i="4"/>
  <c r="BM7" i="4"/>
  <c r="BL8" i="4"/>
  <c r="BM8" i="4"/>
  <c r="BL10" i="4"/>
  <c r="BL4" i="4"/>
  <c r="BH4" i="4"/>
  <c r="BH5" i="4"/>
  <c r="BH6" i="4"/>
  <c r="BH7" i="4"/>
  <c r="BH8" i="4"/>
  <c r="BH9" i="4"/>
  <c r="BH10" i="4"/>
  <c r="BH11" i="4"/>
  <c r="BH12" i="4"/>
  <c r="BH13" i="4"/>
  <c r="BH14" i="4"/>
  <c r="BH15" i="4"/>
  <c r="BH16" i="4"/>
  <c r="BH3" i="4"/>
  <c r="AZ4" i="4"/>
  <c r="BA4" i="4"/>
  <c r="BB4" i="4"/>
  <c r="AZ5" i="4"/>
  <c r="BA5" i="4"/>
  <c r="BB5" i="4"/>
  <c r="AZ6" i="4"/>
  <c r="BA6" i="4"/>
  <c r="BB6" i="4"/>
  <c r="AZ7" i="4"/>
  <c r="BA7" i="4"/>
  <c r="AZ8" i="4"/>
  <c r="BA8" i="4"/>
  <c r="BB8" i="4"/>
  <c r="AZ9" i="4"/>
  <c r="BA9" i="4"/>
  <c r="BB9" i="4"/>
  <c r="AZ10" i="4"/>
  <c r="BA10" i="4"/>
  <c r="BB10" i="4"/>
  <c r="AZ11" i="4"/>
  <c r="BA11" i="4"/>
  <c r="BB11" i="4"/>
  <c r="AZ12" i="4"/>
  <c r="BA12" i="4"/>
  <c r="BB12" i="4"/>
  <c r="AZ13" i="4"/>
  <c r="BA13" i="4"/>
  <c r="BB13" i="4"/>
  <c r="AZ14" i="4"/>
  <c r="BA14" i="4"/>
  <c r="BB14" i="4"/>
  <c r="AZ15" i="4"/>
  <c r="BA15" i="4"/>
  <c r="BB15" i="4"/>
  <c r="AZ16" i="4"/>
  <c r="BA16" i="4"/>
  <c r="BB16" i="4"/>
  <c r="BA3" i="4"/>
  <c r="BB3" i="4"/>
  <c r="AZ3" i="4"/>
  <c r="BZ25" i="3"/>
  <c r="BZ26" i="3"/>
  <c r="BZ27" i="3"/>
  <c r="BZ28" i="3"/>
  <c r="BZ24" i="3"/>
  <c r="BX25" i="3"/>
  <c r="BY25" i="3"/>
  <c r="BX26" i="3"/>
  <c r="BY26" i="3"/>
  <c r="BX27" i="3"/>
  <c r="BY27" i="3"/>
  <c r="BX28" i="3"/>
  <c r="BY28" i="3"/>
  <c r="BY24" i="3"/>
  <c r="BX30" i="3"/>
  <c r="BX24" i="3"/>
  <c r="BT24" i="3"/>
  <c r="BT25" i="3"/>
  <c r="BT26" i="3"/>
  <c r="BT27" i="3"/>
  <c r="BT28" i="3"/>
  <c r="BT29" i="3"/>
  <c r="BT30" i="3"/>
  <c r="BT31" i="3"/>
  <c r="BT32" i="3"/>
  <c r="BT33" i="3"/>
  <c r="BT34" i="3"/>
  <c r="BT35" i="3"/>
  <c r="BT36" i="3"/>
  <c r="BT23" i="3"/>
  <c r="BL24" i="3"/>
  <c r="BM24" i="3"/>
  <c r="BN24" i="3"/>
  <c r="BL25" i="3"/>
  <c r="BM25" i="3"/>
  <c r="BN25" i="3"/>
  <c r="BL26" i="3"/>
  <c r="BM26" i="3"/>
  <c r="BN26" i="3"/>
  <c r="BL27" i="3"/>
  <c r="BM27" i="3"/>
  <c r="BN27" i="3"/>
  <c r="BL28" i="3"/>
  <c r="BM28" i="3"/>
  <c r="BN28" i="3"/>
  <c r="BL29" i="3"/>
  <c r="BM29" i="3"/>
  <c r="BN29" i="3"/>
  <c r="BL30" i="3"/>
  <c r="BM30" i="3"/>
  <c r="BN30" i="3"/>
  <c r="BL31" i="3"/>
  <c r="BM31" i="3"/>
  <c r="BN31" i="3"/>
  <c r="BL32" i="3"/>
  <c r="BM32" i="3"/>
  <c r="BN32" i="3"/>
  <c r="BL33" i="3"/>
  <c r="BM33" i="3"/>
  <c r="BN33" i="3"/>
  <c r="BL34" i="3"/>
  <c r="BM34" i="3"/>
  <c r="BN34" i="3"/>
  <c r="BL35" i="3"/>
  <c r="BM35" i="3"/>
  <c r="BN35" i="3"/>
  <c r="BL36" i="3"/>
  <c r="BM36" i="3"/>
  <c r="BN36" i="3"/>
  <c r="BM23" i="3"/>
  <c r="BN23" i="3"/>
  <c r="BX4" i="3"/>
  <c r="BX10" i="3"/>
  <c r="BZ8" i="3"/>
  <c r="BY8" i="3"/>
  <c r="BX8" i="3"/>
  <c r="BZ7" i="3"/>
  <c r="BY7" i="3"/>
  <c r="BX7" i="3"/>
  <c r="BZ6" i="3"/>
  <c r="BY6" i="3"/>
  <c r="BX6" i="3"/>
  <c r="BZ5" i="3"/>
  <c r="BX5" i="3"/>
  <c r="BZ4" i="3"/>
  <c r="BT16" i="3"/>
  <c r="BT15" i="3"/>
  <c r="BT14" i="3"/>
  <c r="BT13" i="3"/>
  <c r="BT12" i="3"/>
  <c r="BT11" i="3"/>
  <c r="BT10" i="3"/>
  <c r="BT9" i="3"/>
  <c r="BT8" i="3"/>
  <c r="BT7" i="3"/>
  <c r="BT6" i="3"/>
  <c r="BT5" i="3"/>
  <c r="BT4" i="3"/>
  <c r="BT3" i="3"/>
  <c r="BL4" i="3"/>
  <c r="BM4" i="3"/>
  <c r="BN4" i="3"/>
  <c r="BL5" i="3"/>
  <c r="BM5" i="3"/>
  <c r="BN5" i="3"/>
  <c r="BL6" i="3"/>
  <c r="BM6" i="3"/>
  <c r="BN6" i="3"/>
  <c r="BL7" i="3"/>
  <c r="BM7" i="3"/>
  <c r="BN7" i="3"/>
  <c r="BL8" i="3"/>
  <c r="BM8" i="3"/>
  <c r="BN8" i="3"/>
  <c r="BL9" i="3"/>
  <c r="BM9" i="3"/>
  <c r="BN9" i="3"/>
  <c r="BL10" i="3"/>
  <c r="BM10" i="3"/>
  <c r="BN10" i="3"/>
  <c r="BL11" i="3"/>
  <c r="BM11" i="3"/>
  <c r="BN11" i="3"/>
  <c r="BL12" i="3"/>
  <c r="BM12" i="3"/>
  <c r="BN12" i="3"/>
  <c r="BL13" i="3"/>
  <c r="BM13" i="3"/>
  <c r="BN13" i="3"/>
  <c r="BL14" i="3"/>
  <c r="BM14" i="3"/>
  <c r="BN14" i="3"/>
  <c r="BL15" i="3"/>
  <c r="BM15" i="3"/>
  <c r="BN15" i="3"/>
  <c r="BL16" i="3"/>
  <c r="BM16" i="3"/>
  <c r="BN16" i="3"/>
  <c r="BM3" i="3"/>
  <c r="BN3" i="3"/>
  <c r="BL3" i="3"/>
  <c r="CM25" i="2"/>
  <c r="CM26" i="2"/>
  <c r="CM27" i="2"/>
  <c r="CM28" i="2"/>
  <c r="CM24" i="2"/>
  <c r="CK25" i="2"/>
  <c r="CL25" i="2"/>
  <c r="CK26" i="2"/>
  <c r="CL26" i="2"/>
  <c r="CK27" i="2"/>
  <c r="CL27" i="2"/>
  <c r="CK28" i="2"/>
  <c r="CL28" i="2"/>
  <c r="CK30" i="2"/>
  <c r="CL24" i="2"/>
  <c r="CK24" i="2"/>
  <c r="BX24" i="2"/>
  <c r="BY24" i="2"/>
  <c r="BZ24" i="2"/>
  <c r="BX25" i="2"/>
  <c r="BY25" i="2"/>
  <c r="BZ25" i="2"/>
  <c r="BX26" i="2"/>
  <c r="BY26" i="2"/>
  <c r="BZ26" i="2"/>
  <c r="BX27" i="2"/>
  <c r="BY27" i="2"/>
  <c r="BZ27" i="2"/>
  <c r="BX28" i="2"/>
  <c r="BY28" i="2"/>
  <c r="BZ28" i="2"/>
  <c r="BX29" i="2"/>
  <c r="BY29" i="2"/>
  <c r="BZ29" i="2"/>
  <c r="BX30" i="2"/>
  <c r="BY30" i="2"/>
  <c r="BZ30" i="2"/>
  <c r="BX31" i="2"/>
  <c r="BY31" i="2"/>
  <c r="BZ31" i="2"/>
  <c r="BX32" i="2"/>
  <c r="BY32" i="2"/>
  <c r="BZ32" i="2"/>
  <c r="BX33" i="2"/>
  <c r="BY33" i="2"/>
  <c r="BZ33" i="2"/>
  <c r="BX34" i="2"/>
  <c r="BY34" i="2"/>
  <c r="BZ34" i="2"/>
  <c r="BX35" i="2"/>
  <c r="BY35" i="2"/>
  <c r="BZ35" i="2"/>
  <c r="BX36" i="2"/>
  <c r="BY36" i="2"/>
  <c r="BZ36" i="2"/>
  <c r="BY23" i="2"/>
  <c r="BZ23" i="2"/>
  <c r="BX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23" i="2"/>
  <c r="CK4" i="2"/>
  <c r="CM5" i="2"/>
  <c r="CM6" i="2"/>
  <c r="CM7" i="2"/>
  <c r="CM8" i="2"/>
  <c r="CM4" i="2"/>
  <c r="CK8" i="2"/>
  <c r="CK10" i="2"/>
  <c r="CK5" i="2"/>
  <c r="CL5" i="2"/>
  <c r="CK6" i="2"/>
  <c r="CL6" i="2"/>
  <c r="CK7" i="2"/>
  <c r="CL7" i="2"/>
  <c r="CL8" i="2"/>
  <c r="CG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3" i="2"/>
  <c r="BO24" i="1"/>
  <c r="BM24" i="1"/>
  <c r="BM30" i="1"/>
  <c r="BO28" i="1"/>
  <c r="BN28" i="1"/>
  <c r="BM28" i="1"/>
  <c r="BO27" i="1"/>
  <c r="BN27" i="1"/>
  <c r="BM27" i="1"/>
  <c r="BO26" i="1"/>
  <c r="BN26" i="1"/>
  <c r="BM26" i="1"/>
  <c r="BO25" i="1"/>
  <c r="BN25" i="1"/>
  <c r="BM25" i="1"/>
  <c r="BI23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AZ24" i="1"/>
  <c r="BA24" i="1"/>
  <c r="BB24" i="1"/>
  <c r="AZ25" i="1"/>
  <c r="BA25" i="1"/>
  <c r="BB25" i="1"/>
  <c r="AZ26" i="1"/>
  <c r="BA26" i="1"/>
  <c r="BB26" i="1"/>
  <c r="AZ27" i="1"/>
  <c r="BA27" i="1"/>
  <c r="BB27" i="1"/>
  <c r="AZ28" i="1"/>
  <c r="BA28" i="1"/>
  <c r="BB28" i="1"/>
  <c r="AZ29" i="1"/>
  <c r="BA29" i="1"/>
  <c r="BB29" i="1"/>
  <c r="AZ30" i="1"/>
  <c r="BA30" i="1"/>
  <c r="BB30" i="1"/>
  <c r="AZ31" i="1"/>
  <c r="BA31" i="1"/>
  <c r="BB31" i="1"/>
  <c r="AZ32" i="1"/>
  <c r="BA32" i="1"/>
  <c r="BB32" i="1"/>
  <c r="AZ33" i="1"/>
  <c r="BA33" i="1"/>
  <c r="BB33" i="1"/>
  <c r="AZ34" i="1"/>
  <c r="BA34" i="1"/>
  <c r="BB34" i="1"/>
  <c r="AZ35" i="1"/>
  <c r="BA35" i="1"/>
  <c r="BB35" i="1"/>
  <c r="AZ36" i="1"/>
  <c r="BA36" i="1"/>
  <c r="BB36" i="1"/>
  <c r="BA23" i="1"/>
  <c r="BB23" i="1"/>
  <c r="AZ23" i="1"/>
  <c r="BO5" i="1"/>
  <c r="BO6" i="1"/>
  <c r="BO7" i="1"/>
  <c r="BO8" i="1"/>
  <c r="BO4" i="1"/>
  <c r="BN5" i="1"/>
  <c r="BN6" i="1"/>
  <c r="BN7" i="1"/>
  <c r="BN8" i="1"/>
  <c r="BM5" i="1"/>
  <c r="BM6" i="1"/>
  <c r="BM7" i="1"/>
  <c r="BM8" i="1"/>
  <c r="BM10" i="1"/>
  <c r="BM4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3" i="1"/>
  <c r="BB25" i="9"/>
  <c r="BB26" i="9"/>
  <c r="BB27" i="9"/>
  <c r="BB28" i="9"/>
  <c r="BB24" i="9"/>
  <c r="BA24" i="9"/>
  <c r="AZ30" i="9"/>
  <c r="AZ25" i="9"/>
  <c r="BA25" i="9"/>
  <c r="AZ26" i="9"/>
  <c r="BA26" i="9"/>
  <c r="AZ27" i="9"/>
  <c r="BA27" i="9"/>
  <c r="AZ28" i="9"/>
  <c r="BA28" i="9"/>
  <c r="AZ24" i="9"/>
  <c r="AV24" i="9"/>
  <c r="AV25" i="9"/>
  <c r="AV26" i="9"/>
  <c r="AV27" i="9"/>
  <c r="AV28" i="9"/>
  <c r="AV29" i="9"/>
  <c r="AV30" i="9"/>
  <c r="AV31" i="9"/>
  <c r="AV32" i="9"/>
  <c r="AV33" i="9"/>
  <c r="AV34" i="9"/>
  <c r="AV35" i="9"/>
  <c r="AV36" i="9"/>
  <c r="AV23" i="9"/>
  <c r="AN24" i="9"/>
  <c r="BL5" i="9"/>
  <c r="BL6" i="9"/>
  <c r="BL7" i="9"/>
  <c r="BL8" i="9"/>
  <c r="BL4" i="9"/>
  <c r="BJ5" i="9"/>
  <c r="BK5" i="9"/>
  <c r="BJ6" i="9"/>
  <c r="BK6" i="9"/>
  <c r="BJ7" i="9"/>
  <c r="BK7" i="9"/>
  <c r="BJ8" i="9"/>
  <c r="BK8" i="9"/>
  <c r="BJ10" i="9"/>
  <c r="BK4" i="9"/>
  <c r="BF4" i="9"/>
  <c r="BF5" i="9"/>
  <c r="BF6" i="9"/>
  <c r="BF7" i="9"/>
  <c r="BF8" i="9"/>
  <c r="BF9" i="9"/>
  <c r="BF10" i="9"/>
  <c r="BF11" i="9"/>
  <c r="BF12" i="9"/>
  <c r="BF13" i="9"/>
  <c r="BF14" i="9"/>
  <c r="BF15" i="9"/>
  <c r="BF16" i="9"/>
  <c r="BF3" i="9"/>
  <c r="AY3" i="9"/>
  <c r="AZ3" i="9"/>
  <c r="AY4" i="9"/>
  <c r="AZ5" i="9"/>
  <c r="AY6" i="9"/>
  <c r="AZ6" i="9"/>
  <c r="AY7" i="9"/>
  <c r="AZ7" i="9"/>
  <c r="AY8" i="9"/>
  <c r="AZ8" i="9"/>
  <c r="AY9" i="9"/>
  <c r="AZ9" i="9"/>
  <c r="AY10" i="9"/>
  <c r="AZ10" i="9"/>
  <c r="AY11" i="9"/>
  <c r="AZ11" i="9"/>
  <c r="AY12" i="9"/>
  <c r="AZ12" i="9"/>
  <c r="AY13" i="9"/>
  <c r="AZ13" i="9"/>
  <c r="AY14" i="9"/>
  <c r="AZ14" i="9"/>
  <c r="AY15" i="9"/>
  <c r="AZ15" i="9"/>
  <c r="AY16" i="9"/>
  <c r="AZ16" i="9"/>
  <c r="AX4" i="9"/>
  <c r="AX5" i="9"/>
  <c r="AX6" i="9"/>
  <c r="AX7" i="9"/>
  <c r="AX8" i="9"/>
  <c r="AX9" i="9"/>
  <c r="AX10" i="9"/>
  <c r="AX11" i="9"/>
  <c r="AX12" i="9"/>
  <c r="AX13" i="9"/>
  <c r="AX14" i="9"/>
  <c r="AX15" i="9"/>
  <c r="AX16" i="9"/>
  <c r="AX3" i="9"/>
  <c r="BZ5" i="8"/>
  <c r="BZ6" i="8"/>
  <c r="BZ7" i="8"/>
  <c r="BZ8" i="8"/>
  <c r="BZ4" i="8"/>
  <c r="BZ25" i="8"/>
  <c r="BZ26" i="8"/>
  <c r="BZ27" i="8"/>
  <c r="BZ28" i="8"/>
  <c r="BZ24" i="8"/>
  <c r="BX25" i="8"/>
  <c r="BY25" i="8"/>
  <c r="BX26" i="8"/>
  <c r="BY26" i="8"/>
  <c r="BX27" i="8"/>
  <c r="BY27" i="8"/>
  <c r="BX28" i="8"/>
  <c r="BY28" i="8"/>
  <c r="BX24" i="8"/>
  <c r="BX30" i="8"/>
  <c r="BT36" i="8"/>
  <c r="BT35" i="8"/>
  <c r="BT34" i="8"/>
  <c r="BT33" i="8"/>
  <c r="BT32" i="8"/>
  <c r="BT31" i="8"/>
  <c r="BT30" i="8"/>
  <c r="BT29" i="8"/>
  <c r="BT28" i="8"/>
  <c r="BT27" i="8"/>
  <c r="BT26" i="8"/>
  <c r="BT25" i="8"/>
  <c r="BT24" i="8"/>
  <c r="BT23" i="8"/>
  <c r="BL24" i="8"/>
  <c r="BM24" i="8"/>
  <c r="BN24" i="8"/>
  <c r="BL25" i="8"/>
  <c r="BM25" i="8"/>
  <c r="BN25" i="8"/>
  <c r="BL26" i="8"/>
  <c r="BM26" i="8"/>
  <c r="BN26" i="8"/>
  <c r="BL27" i="8"/>
  <c r="BM27" i="8"/>
  <c r="BN27" i="8"/>
  <c r="BL28" i="8"/>
  <c r="BM28" i="8"/>
  <c r="BN28" i="8"/>
  <c r="BL29" i="8"/>
  <c r="BM29" i="8"/>
  <c r="BN29" i="8"/>
  <c r="BL30" i="8"/>
  <c r="BM30" i="8"/>
  <c r="BN30" i="8"/>
  <c r="BL31" i="8"/>
  <c r="BM31" i="8"/>
  <c r="BN31" i="8"/>
  <c r="BL32" i="8"/>
  <c r="BM32" i="8"/>
  <c r="BN32" i="8"/>
  <c r="BL33" i="8"/>
  <c r="BM33" i="8"/>
  <c r="BN33" i="8"/>
  <c r="BL34" i="8"/>
  <c r="BM34" i="8"/>
  <c r="BN34" i="8"/>
  <c r="BL35" i="8"/>
  <c r="BM35" i="8"/>
  <c r="BN35" i="8"/>
  <c r="BL36" i="8"/>
  <c r="BM36" i="8"/>
  <c r="BN36" i="8"/>
  <c r="BM23" i="8"/>
  <c r="BN23" i="8"/>
  <c r="BL23" i="8"/>
  <c r="BX5" i="8"/>
  <c r="BY5" i="8"/>
  <c r="BX6" i="8"/>
  <c r="BY6" i="8"/>
  <c r="BX7" i="8"/>
  <c r="BY7" i="8"/>
  <c r="BX8" i="8"/>
  <c r="BY8" i="8"/>
  <c r="BX10" i="8"/>
  <c r="BY4" i="8"/>
  <c r="BX4" i="8"/>
  <c r="BT4" i="8"/>
  <c r="BT5" i="8"/>
  <c r="BT6" i="8"/>
  <c r="BT7" i="8"/>
  <c r="BT8" i="8"/>
  <c r="BT9" i="8"/>
  <c r="BT10" i="8"/>
  <c r="BT11" i="8"/>
  <c r="BT12" i="8"/>
  <c r="BT13" i="8"/>
  <c r="BT14" i="8"/>
  <c r="BT15" i="8"/>
  <c r="BT16" i="8"/>
  <c r="BT3" i="8"/>
  <c r="AZ4" i="1"/>
  <c r="BA4" i="1"/>
  <c r="BB4" i="1"/>
  <c r="AZ5" i="1"/>
  <c r="BA5" i="1"/>
  <c r="BB5" i="1"/>
  <c r="AZ6" i="1"/>
  <c r="BA6" i="1"/>
  <c r="BB6" i="1"/>
  <c r="AZ7" i="1"/>
  <c r="BA7" i="1"/>
  <c r="BB7" i="1"/>
  <c r="AZ8" i="1"/>
  <c r="BA8" i="1"/>
  <c r="BB8" i="1"/>
  <c r="AZ9" i="1"/>
  <c r="BA9" i="1"/>
  <c r="BB9" i="1"/>
  <c r="AZ10" i="1"/>
  <c r="BA10" i="1"/>
  <c r="BB10" i="1"/>
  <c r="AZ11" i="1"/>
  <c r="BA11" i="1"/>
  <c r="BB11" i="1"/>
  <c r="AZ12" i="1"/>
  <c r="BA12" i="1"/>
  <c r="BB12" i="1"/>
  <c r="AZ13" i="1"/>
  <c r="BA13" i="1"/>
  <c r="BB13" i="1"/>
  <c r="AZ14" i="1"/>
  <c r="BA14" i="1"/>
  <c r="BB14" i="1"/>
  <c r="AZ15" i="1"/>
  <c r="BA15" i="1"/>
  <c r="BB15" i="1"/>
  <c r="AZ16" i="1"/>
  <c r="BA16" i="1"/>
  <c r="BB16" i="1"/>
  <c r="BA3" i="1"/>
  <c r="BB3" i="1"/>
  <c r="AZ3" i="1"/>
  <c r="AN36" i="9"/>
  <c r="AN25" i="9"/>
  <c r="AO25" i="9"/>
  <c r="AP25" i="9"/>
  <c r="AN26" i="9"/>
  <c r="AO26" i="9"/>
  <c r="AP26" i="9"/>
  <c r="AN27" i="9"/>
  <c r="AO27" i="9"/>
  <c r="AP27" i="9"/>
  <c r="AN28" i="9"/>
  <c r="AO28" i="9"/>
  <c r="AP28" i="9"/>
  <c r="AN29" i="9"/>
  <c r="AO29" i="9"/>
  <c r="AN30" i="9"/>
  <c r="AO30" i="9"/>
  <c r="AP30" i="9"/>
  <c r="AN31" i="9"/>
  <c r="AO31" i="9"/>
  <c r="AP31" i="9"/>
  <c r="AN32" i="9"/>
  <c r="AO32" i="9"/>
  <c r="AP32" i="9"/>
  <c r="AN33" i="9"/>
  <c r="AO33" i="9"/>
  <c r="AP33" i="9"/>
  <c r="AN34" i="9"/>
  <c r="AO34" i="9"/>
  <c r="AP34" i="9"/>
  <c r="AN35" i="9"/>
  <c r="AO35" i="9"/>
  <c r="AP35" i="9"/>
  <c r="AO36" i="9"/>
  <c r="AP36" i="9"/>
  <c r="AO24" i="9"/>
  <c r="AP24" i="9"/>
  <c r="BL4" i="8"/>
  <c r="BM4" i="8"/>
  <c r="BN4" i="8"/>
  <c r="BL5" i="8"/>
  <c r="BM5" i="8"/>
  <c r="BN5" i="8"/>
  <c r="BL6" i="8"/>
  <c r="BM6" i="8"/>
  <c r="BN6" i="8"/>
  <c r="BL7" i="8"/>
  <c r="BM7" i="8"/>
  <c r="BN7" i="8"/>
  <c r="BL8" i="8"/>
  <c r="BM8" i="8"/>
  <c r="BN8" i="8"/>
  <c r="BL9" i="8"/>
  <c r="BM9" i="8"/>
  <c r="BN9" i="8"/>
  <c r="BL10" i="8"/>
  <c r="BM10" i="8"/>
  <c r="BN10" i="8"/>
  <c r="BL11" i="8"/>
  <c r="BM11" i="8"/>
  <c r="BN11" i="8"/>
  <c r="BL12" i="8"/>
  <c r="BM12" i="8"/>
  <c r="BN12" i="8"/>
  <c r="BL13" i="8"/>
  <c r="BM13" i="8"/>
  <c r="BN13" i="8"/>
  <c r="BL14" i="8"/>
  <c r="BM14" i="8"/>
  <c r="BN14" i="8"/>
  <c r="BL15" i="8"/>
  <c r="BM15" i="8"/>
  <c r="BN15" i="8"/>
  <c r="BL16" i="8"/>
  <c r="BM16" i="8"/>
  <c r="BN16" i="8"/>
  <c r="BM3" i="8"/>
  <c r="BN3" i="8"/>
  <c r="BL3" i="8"/>
  <c r="CL36" i="7"/>
  <c r="CL35" i="7"/>
  <c r="CK36" i="7"/>
  <c r="CJ36" i="7"/>
  <c r="CK35" i="7"/>
  <c r="CJ35" i="7"/>
  <c r="CL34" i="7"/>
  <c r="CK34" i="7"/>
  <c r="CJ34" i="7"/>
  <c r="CL33" i="7"/>
  <c r="CK33" i="7"/>
  <c r="CJ33" i="7"/>
  <c r="CL32" i="7"/>
  <c r="CK32" i="7"/>
  <c r="CJ32" i="7"/>
  <c r="CL31" i="7"/>
  <c r="CK31" i="7"/>
  <c r="CJ31" i="7"/>
  <c r="CL30" i="7"/>
  <c r="CK30" i="7"/>
  <c r="CJ30" i="7"/>
  <c r="CL29" i="7"/>
  <c r="CK29" i="7"/>
  <c r="CJ29" i="7"/>
  <c r="CL28" i="7"/>
  <c r="CK28" i="7"/>
  <c r="CJ28" i="7"/>
  <c r="CL27" i="7"/>
  <c r="CK27" i="7"/>
  <c r="CL26" i="7"/>
  <c r="CK26" i="7"/>
  <c r="CJ26" i="7"/>
  <c r="CL25" i="7"/>
  <c r="CK25" i="7"/>
  <c r="CJ25" i="7"/>
  <c r="CL24" i="7"/>
  <c r="CK24" i="7"/>
  <c r="CJ24" i="7"/>
  <c r="CL23" i="7"/>
  <c r="CK23" i="7"/>
  <c r="CJ23" i="7"/>
  <c r="BB36" i="6"/>
  <c r="BA36" i="6"/>
  <c r="AZ36" i="6"/>
  <c r="BB35" i="6"/>
  <c r="BA35" i="6"/>
  <c r="AZ35" i="6"/>
  <c r="BB34" i="6"/>
  <c r="BA34" i="6"/>
  <c r="AZ34" i="6"/>
  <c r="BB33" i="6"/>
  <c r="BA33" i="6"/>
  <c r="AZ33" i="6"/>
  <c r="BB32" i="6"/>
  <c r="BA32" i="6"/>
  <c r="AZ32" i="6"/>
  <c r="BB31" i="6"/>
  <c r="BA31" i="6"/>
  <c r="AZ31" i="6"/>
  <c r="BB30" i="6"/>
  <c r="BA30" i="6"/>
  <c r="AZ30" i="6"/>
  <c r="BB29" i="6"/>
  <c r="BA29" i="6"/>
  <c r="AZ29" i="6"/>
  <c r="BB28" i="6"/>
  <c r="BA28" i="6"/>
  <c r="AZ28" i="6"/>
  <c r="BB27" i="6"/>
  <c r="BA27" i="6"/>
  <c r="AZ27" i="6"/>
  <c r="BB26" i="6"/>
  <c r="BA26" i="6"/>
  <c r="AZ26" i="6"/>
  <c r="BB25" i="6"/>
  <c r="BA25" i="6"/>
  <c r="AZ25" i="6"/>
  <c r="BB24" i="6"/>
  <c r="BA24" i="6"/>
  <c r="AZ24" i="6"/>
  <c r="BB23" i="6"/>
  <c r="BA23" i="6"/>
  <c r="AZ3" i="6"/>
  <c r="BB16" i="6"/>
  <c r="BA16" i="6"/>
  <c r="AZ16" i="6"/>
  <c r="BB15" i="6"/>
  <c r="BA15" i="6"/>
  <c r="AZ15" i="6"/>
  <c r="BB14" i="6"/>
  <c r="BA14" i="6"/>
  <c r="AZ14" i="6"/>
  <c r="BB13" i="6"/>
  <c r="BA13" i="6"/>
  <c r="AZ13" i="6"/>
  <c r="BB12" i="6"/>
  <c r="BA12" i="6"/>
  <c r="AZ12" i="6"/>
  <c r="BB11" i="6"/>
  <c r="BA11" i="6"/>
  <c r="AZ11" i="6"/>
  <c r="BB10" i="6"/>
  <c r="BA10" i="6"/>
  <c r="AZ10" i="6"/>
  <c r="BB9" i="6"/>
  <c r="BA9" i="6"/>
  <c r="AZ9" i="6"/>
  <c r="BB8" i="6"/>
  <c r="BA8" i="6"/>
  <c r="AZ8" i="6"/>
  <c r="BB7" i="6"/>
  <c r="BA7" i="6"/>
  <c r="AZ7" i="6"/>
  <c r="BB6" i="6"/>
  <c r="BA6" i="6"/>
  <c r="AZ6" i="6"/>
  <c r="BB5" i="6"/>
  <c r="BA5" i="6"/>
  <c r="BB4" i="6"/>
  <c r="BA4" i="6"/>
  <c r="AZ4" i="6"/>
  <c r="BB3" i="6"/>
  <c r="BA3" i="6"/>
  <c r="AZ23" i="10"/>
  <c r="BB36" i="10"/>
  <c r="BA36" i="10"/>
  <c r="AZ36" i="10"/>
  <c r="BB35" i="10"/>
  <c r="BA35" i="10"/>
  <c r="AZ35" i="10"/>
  <c r="BB34" i="10"/>
  <c r="BA34" i="10"/>
  <c r="AZ34" i="10"/>
  <c r="BB33" i="10"/>
  <c r="BA33" i="10"/>
  <c r="AZ33" i="10"/>
  <c r="BB32" i="10"/>
  <c r="BA32" i="10"/>
  <c r="AZ32" i="10"/>
  <c r="BB31" i="10"/>
  <c r="BA31" i="10"/>
  <c r="AZ31" i="10"/>
  <c r="BB30" i="10"/>
  <c r="BA30" i="10"/>
  <c r="AZ30" i="10"/>
  <c r="BB29" i="10"/>
  <c r="BA29" i="10"/>
  <c r="AZ29" i="10"/>
  <c r="BB28" i="10"/>
  <c r="BA28" i="10"/>
  <c r="AZ28" i="10"/>
  <c r="BB27" i="10"/>
  <c r="BA27" i="10"/>
  <c r="AZ27" i="10"/>
  <c r="BB26" i="10"/>
  <c r="BA26" i="10"/>
  <c r="AZ26" i="10"/>
  <c r="BB25" i="10"/>
  <c r="BA25" i="10"/>
  <c r="AZ25" i="10"/>
  <c r="BB24" i="10"/>
  <c r="BA24" i="10"/>
  <c r="AZ24" i="10"/>
  <c r="BA23" i="10"/>
  <c r="AZ3" i="10"/>
  <c r="BB16" i="10"/>
  <c r="BA16" i="10"/>
  <c r="AZ16" i="10"/>
  <c r="BB15" i="10"/>
  <c r="BA15" i="10"/>
  <c r="AZ15" i="10"/>
  <c r="BB14" i="10"/>
  <c r="BA14" i="10"/>
  <c r="AZ14" i="10"/>
  <c r="BB13" i="10"/>
  <c r="BA13" i="10"/>
  <c r="AZ13" i="10"/>
  <c r="BB12" i="10"/>
  <c r="BA12" i="10"/>
  <c r="AZ12" i="10"/>
  <c r="BB11" i="10"/>
  <c r="BA11" i="10"/>
  <c r="AZ11" i="10"/>
  <c r="BB10" i="10"/>
  <c r="BA10" i="10"/>
  <c r="AZ10" i="10"/>
  <c r="BB9" i="10"/>
  <c r="BA9" i="10"/>
  <c r="AZ9" i="10"/>
  <c r="BB8" i="10"/>
  <c r="BA8" i="10"/>
  <c r="AZ8" i="10"/>
  <c r="BB7" i="10"/>
  <c r="BA7" i="10"/>
  <c r="AZ7" i="10"/>
  <c r="BB6" i="10"/>
  <c r="BA6" i="10"/>
  <c r="AZ6" i="10"/>
  <c r="BB5" i="10"/>
  <c r="BA5" i="10"/>
  <c r="AZ5" i="10"/>
  <c r="BB4" i="10"/>
  <c r="BA4" i="10"/>
  <c r="AZ4" i="10"/>
  <c r="BB3" i="10"/>
  <c r="BA3" i="10"/>
  <c r="BA36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Z6" i="2"/>
  <c r="BY4" i="2"/>
  <c r="BZ4" i="2"/>
  <c r="BX5" i="2"/>
  <c r="BY5" i="2"/>
  <c r="BZ5" i="2"/>
  <c r="BX6" i="2"/>
  <c r="BY6" i="2"/>
  <c r="BX7" i="2"/>
  <c r="BY7" i="2"/>
  <c r="BZ7" i="2"/>
  <c r="BX8" i="2"/>
  <c r="BY8" i="2"/>
  <c r="BZ8" i="2"/>
  <c r="BX9" i="2"/>
  <c r="BY9" i="2"/>
  <c r="BZ9" i="2"/>
  <c r="BX10" i="2"/>
  <c r="BY10" i="2"/>
  <c r="BZ10" i="2"/>
  <c r="BX11" i="2"/>
  <c r="BY11" i="2"/>
  <c r="BZ11" i="2"/>
  <c r="BX12" i="2"/>
  <c r="BY12" i="2"/>
  <c r="BZ12" i="2"/>
  <c r="BX13" i="2"/>
  <c r="BY13" i="2"/>
  <c r="BZ13" i="2"/>
  <c r="BX14" i="2"/>
  <c r="BY14" i="2"/>
  <c r="BZ14" i="2"/>
  <c r="BX15" i="2"/>
  <c r="BY15" i="2"/>
  <c r="BZ15" i="2"/>
  <c r="BX16" i="2"/>
  <c r="BY16" i="2"/>
  <c r="BZ16" i="2"/>
  <c r="BY3" i="2"/>
  <c r="BZ3" i="2"/>
  <c r="BX3" i="2"/>
</calcChain>
</file>

<file path=xl/sharedStrings.xml><?xml version="1.0" encoding="utf-8"?>
<sst xmlns="http://schemas.openxmlformats.org/spreadsheetml/2006/main" count="4057" uniqueCount="273">
  <si>
    <t>File</t>
  </si>
  <si>
    <t>2020-11-19-1152_T52.8</t>
  </si>
  <si>
    <t>Genotype</t>
  </si>
  <si>
    <t>Vinenumber</t>
  </si>
  <si>
    <t>Month</t>
  </si>
  <si>
    <t>T52</t>
  </si>
  <si>
    <t>Treatment</t>
  </si>
  <si>
    <t>A</t>
  </si>
  <si>
    <t>Ca</t>
  </si>
  <si>
    <t>Ci</t>
  </si>
  <si>
    <t>Control</t>
  </si>
  <si>
    <t>2020-11-19-1308_V60-96.2</t>
  </si>
  <si>
    <t>V69-96</t>
  </si>
  <si>
    <t>Drought</t>
  </si>
  <si>
    <t>2020-11-19-1345_V60-96.9</t>
  </si>
  <si>
    <t>2020-11-19-1413_V60-96.6</t>
  </si>
  <si>
    <t>2020-12-15-0848_V60-96.1</t>
  </si>
  <si>
    <t>2020-12-15-1441_V60-96.2</t>
  </si>
  <si>
    <t>2020-12-16-1209_V60-96.6</t>
  </si>
  <si>
    <t>2020-12-17-1208_V60-96.9</t>
  </si>
  <si>
    <t>2020-11-24-1319_9018.5</t>
  </si>
  <si>
    <t>2020-11-24-1402_9018.1</t>
  </si>
  <si>
    <t>2020-12-11-1530_9018.8</t>
  </si>
  <si>
    <t>2020-12-15-1238_9018.10</t>
  </si>
  <si>
    <t>2020-12-17-1023_9018.1</t>
  </si>
  <si>
    <t>2020-12-18-1322_9018.7</t>
  </si>
  <si>
    <t>2020-11-24-1001_b40-14.10</t>
  </si>
  <si>
    <t>2020-11-24-b40-14.7</t>
  </si>
  <si>
    <t>2020-12-10-1036_b40-14.10</t>
  </si>
  <si>
    <t>2020-12-15-1040_b40-14.9</t>
  </si>
  <si>
    <t>2020-11-24-1123_b42-34.1</t>
  </si>
  <si>
    <t>2020-12-15-1226_b40-14.3</t>
  </si>
  <si>
    <t>2020-12-16-1518_b40-14.5</t>
  </si>
  <si>
    <t>2020-12-10-1105_b40-14.1</t>
  </si>
  <si>
    <t>2020-11-24-1204_b42-34.2</t>
  </si>
  <si>
    <t>2020-11-24-1243_b42-34.6</t>
  </si>
  <si>
    <t>2020-12-14-1236_b42-34.9</t>
  </si>
  <si>
    <t>2020-12-15-1209_b42-34.5</t>
  </si>
  <si>
    <t>2020-12-15-1259_b42-34.10</t>
  </si>
  <si>
    <t>2020-12-17-1038_B42-34.7</t>
  </si>
  <si>
    <t>2020-12-17-1544_B42-34.8</t>
  </si>
  <si>
    <t>2020-12-18-1049_b42-34.4</t>
  </si>
  <si>
    <t>2020-12-18-1400_b42-34.3</t>
  </si>
  <si>
    <t>2020-11-20-1525-NY1.1</t>
  </si>
  <si>
    <t>2020-11-20-1603_NY1.9</t>
  </si>
  <si>
    <t>2020-12-10-1136_NY1.1</t>
  </si>
  <si>
    <t>2020-12-14-0944_NY1.9</t>
  </si>
  <si>
    <t>2020-12-15-1608_NY1.8</t>
  </si>
  <si>
    <t>2020-12-15-1614_NY1.2</t>
  </si>
  <si>
    <t>2020-12-16-1433_NY1.4</t>
  </si>
  <si>
    <t>2020-12-10-1315_T48.4</t>
  </si>
  <si>
    <t>2020-12-10-1349_T48.7</t>
  </si>
  <si>
    <t>2020-12-11-1529_T48.2</t>
  </si>
  <si>
    <t>2020-12-14-1047_T48.6</t>
  </si>
  <si>
    <t>2020-12-16-1055_T48.1</t>
  </si>
  <si>
    <t>2020-12-16-1142_T48.8</t>
  </si>
  <si>
    <t>2020-12-16-1523_T48.10</t>
  </si>
  <si>
    <t>2020-12-17-1035_T48.3</t>
  </si>
  <si>
    <t>2020-12-18-1329_T48.9</t>
  </si>
  <si>
    <t>2020-12-10-1236_T52.7</t>
  </si>
  <si>
    <t>2020-12-10-1425_T52.3</t>
  </si>
  <si>
    <t>2020-12-15-1616_T52.4</t>
  </si>
  <si>
    <t>2020-12-17-1109_T52.5</t>
  </si>
  <si>
    <t>2020-12-17-1543_T52.9</t>
  </si>
  <si>
    <t>2020-12-18-1459_T52.2</t>
  </si>
  <si>
    <t>2020-11-19-1454_Vru42.6</t>
  </si>
  <si>
    <t>2020-11-19-1533_Vru42.8</t>
  </si>
  <si>
    <t>2020-12-11-1620_Vru42.6</t>
  </si>
  <si>
    <t>2020-12-15-1126_Vru42.8</t>
  </si>
  <si>
    <t>2020-12-16-1044_Vru42.2</t>
  </si>
  <si>
    <t>2020-12-16-1546_Vru42.3</t>
  </si>
  <si>
    <t>2020-12-17-1035_Vru42.9</t>
  </si>
  <si>
    <t>2020-12-18-1148_Vru42.7</t>
  </si>
  <si>
    <t>2020-12-18-1249_Vru42.4</t>
  </si>
  <si>
    <t>2020-12-17-1008_TXNM0821.8</t>
  </si>
  <si>
    <t>2020-11-20-1344_TXNM0821.5</t>
  </si>
  <si>
    <t>2020-12-16-1555_TXNM0821.5</t>
  </si>
  <si>
    <t>2020-11-20-1313_TXNM0821.9</t>
  </si>
  <si>
    <t>2020-11-20-1447_TXNM0821.3</t>
  </si>
  <si>
    <t>2020-12-11-1230_TXNM0821.4</t>
  </si>
  <si>
    <t>2020-12-14-1152_TXNM0821.3</t>
  </si>
  <si>
    <t>2020-12-14-1503_TXNM0821.7</t>
  </si>
  <si>
    <t>2020-12-15-1516_TXNM0821.2</t>
  </si>
  <si>
    <t>2020-12-15-1542_TXNM0821.9</t>
  </si>
  <si>
    <t>2020-12-17-1142_TXNM0821.1</t>
  </si>
  <si>
    <t>2020-12-18-1147_TXNM0821.6</t>
  </si>
  <si>
    <t>Mean</t>
  </si>
  <si>
    <t>Outputs</t>
  </si>
  <si>
    <t>@ T leaf</t>
  </si>
  <si>
    <t>@ 25oC</t>
  </si>
  <si>
    <t>Vcmax</t>
  </si>
  <si>
    <t>μmol m-2 s-1</t>
  </si>
  <si>
    <t>J</t>
  </si>
  <si>
    <t>TPU</t>
  </si>
  <si>
    <t>Rd*</t>
  </si>
  <si>
    <t>gm*</t>
  </si>
  <si>
    <t xml:space="preserve">μmol m-2 s-1 Pa-1 </t>
  </si>
  <si>
    <t>Error</t>
  </si>
  <si>
    <t>without sus</t>
  </si>
  <si>
    <t>Erro</t>
  </si>
  <si>
    <t>TOO LOW!!!!</t>
  </si>
  <si>
    <t>TOO LOW!!</t>
  </si>
  <si>
    <t>TOO HIGH!!</t>
  </si>
  <si>
    <t>CHECK!!</t>
  </si>
  <si>
    <t>Check!!</t>
  </si>
  <si>
    <t>REMOVE?</t>
  </si>
  <si>
    <t>KEEP IT!</t>
  </si>
  <si>
    <t>If possible re-run rep1 &amp; rep4 and choose between!</t>
  </si>
  <si>
    <t>SE</t>
  </si>
  <si>
    <t>OUTPUTS</t>
  </si>
  <si>
    <t>Estimate</t>
  </si>
  <si>
    <t xml:space="preserve">Enter either </t>
  </si>
  <si>
    <t>Limiting</t>
  </si>
  <si>
    <t>Enter A</t>
  </si>
  <si>
    <t xml:space="preserve">μmol m-2 s-1 </t>
  </si>
  <si>
    <t>ci ppm*</t>
  </si>
  <si>
    <t>Ci Pa</t>
  </si>
  <si>
    <t xml:space="preserve">Chose 1 </t>
  </si>
  <si>
    <t>EXCLUDED</t>
  </si>
  <si>
    <t>including rep 4</t>
  </si>
  <si>
    <t>DONE</t>
  </si>
  <si>
    <t>REDONE SEE ABOVE</t>
  </si>
  <si>
    <t>REDONE</t>
  </si>
  <si>
    <t>C</t>
  </si>
  <si>
    <t>need 3 so excluded</t>
  </si>
  <si>
    <t>Not done anymore see above</t>
  </si>
  <si>
    <t>not used</t>
  </si>
  <si>
    <t>new</t>
  </si>
  <si>
    <t>redone s.o.</t>
  </si>
  <si>
    <t>too low, redone</t>
  </si>
  <si>
    <t>redone</t>
  </si>
  <si>
    <t>Excluded cause too low</t>
  </si>
  <si>
    <t>C redone</t>
  </si>
  <si>
    <t>D</t>
  </si>
  <si>
    <t>Excluded</t>
  </si>
  <si>
    <t>Done</t>
  </si>
  <si>
    <t>resolved</t>
  </si>
  <si>
    <t>drought</t>
  </si>
  <si>
    <t>scetch but redone</t>
  </si>
  <si>
    <t>done</t>
  </si>
  <si>
    <t>should be fine now</t>
  </si>
  <si>
    <t>control</t>
  </si>
  <si>
    <t>Species</t>
  </si>
  <si>
    <t>V.acerifolia</t>
  </si>
  <si>
    <t>V. aestivalis</t>
  </si>
  <si>
    <t>V. arizonica</t>
  </si>
  <si>
    <t>V. cinerea</t>
  </si>
  <si>
    <t>b40-14</t>
  </si>
  <si>
    <t>b42-34</t>
  </si>
  <si>
    <t>TXNM0821</t>
  </si>
  <si>
    <t>V. riparia</t>
  </si>
  <si>
    <t>V. mustangensis</t>
  </si>
  <si>
    <t>T48</t>
  </si>
  <si>
    <t>hybrid</t>
  </si>
  <si>
    <t>NY1</t>
  </si>
  <si>
    <t>V.rupestris</t>
  </si>
  <si>
    <t>Vru42</t>
  </si>
  <si>
    <t>V. vulpina</t>
  </si>
  <si>
    <t>V60-96</t>
  </si>
  <si>
    <t>TPU SE</t>
  </si>
  <si>
    <t>J SE</t>
  </si>
  <si>
    <t>Vcmax SE</t>
  </si>
  <si>
    <t>gm* SE</t>
  </si>
  <si>
    <t>Rd* SE</t>
  </si>
  <si>
    <t>155.7±32.8</t>
  </si>
  <si>
    <t>213.5±23.6</t>
  </si>
  <si>
    <t>12.6±1.5</t>
  </si>
  <si>
    <t>10.9±4.9</t>
  </si>
  <si>
    <t>13.3±8.4</t>
  </si>
  <si>
    <t>119.9±29.7</t>
  </si>
  <si>
    <t>186.1±35.8</t>
  </si>
  <si>
    <t>10.8±2.8</t>
  </si>
  <si>
    <t>14.3±5.3</t>
  </si>
  <si>
    <t>11.6±9.2</t>
  </si>
  <si>
    <t>180.4±34.1</t>
  </si>
  <si>
    <t>237.1±38.3</t>
  </si>
  <si>
    <t>12.9±2.8</t>
  </si>
  <si>
    <t>11.7±4.8</t>
  </si>
  <si>
    <t>2.3±0.4</t>
  </si>
  <si>
    <t>13.7±2.1</t>
  </si>
  <si>
    <t>42.3±6.5</t>
  </si>
  <si>
    <t>2.9±0.8</t>
  </si>
  <si>
    <t>2±2</t>
  </si>
  <si>
    <t>14.9±8.5</t>
  </si>
  <si>
    <t>112.4±12</t>
  </si>
  <si>
    <t>161±21.1</t>
  </si>
  <si>
    <t>8.3±1.9</t>
  </si>
  <si>
    <t>13.6±5.9</t>
  </si>
  <si>
    <t>30±0</t>
  </si>
  <si>
    <t>9.2±2.2</t>
  </si>
  <si>
    <t>26.6±12.9</t>
  </si>
  <si>
    <t>1.6±0.7</t>
  </si>
  <si>
    <t>0.6±0.6</t>
  </si>
  <si>
    <t>160.4±14.3</t>
  </si>
  <si>
    <t>221.1±9.2</t>
  </si>
  <si>
    <t>14.9±1.1</t>
  </si>
  <si>
    <t>14.5±2.2</t>
  </si>
  <si>
    <t>4.7±1.1</t>
  </si>
  <si>
    <t>109.4±11.1</t>
  </si>
  <si>
    <t>165.1±41.6</t>
  </si>
  <si>
    <t>11.3±2.9</t>
  </si>
  <si>
    <t>11±3.9</t>
  </si>
  <si>
    <t>1.7±0.3</t>
  </si>
  <si>
    <t>140±9.8</t>
  </si>
  <si>
    <t>201±27.5</t>
  </si>
  <si>
    <t>12.1±1.8</t>
  </si>
  <si>
    <t>15.1±4.6</t>
  </si>
  <si>
    <t>3.7±1.7</t>
  </si>
  <si>
    <t>68.9±5.1</t>
  </si>
  <si>
    <t>106.1±10.4</t>
  </si>
  <si>
    <t>6.7±0.6</t>
  </si>
  <si>
    <t>4.7±2.3</t>
  </si>
  <si>
    <t>21.2±5.6</t>
  </si>
  <si>
    <t>154.1±11.5</t>
  </si>
  <si>
    <t>201.3±11.1</t>
  </si>
  <si>
    <t>12.1±0.5</t>
  </si>
  <si>
    <t>5.6±1</t>
  </si>
  <si>
    <t>2.5±0.3</t>
  </si>
  <si>
    <t>137.7±16.7</t>
  </si>
  <si>
    <t>183.9±10.5</t>
  </si>
  <si>
    <t>10.9±0.1</t>
  </si>
  <si>
    <t>7.9±1.6</t>
  </si>
  <si>
    <t>13.4±4.5</t>
  </si>
  <si>
    <t>205.1±11</t>
  </si>
  <si>
    <t>271.7±15.4</t>
  </si>
  <si>
    <t>16.1±0.5</t>
  </si>
  <si>
    <t>22.9±2.3</t>
  </si>
  <si>
    <t>11.3±9.3</t>
  </si>
  <si>
    <t>141.4±12.7</t>
  </si>
  <si>
    <t>216±19.4</t>
  </si>
  <si>
    <t>11.5±1.5</t>
  </si>
  <si>
    <t>11.4±2.9</t>
  </si>
  <si>
    <t>23.1±6.9</t>
  </si>
  <si>
    <t>132.6±22.6</t>
  </si>
  <si>
    <t>178.3±34.1</t>
  </si>
  <si>
    <t>10.5±1.9</t>
  </si>
  <si>
    <t>8±3.6</t>
  </si>
  <si>
    <t>1.9±0.4</t>
  </si>
  <si>
    <t>73.9±9</t>
  </si>
  <si>
    <t>117±18.8</t>
  </si>
  <si>
    <t>7.2±1</t>
  </si>
  <si>
    <t>4.5±0.2</t>
  </si>
  <si>
    <t>166.5±12.2</t>
  </si>
  <si>
    <t>243.3±38.4</t>
  </si>
  <si>
    <t>14.9±2.8</t>
  </si>
  <si>
    <t>16.1±3.6</t>
  </si>
  <si>
    <t>1.6±0.1</t>
  </si>
  <si>
    <t>109.3±16.4</t>
  </si>
  <si>
    <t>146.8±27.1</t>
  </si>
  <si>
    <t>8.6±1.6</t>
  </si>
  <si>
    <t>9.1±3.3</t>
  </si>
  <si>
    <t>8.9±7.1</t>
  </si>
  <si>
    <t>V90-96</t>
  </si>
  <si>
    <t>Rep</t>
  </si>
  <si>
    <t>Correlation</t>
  </si>
  <si>
    <t xml:space="preserve">CORRELATION  </t>
  </si>
  <si>
    <t>Vcmax, A</t>
  </si>
  <si>
    <t>CORRELATION</t>
  </si>
  <si>
    <t xml:space="preserve"> Vcmax, A</t>
  </si>
  <si>
    <t>J, A</t>
  </si>
  <si>
    <t>n=31</t>
  </si>
  <si>
    <t>df= 29</t>
  </si>
  <si>
    <t>r= 0.349</t>
  </si>
  <si>
    <t>https://www.statisticssolutions.com/free-resources/directory-of-statistical-analyses/pearsons-correlation-coefficient/table-of-critical-values-pearson-correlation/</t>
  </si>
  <si>
    <t>n=35</t>
  </si>
  <si>
    <t>df= 33</t>
  </si>
  <si>
    <t>r= 0.355</t>
  </si>
  <si>
    <t xml:space="preserve">not significant </t>
  </si>
  <si>
    <t xml:space="preserve">significant </t>
  </si>
  <si>
    <t>E</t>
  </si>
  <si>
    <t>gsw</t>
  </si>
  <si>
    <t>intrinsic</t>
  </si>
  <si>
    <t>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</si>
</sst>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indexed="8"/>
      <name val="Arial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6"/>
      <color rgb="FF4C5F6F"/>
      <name val="Helvetica Neue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64" fontId="2" fillId="3" borderId="1" xfId="0" applyNumberFormat="1" applyFont="1" applyFill="1" applyBorder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3" fillId="7" borderId="0" xfId="0" applyFont="1" applyFill="1"/>
    <xf numFmtId="0" fontId="1" fillId="7" borderId="0" xfId="0" applyFont="1" applyFill="1"/>
    <xf numFmtId="165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0" fillId="12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70</xdr:col>
      <xdr:colOff>745013</xdr:colOff>
      <xdr:row>36</xdr:row>
      <xdr:rowOff>125371</xdr:rowOff>
    </xdr:from>
    <xdr:to>
      <xdr:col>70</xdr:col>
      <xdr:colOff>745373</xdr:colOff>
      <xdr:row>36</xdr:row>
      <xdr:rowOff>125731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7F138F2-DDB0-91E1-35B9-D24A6E619E1D}"/>
                </a:ext>
              </a:extLst>
            </xdr14:cNvPr>
            <xdr14:cNvContentPartPr/>
          </xdr14:nvContentPartPr>
          <xdr14:nvPr macro=""/>
          <xdr14:xfrm>
            <a:off x="61913520" y="76316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7F138F2-DDB0-91E1-35B9-D24A6E619E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904880" y="7623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8-25T10:10:11.8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8D66-CF42-574E-9D3A-D210864836E9}">
  <dimension ref="A1:Q48"/>
  <sheetViews>
    <sheetView zoomScale="83" workbookViewId="0">
      <selection sqref="A1:D36"/>
    </sheetView>
  </sheetViews>
  <sheetFormatPr baseColWidth="10" defaultRowHeight="16" x14ac:dyDescent="0.2"/>
  <cols>
    <col min="14" max="14" width="10.5" customWidth="1"/>
  </cols>
  <sheetData>
    <row r="1" spans="1:17" x14ac:dyDescent="0.2">
      <c r="A1" t="s">
        <v>2</v>
      </c>
      <c r="B1" t="s">
        <v>6</v>
      </c>
      <c r="C1" t="s">
        <v>90</v>
      </c>
      <c r="D1" t="s">
        <v>92</v>
      </c>
      <c r="E1" t="s">
        <v>7</v>
      </c>
      <c r="G1" t="s">
        <v>9</v>
      </c>
      <c r="H1" t="s">
        <v>254</v>
      </c>
      <c r="J1" t="s">
        <v>2</v>
      </c>
      <c r="K1" t="s">
        <v>6</v>
      </c>
      <c r="L1" t="s">
        <v>90</v>
      </c>
      <c r="M1" t="s">
        <v>92</v>
      </c>
      <c r="N1" t="s">
        <v>7</v>
      </c>
      <c r="P1" t="s">
        <v>9</v>
      </c>
      <c r="Q1" t="s">
        <v>254</v>
      </c>
    </row>
    <row r="2" spans="1:17" x14ac:dyDescent="0.2">
      <c r="A2">
        <v>9018</v>
      </c>
      <c r="B2" t="s">
        <v>10</v>
      </c>
      <c r="C2">
        <v>90.737924231103719</v>
      </c>
      <c r="D2">
        <v>166.35883998197016</v>
      </c>
      <c r="E2">
        <v>16.316411805635962</v>
      </c>
      <c r="F2">
        <v>398.87483333333302</v>
      </c>
      <c r="G2">
        <v>178.56668432640475</v>
      </c>
      <c r="H2">
        <v>-0.74371867998055174</v>
      </c>
      <c r="J2">
        <v>9018</v>
      </c>
      <c r="K2" t="s">
        <v>13</v>
      </c>
      <c r="L2">
        <v>122.66665118840871</v>
      </c>
      <c r="M2">
        <v>190.25903802173536</v>
      </c>
      <c r="N2">
        <v>10.911900414142918</v>
      </c>
      <c r="O2">
        <v>399.49464516129001</v>
      </c>
      <c r="P2">
        <v>241.273178169311</v>
      </c>
    </row>
    <row r="3" spans="1:17" x14ac:dyDescent="0.2">
      <c r="A3">
        <v>9018</v>
      </c>
      <c r="B3" t="s">
        <v>10</v>
      </c>
      <c r="C3">
        <v>180.02437938785346</v>
      </c>
      <c r="D3">
        <v>236.79605076506823</v>
      </c>
      <c r="E3">
        <v>15.400626923529645</v>
      </c>
      <c r="F3">
        <v>399.74063333333299</v>
      </c>
      <c r="G3">
        <v>244.18687691828964</v>
      </c>
      <c r="J3">
        <v>9018</v>
      </c>
      <c r="K3" t="s">
        <v>13</v>
      </c>
      <c r="L3">
        <v>169.93316187408516</v>
      </c>
      <c r="M3">
        <v>245.94844088830888</v>
      </c>
      <c r="N3">
        <v>8.6527644041563079</v>
      </c>
      <c r="O3">
        <v>399.73666666666702</v>
      </c>
      <c r="P3">
        <v>246.6695914763506</v>
      </c>
    </row>
    <row r="4" spans="1:17" x14ac:dyDescent="0.2">
      <c r="A4">
        <v>9018</v>
      </c>
      <c r="B4" t="s">
        <v>10</v>
      </c>
      <c r="C4">
        <v>196.40972488750822</v>
      </c>
      <c r="D4">
        <v>237.44362008649045</v>
      </c>
      <c r="E4">
        <v>11.251055600000001</v>
      </c>
      <c r="F4">
        <v>397.67840000000001</v>
      </c>
      <c r="G4">
        <v>149.397727</v>
      </c>
      <c r="J4">
        <v>9018</v>
      </c>
      <c r="K4" t="s">
        <v>13</v>
      </c>
      <c r="L4">
        <v>67.028987308356065</v>
      </c>
      <c r="M4">
        <v>122.22662232627542</v>
      </c>
      <c r="N4">
        <v>7.7942501295899724</v>
      </c>
      <c r="O4">
        <v>399.99141935483902</v>
      </c>
      <c r="P4">
        <v>111.72898654838872</v>
      </c>
      <c r="Q4">
        <v>0.31147606501476988</v>
      </c>
    </row>
    <row r="5" spans="1:17" x14ac:dyDescent="0.2">
      <c r="A5" t="s">
        <v>5</v>
      </c>
      <c r="B5" t="s">
        <v>10</v>
      </c>
      <c r="C5">
        <v>205.29545016908932</v>
      </c>
      <c r="D5">
        <v>296.65240519196601</v>
      </c>
      <c r="E5">
        <v>13.550236648815178</v>
      </c>
      <c r="F5">
        <v>399.50983333333301</v>
      </c>
      <c r="G5">
        <v>265.05757577785522</v>
      </c>
      <c r="H5">
        <v>0.96840232263927795</v>
      </c>
      <c r="J5" t="s">
        <v>5</v>
      </c>
      <c r="K5" t="s">
        <v>13</v>
      </c>
      <c r="L5">
        <v>10.274488917497306</v>
      </c>
      <c r="M5">
        <v>46.726615076709059</v>
      </c>
      <c r="N5">
        <v>1.8222061111506083</v>
      </c>
      <c r="O5">
        <v>399.74400000000003</v>
      </c>
      <c r="P5">
        <v>68.228792071246232</v>
      </c>
    </row>
    <row r="6" spans="1:17" x14ac:dyDescent="0.2">
      <c r="A6" t="s">
        <v>5</v>
      </c>
      <c r="B6" t="s">
        <v>10</v>
      </c>
      <c r="C6">
        <v>222.95571975812692</v>
      </c>
      <c r="D6">
        <v>249.11697281528146</v>
      </c>
      <c r="E6">
        <v>18.194284123365886</v>
      </c>
      <c r="F6">
        <v>399.66787096774198</v>
      </c>
      <c r="G6">
        <v>191.9127432452284</v>
      </c>
      <c r="J6" t="s">
        <v>5</v>
      </c>
      <c r="K6" t="s">
        <v>13</v>
      </c>
      <c r="L6">
        <v>17.616889641456215</v>
      </c>
      <c r="M6">
        <v>50.57819103739596</v>
      </c>
      <c r="N6">
        <v>2.0447307538804287</v>
      </c>
      <c r="O6">
        <v>397.31476666666703</v>
      </c>
      <c r="P6">
        <v>233.59110560461397</v>
      </c>
    </row>
    <row r="7" spans="1:17" x14ac:dyDescent="0.2">
      <c r="A7" t="s">
        <v>5</v>
      </c>
      <c r="B7" t="s">
        <v>10</v>
      </c>
      <c r="C7">
        <v>113.04669059901525</v>
      </c>
      <c r="D7">
        <v>165.51039910401934</v>
      </c>
      <c r="E7">
        <v>6.4183441846572178</v>
      </c>
      <c r="F7">
        <v>397.50183333333302</v>
      </c>
      <c r="G7">
        <v>166.43923628124972</v>
      </c>
      <c r="J7" t="s">
        <v>5</v>
      </c>
      <c r="K7" t="s">
        <v>13</v>
      </c>
      <c r="L7">
        <v>13.276915934640195</v>
      </c>
      <c r="M7">
        <v>29.46316071240442</v>
      </c>
      <c r="N7">
        <v>1.4162288006988109</v>
      </c>
      <c r="O7">
        <v>399.79054838709698</v>
      </c>
      <c r="P7">
        <v>187.93060901901433</v>
      </c>
      <c r="Q7">
        <v>0.4452331181057918</v>
      </c>
    </row>
    <row r="8" spans="1:17" x14ac:dyDescent="0.2">
      <c r="A8" t="s">
        <v>156</v>
      </c>
      <c r="B8" t="s">
        <v>10</v>
      </c>
      <c r="C8">
        <v>220.61788435785814</v>
      </c>
      <c r="D8">
        <v>291.68388174199657</v>
      </c>
      <c r="E8">
        <v>16.027741734610508</v>
      </c>
      <c r="F8">
        <v>398.33483333333299</v>
      </c>
      <c r="G8">
        <v>288.1096179594939</v>
      </c>
      <c r="H8">
        <v>0.74603694007900401</v>
      </c>
      <c r="J8" t="s">
        <v>156</v>
      </c>
      <c r="K8" t="s">
        <v>13</v>
      </c>
      <c r="L8">
        <v>73.307609802326354</v>
      </c>
      <c r="M8">
        <v>117.88226432077009</v>
      </c>
      <c r="N8">
        <v>8.3335126739861067</v>
      </c>
      <c r="O8">
        <v>399.928258064516</v>
      </c>
      <c r="P8">
        <v>184.80338185729502</v>
      </c>
    </row>
    <row r="9" spans="1:17" x14ac:dyDescent="0.2">
      <c r="A9" t="s">
        <v>156</v>
      </c>
      <c r="B9" t="s">
        <v>10</v>
      </c>
      <c r="C9">
        <v>166.01307390027111</v>
      </c>
      <c r="D9">
        <v>267.39399207580749</v>
      </c>
      <c r="E9">
        <v>16.439261083677238</v>
      </c>
      <c r="F9">
        <v>397.06689999999998</v>
      </c>
      <c r="G9">
        <v>284.42278836481461</v>
      </c>
      <c r="J9" t="s">
        <v>156</v>
      </c>
      <c r="K9" t="s">
        <v>13</v>
      </c>
      <c r="L9">
        <v>89.717943613343323</v>
      </c>
      <c r="M9">
        <v>149.1461572088952</v>
      </c>
      <c r="N9">
        <v>11.524598913620402</v>
      </c>
      <c r="O9">
        <v>399.27046666666701</v>
      </c>
      <c r="P9">
        <v>196.76617223764421</v>
      </c>
    </row>
    <row r="10" spans="1:17" x14ac:dyDescent="0.2">
      <c r="A10" t="s">
        <v>156</v>
      </c>
      <c r="B10" t="s">
        <v>10</v>
      </c>
      <c r="C10">
        <v>143.62090962074197</v>
      </c>
      <c r="D10">
        <v>172.84885008638807</v>
      </c>
      <c r="E10">
        <v>16.311358431834719</v>
      </c>
      <c r="F10">
        <v>399.01116666666701</v>
      </c>
      <c r="G10">
        <v>262.05776621397581</v>
      </c>
      <c r="J10" t="s">
        <v>156</v>
      </c>
      <c r="K10" t="s">
        <v>13</v>
      </c>
      <c r="L10">
        <v>58.613092835553864</v>
      </c>
      <c r="M10">
        <v>83.934562423443197</v>
      </c>
      <c r="N10">
        <v>4.2804947211714461</v>
      </c>
      <c r="O10">
        <v>397.68220000000002</v>
      </c>
      <c r="P10">
        <v>133.86164247899373</v>
      </c>
      <c r="Q10">
        <v>0.99496165946783621</v>
      </c>
    </row>
    <row r="11" spans="1:17" x14ac:dyDescent="0.2">
      <c r="A11" t="s">
        <v>156</v>
      </c>
      <c r="B11" t="s">
        <v>10</v>
      </c>
      <c r="C11">
        <v>81.44096606100041</v>
      </c>
      <c r="D11">
        <v>111.25856956830509</v>
      </c>
      <c r="E11">
        <v>12.937450708415145</v>
      </c>
      <c r="F11">
        <v>399.685838709677</v>
      </c>
      <c r="G11">
        <v>229.02365573587159</v>
      </c>
      <c r="J11" t="s">
        <v>148</v>
      </c>
      <c r="K11" t="s">
        <v>13</v>
      </c>
      <c r="L11">
        <v>130.96548411266971</v>
      </c>
      <c r="M11">
        <v>229.69271553548103</v>
      </c>
      <c r="N11">
        <v>10.511722184604265</v>
      </c>
      <c r="O11">
        <v>399.482709677419</v>
      </c>
      <c r="P11">
        <v>271.89707786668134</v>
      </c>
    </row>
    <row r="12" spans="1:17" x14ac:dyDescent="0.2">
      <c r="A12" t="s">
        <v>156</v>
      </c>
      <c r="B12" t="s">
        <v>10</v>
      </c>
      <c r="C12">
        <v>78.272687538819625</v>
      </c>
      <c r="D12">
        <v>90.233213176803559</v>
      </c>
      <c r="E12">
        <v>10.531855368825248</v>
      </c>
      <c r="F12">
        <v>399.84739999999999</v>
      </c>
      <c r="G12">
        <v>315.20289448477877</v>
      </c>
      <c r="J12" t="s">
        <v>148</v>
      </c>
      <c r="K12" t="s">
        <v>13</v>
      </c>
      <c r="L12">
        <v>102.9543260038527</v>
      </c>
      <c r="M12">
        <v>178.25694047470253</v>
      </c>
      <c r="N12">
        <v>6.9546494544931106</v>
      </c>
      <c r="O12">
        <v>399.52983333333299</v>
      </c>
      <c r="P12">
        <v>247.76589597841823</v>
      </c>
    </row>
    <row r="13" spans="1:17" x14ac:dyDescent="0.2">
      <c r="A13" t="s">
        <v>156</v>
      </c>
      <c r="B13" t="s">
        <v>10</v>
      </c>
      <c r="C13">
        <v>105.50208447749189</v>
      </c>
      <c r="D13">
        <v>136.15678813748164</v>
      </c>
      <c r="E13">
        <v>15.390804551495485</v>
      </c>
      <c r="F13">
        <v>399.37893548387098</v>
      </c>
      <c r="G13">
        <v>275.63159658261992</v>
      </c>
      <c r="J13" t="s">
        <v>148</v>
      </c>
      <c r="K13" t="s">
        <v>13</v>
      </c>
      <c r="L13">
        <v>94.201746704552903</v>
      </c>
      <c r="M13">
        <v>87.346170322294682</v>
      </c>
      <c r="N13">
        <v>3.889407376545396</v>
      </c>
      <c r="O13">
        <v>399.76358064516103</v>
      </c>
      <c r="P13">
        <v>112.95758551765024</v>
      </c>
      <c r="Q13">
        <v>0.96870325885930908</v>
      </c>
    </row>
    <row r="14" spans="1:17" x14ac:dyDescent="0.2">
      <c r="A14" t="s">
        <v>148</v>
      </c>
      <c r="B14" t="s">
        <v>10</v>
      </c>
      <c r="C14">
        <v>134.6315164357662</v>
      </c>
      <c r="D14">
        <v>223.41549173657097</v>
      </c>
      <c r="E14">
        <v>12.750558415526147</v>
      </c>
      <c r="F14">
        <v>399.58951612903201</v>
      </c>
      <c r="G14">
        <v>235.24689922295605</v>
      </c>
      <c r="H14">
        <v>0.39534406069097744</v>
      </c>
      <c r="J14" t="s">
        <v>147</v>
      </c>
      <c r="K14" t="s">
        <v>13</v>
      </c>
      <c r="L14">
        <v>7.3648158665455625</v>
      </c>
      <c r="M14">
        <v>44.410279588933889</v>
      </c>
      <c r="N14">
        <v>2.8054563507974599</v>
      </c>
      <c r="O14">
        <v>399.947133333333</v>
      </c>
      <c r="P14">
        <v>219.49168507414467</v>
      </c>
      <c r="Q14">
        <v>-0.93724923920791536</v>
      </c>
    </row>
    <row r="15" spans="1:17" x14ac:dyDescent="0.2">
      <c r="A15" t="s">
        <v>148</v>
      </c>
      <c r="B15" t="s">
        <v>10</v>
      </c>
      <c r="C15">
        <v>184.1847294165957</v>
      </c>
      <c r="D15">
        <v>235.88065482385144</v>
      </c>
      <c r="E15">
        <v>16.340826635078294</v>
      </c>
      <c r="F15">
        <v>396.78383333333301</v>
      </c>
      <c r="G15">
        <v>213.43349987134405</v>
      </c>
      <c r="J15" t="s">
        <v>147</v>
      </c>
      <c r="K15" t="s">
        <v>13</v>
      </c>
      <c r="L15">
        <v>6.6474785879505376</v>
      </c>
      <c r="M15">
        <v>33.821982491317058</v>
      </c>
      <c r="N15">
        <v>2.1245217793621203</v>
      </c>
      <c r="O15">
        <v>399.56810000000002</v>
      </c>
      <c r="P15">
        <v>36.252033084326406</v>
      </c>
    </row>
    <row r="16" spans="1:17" x14ac:dyDescent="0.2">
      <c r="A16" t="s">
        <v>148</v>
      </c>
      <c r="B16" t="s">
        <v>10</v>
      </c>
      <c r="C16">
        <v>162.37816978939216</v>
      </c>
      <c r="D16">
        <v>204.09242456862239</v>
      </c>
      <c r="E16">
        <v>8.5077754539312966</v>
      </c>
      <c r="F16">
        <v>399.129387096774</v>
      </c>
      <c r="G16">
        <v>212.26439251167068</v>
      </c>
      <c r="J16" t="s">
        <v>147</v>
      </c>
      <c r="K16" t="s">
        <v>13</v>
      </c>
      <c r="L16">
        <v>13.631216774422835</v>
      </c>
      <c r="M16">
        <v>1.5357886981260167</v>
      </c>
      <c r="N16">
        <v>0.27159093284985708</v>
      </c>
      <c r="O16">
        <v>399.752677419355</v>
      </c>
      <c r="P16">
        <v>228.79288540297702</v>
      </c>
    </row>
    <row r="17" spans="1:17" x14ac:dyDescent="0.2">
      <c r="A17" t="s">
        <v>147</v>
      </c>
      <c r="B17" t="s">
        <v>10</v>
      </c>
      <c r="C17">
        <v>97.964809567303362</v>
      </c>
      <c r="D17">
        <v>121.84653092999457</v>
      </c>
      <c r="E17">
        <v>5.8761058947199301</v>
      </c>
      <c r="F17">
        <v>399.948451612903</v>
      </c>
      <c r="G17">
        <v>211.59031635502311</v>
      </c>
      <c r="H17">
        <v>-0.98299895449369457</v>
      </c>
      <c r="J17" t="s">
        <v>252</v>
      </c>
      <c r="K17" t="s">
        <v>13</v>
      </c>
      <c r="L17">
        <v>105.79522422993195</v>
      </c>
      <c r="M17">
        <v>169.47286224108703</v>
      </c>
      <c r="N17">
        <v>7.4853317916148825</v>
      </c>
      <c r="O17">
        <v>397.80983870967702</v>
      </c>
      <c r="P17">
        <v>240.63639181650802</v>
      </c>
    </row>
    <row r="18" spans="1:17" x14ac:dyDescent="0.2">
      <c r="A18" t="s">
        <v>147</v>
      </c>
      <c r="B18" t="s">
        <v>10</v>
      </c>
      <c r="C18">
        <v>103.01479305770474</v>
      </c>
      <c r="D18">
        <v>166.58710657392692</v>
      </c>
      <c r="E18">
        <v>6.0290025037569066</v>
      </c>
      <c r="F18">
        <v>399.82945161290297</v>
      </c>
      <c r="G18">
        <v>95.650852563580827</v>
      </c>
      <c r="J18" t="s">
        <v>252</v>
      </c>
      <c r="K18" t="s">
        <v>13</v>
      </c>
      <c r="L18">
        <v>64.290890078475229</v>
      </c>
      <c r="M18">
        <v>65.488308734568392</v>
      </c>
      <c r="N18">
        <v>6.5883168693082474</v>
      </c>
      <c r="O18">
        <v>399.97651612903201</v>
      </c>
      <c r="P18">
        <v>274.6039220692079</v>
      </c>
    </row>
    <row r="19" spans="1:17" x14ac:dyDescent="0.2">
      <c r="A19" t="s">
        <v>147</v>
      </c>
      <c r="B19" t="s">
        <v>10</v>
      </c>
      <c r="C19">
        <v>136.29229178419939</v>
      </c>
      <c r="D19">
        <v>194.46105693162841</v>
      </c>
      <c r="E19">
        <v>3.8571239258110577</v>
      </c>
      <c r="F19">
        <v>399.81316129032302</v>
      </c>
      <c r="G19">
        <v>217.53963242871299</v>
      </c>
      <c r="J19" t="s">
        <v>252</v>
      </c>
      <c r="K19" t="s">
        <v>13</v>
      </c>
      <c r="L19">
        <v>133.81867891888572</v>
      </c>
      <c r="M19">
        <v>174.4612627553841</v>
      </c>
      <c r="N19">
        <v>13.538804129221802</v>
      </c>
      <c r="O19">
        <v>399.67213333333302</v>
      </c>
      <c r="P19">
        <v>291.40874396596149</v>
      </c>
    </row>
    <row r="20" spans="1:17" x14ac:dyDescent="0.2">
      <c r="A20" t="s">
        <v>252</v>
      </c>
      <c r="B20" t="s">
        <v>10</v>
      </c>
      <c r="C20">
        <v>164.53327834961104</v>
      </c>
      <c r="D20">
        <v>295.04401249718143</v>
      </c>
      <c r="E20">
        <v>13.188775824901221</v>
      </c>
      <c r="F20">
        <v>399.24656666666698</v>
      </c>
      <c r="G20">
        <v>272.07585937097997</v>
      </c>
      <c r="H20">
        <v>-0.84583353121894977</v>
      </c>
      <c r="J20" t="s">
        <v>252</v>
      </c>
      <c r="K20" t="s">
        <v>13</v>
      </c>
      <c r="L20">
        <v>133.48349256124138</v>
      </c>
      <c r="M20">
        <v>177.69410771047228</v>
      </c>
      <c r="N20">
        <v>13.525293882287698</v>
      </c>
      <c r="O20">
        <v>399.94099999999997</v>
      </c>
      <c r="P20">
        <v>218.75022804664698</v>
      </c>
      <c r="Q20">
        <v>0.90224587412982016</v>
      </c>
    </row>
    <row r="21" spans="1:17" x14ac:dyDescent="0.2">
      <c r="A21" t="s">
        <v>252</v>
      </c>
      <c r="B21" t="s">
        <v>10</v>
      </c>
      <c r="C21">
        <v>188.49858452344759</v>
      </c>
      <c r="D21">
        <v>266.44069160361943</v>
      </c>
      <c r="E21">
        <v>12.841565159023588</v>
      </c>
      <c r="F21">
        <v>399.04058064516101</v>
      </c>
      <c r="G21">
        <v>264.17686966355342</v>
      </c>
      <c r="J21" t="s">
        <v>154</v>
      </c>
      <c r="K21" t="s">
        <v>13</v>
      </c>
      <c r="L21">
        <v>157.31165731197757</v>
      </c>
      <c r="M21">
        <v>253.1202829747927</v>
      </c>
      <c r="N21">
        <v>11.794327919608925</v>
      </c>
      <c r="O21">
        <v>399.74770967741898</v>
      </c>
      <c r="P21">
        <v>244.03551616529978</v>
      </c>
    </row>
    <row r="22" spans="1:17" x14ac:dyDescent="0.2">
      <c r="A22" t="s">
        <v>252</v>
      </c>
      <c r="B22" t="s">
        <v>10</v>
      </c>
      <c r="C22">
        <v>146.35489977439789</v>
      </c>
      <c r="D22">
        <v>168.34316494668025</v>
      </c>
      <c r="E22">
        <v>13.144224960880194</v>
      </c>
      <c r="F22">
        <v>398.79080465949829</v>
      </c>
      <c r="G22">
        <v>275.72557444594503</v>
      </c>
      <c r="J22" t="s">
        <v>154</v>
      </c>
      <c r="K22" t="s">
        <v>13</v>
      </c>
      <c r="L22">
        <v>105.38319956533167</v>
      </c>
      <c r="M22">
        <v>170.51731068330108</v>
      </c>
      <c r="N22">
        <v>11.711793901529099</v>
      </c>
      <c r="O22">
        <v>399.79529032258102</v>
      </c>
      <c r="P22">
        <v>164.91516623439404</v>
      </c>
    </row>
    <row r="23" spans="1:17" x14ac:dyDescent="0.2">
      <c r="A23" t="s">
        <v>154</v>
      </c>
      <c r="B23" t="s">
        <v>10</v>
      </c>
      <c r="C23">
        <v>204.7606988180832</v>
      </c>
      <c r="D23">
        <v>288.52080842827775</v>
      </c>
      <c r="E23">
        <v>10.057139255068982</v>
      </c>
      <c r="F23">
        <v>399.84464516128998</v>
      </c>
      <c r="G23">
        <v>248.04776320207398</v>
      </c>
      <c r="H23">
        <v>0.81335316146747261</v>
      </c>
      <c r="J23" t="s">
        <v>154</v>
      </c>
      <c r="K23" t="s">
        <v>13</v>
      </c>
      <c r="L23">
        <v>160.66660711735014</v>
      </c>
      <c r="M23">
        <v>197.44740703487474</v>
      </c>
      <c r="N23">
        <v>6.6776258810762732</v>
      </c>
      <c r="O23">
        <v>399.43290000000002</v>
      </c>
      <c r="P23">
        <v>123.98184105329833</v>
      </c>
    </row>
    <row r="24" spans="1:17" x14ac:dyDescent="0.2">
      <c r="A24" t="s">
        <v>154</v>
      </c>
      <c r="B24" t="s">
        <v>10</v>
      </c>
      <c r="C24">
        <v>224.43673766608913</v>
      </c>
      <c r="D24">
        <v>285.50602039295944</v>
      </c>
      <c r="E24">
        <v>13.027012552789984</v>
      </c>
      <c r="F24">
        <v>399.47436666666698</v>
      </c>
      <c r="G24">
        <v>283.60765512946369</v>
      </c>
      <c r="J24" t="s">
        <v>154</v>
      </c>
      <c r="K24" t="s">
        <v>13</v>
      </c>
      <c r="L24">
        <v>142.0486606895204</v>
      </c>
      <c r="M24">
        <v>242.74795482476202</v>
      </c>
      <c r="N24">
        <v>10.63888854832431</v>
      </c>
      <c r="O24">
        <v>399.72070967741899</v>
      </c>
      <c r="P24">
        <v>165.57083577596666</v>
      </c>
      <c r="Q24">
        <v>-0.52815100512618751</v>
      </c>
    </row>
    <row r="25" spans="1:17" x14ac:dyDescent="0.2">
      <c r="A25" t="s">
        <v>154</v>
      </c>
      <c r="B25" t="s">
        <v>10</v>
      </c>
      <c r="C25">
        <v>186.19160438842161</v>
      </c>
      <c r="D25">
        <v>240.98085386335237</v>
      </c>
      <c r="E25">
        <v>10.425479040378494</v>
      </c>
      <c r="F25">
        <v>399.37654838709699</v>
      </c>
      <c r="G25">
        <v>208.91424827857315</v>
      </c>
      <c r="J25" t="s">
        <v>149</v>
      </c>
      <c r="K25" t="s">
        <v>13</v>
      </c>
      <c r="L25">
        <v>48.696390161942595</v>
      </c>
      <c r="M25">
        <v>91.625618335572668</v>
      </c>
      <c r="N25">
        <v>6.438131115041088</v>
      </c>
      <c r="O25">
        <v>398.73736666666701</v>
      </c>
      <c r="P25">
        <v>170.84537473032699</v>
      </c>
    </row>
    <row r="26" spans="1:17" x14ac:dyDescent="0.2">
      <c r="A26" t="s">
        <v>149</v>
      </c>
      <c r="B26" t="s">
        <v>10</v>
      </c>
      <c r="C26">
        <v>153.80839981713854</v>
      </c>
      <c r="D26">
        <v>245.11052105716234</v>
      </c>
      <c r="E26">
        <v>5.8285483278473542</v>
      </c>
      <c r="F26">
        <v>398.352933333333</v>
      </c>
      <c r="G26">
        <v>279.88564083799145</v>
      </c>
      <c r="H26">
        <v>-0.26822984039934555</v>
      </c>
      <c r="J26" t="s">
        <v>149</v>
      </c>
      <c r="K26" t="s">
        <v>13</v>
      </c>
      <c r="L26">
        <v>71.401565972305875</v>
      </c>
      <c r="M26">
        <v>104.79603555218542</v>
      </c>
      <c r="N26">
        <v>5.4457834864934993</v>
      </c>
      <c r="O26">
        <v>399.886387096774</v>
      </c>
      <c r="P26">
        <v>247.0278937652719</v>
      </c>
    </row>
    <row r="27" spans="1:17" x14ac:dyDescent="0.2">
      <c r="A27" t="s">
        <v>149</v>
      </c>
      <c r="B27" t="s">
        <v>10</v>
      </c>
      <c r="C27">
        <v>114.47875009425772</v>
      </c>
      <c r="D27">
        <v>121.82737245232785</v>
      </c>
      <c r="E27">
        <v>8.8900850942834069</v>
      </c>
      <c r="F27">
        <v>396.22313333333301</v>
      </c>
      <c r="G27">
        <v>154.72407406393805</v>
      </c>
      <c r="J27" t="s">
        <v>149</v>
      </c>
      <c r="K27" t="s">
        <v>13</v>
      </c>
      <c r="L27">
        <v>77.091209049535124</v>
      </c>
      <c r="M27">
        <v>107.72816857096512</v>
      </c>
      <c r="N27">
        <v>7.9543174443475966</v>
      </c>
      <c r="O27">
        <v>399.04367741935499</v>
      </c>
      <c r="P27">
        <v>143.35884932408291</v>
      </c>
    </row>
    <row r="28" spans="1:17" x14ac:dyDescent="0.2">
      <c r="A28" t="s">
        <v>149</v>
      </c>
      <c r="B28" t="s">
        <v>10</v>
      </c>
      <c r="C28">
        <v>150.77840193910345</v>
      </c>
      <c r="D28">
        <v>263.01339199181587</v>
      </c>
      <c r="E28">
        <v>10.628331862237353</v>
      </c>
      <c r="F28">
        <v>397.42596666666702</v>
      </c>
      <c r="G28">
        <v>289.40311245085547</v>
      </c>
      <c r="J28" t="s">
        <v>149</v>
      </c>
      <c r="K28" t="s">
        <v>13</v>
      </c>
      <c r="L28">
        <v>67.406460740152497</v>
      </c>
      <c r="M28">
        <v>155.30116659403589</v>
      </c>
      <c r="N28">
        <v>9.095861763061361</v>
      </c>
      <c r="O28">
        <v>399.896064516129</v>
      </c>
      <c r="P28">
        <v>167.5429107446208</v>
      </c>
    </row>
    <row r="29" spans="1:17" x14ac:dyDescent="0.2">
      <c r="A29" t="s">
        <v>149</v>
      </c>
      <c r="B29" t="s">
        <v>10</v>
      </c>
      <c r="C29">
        <v>118.81848302875368</v>
      </c>
      <c r="D29">
        <v>150.47873424218716</v>
      </c>
      <c r="E29">
        <v>11.680816192901473</v>
      </c>
      <c r="F29">
        <v>399.44423333333299</v>
      </c>
      <c r="G29">
        <v>178.49128250328064</v>
      </c>
      <c r="J29" t="s">
        <v>149</v>
      </c>
      <c r="K29" t="s">
        <v>13</v>
      </c>
      <c r="L29">
        <v>85.101680802928129</v>
      </c>
      <c r="M29">
        <v>90.811134946288263</v>
      </c>
      <c r="N29">
        <v>6.4759462669764138</v>
      </c>
      <c r="O29">
        <v>396.77280000000002</v>
      </c>
      <c r="P29">
        <v>100.42839358557269</v>
      </c>
      <c r="Q29">
        <v>0.30553296060740764</v>
      </c>
    </row>
    <row r="30" spans="1:17" x14ac:dyDescent="0.2">
      <c r="A30" t="s">
        <v>149</v>
      </c>
      <c r="B30" t="s">
        <v>10</v>
      </c>
      <c r="C30">
        <v>162.20931478968819</v>
      </c>
      <c r="D30">
        <v>224.52741276933821</v>
      </c>
      <c r="E30">
        <v>8.8603843256013413</v>
      </c>
      <c r="F30">
        <v>396.34010000000001</v>
      </c>
      <c r="G30">
        <v>202.17681414099945</v>
      </c>
      <c r="J30" t="s">
        <v>152</v>
      </c>
      <c r="K30" t="s">
        <v>13</v>
      </c>
      <c r="L30">
        <v>159.29643668691639</v>
      </c>
      <c r="M30">
        <v>188.49754623785682</v>
      </c>
      <c r="N30">
        <v>17.429548192919821</v>
      </c>
      <c r="O30">
        <v>399.53899999999999</v>
      </c>
      <c r="P30">
        <v>191.38005660722072</v>
      </c>
    </row>
    <row r="31" spans="1:17" x14ac:dyDescent="0.2">
      <c r="A31" t="s">
        <v>149</v>
      </c>
      <c r="B31" t="s">
        <v>10</v>
      </c>
      <c r="C31">
        <v>146.77392520772918</v>
      </c>
      <c r="D31">
        <v>176.46906218578121</v>
      </c>
      <c r="E31">
        <v>12.591691178797786</v>
      </c>
      <c r="F31">
        <v>399.15673333333302</v>
      </c>
      <c r="G31">
        <v>196.77530429206382</v>
      </c>
      <c r="J31" t="s">
        <v>152</v>
      </c>
      <c r="K31" t="s">
        <v>13</v>
      </c>
      <c r="L31">
        <v>104.82765450937923</v>
      </c>
      <c r="M31">
        <v>163.78993814549506</v>
      </c>
      <c r="N31">
        <v>15.478891875499539</v>
      </c>
      <c r="O31">
        <v>399.16180645161302</v>
      </c>
      <c r="P31">
        <v>243.81416744097277</v>
      </c>
    </row>
    <row r="32" spans="1:17" x14ac:dyDescent="0.2">
      <c r="A32" t="s">
        <v>152</v>
      </c>
      <c r="B32" t="s">
        <v>10</v>
      </c>
      <c r="C32">
        <v>159.15897794945369</v>
      </c>
      <c r="D32">
        <v>184.45839432603049</v>
      </c>
      <c r="E32">
        <v>15.242859769359201</v>
      </c>
      <c r="F32">
        <v>399.57616666666701</v>
      </c>
      <c r="G32">
        <v>212.8857615794559</v>
      </c>
      <c r="H32">
        <v>-0.18713184651537607</v>
      </c>
      <c r="J32" t="s">
        <v>152</v>
      </c>
      <c r="K32" t="s">
        <v>13</v>
      </c>
      <c r="L32">
        <v>148.96357856466165</v>
      </c>
      <c r="M32">
        <v>199.32870148578724</v>
      </c>
      <c r="N32">
        <v>15.068765950199241</v>
      </c>
      <c r="O32">
        <v>396.26387096774198</v>
      </c>
      <c r="P32">
        <v>173.8817805501578</v>
      </c>
      <c r="Q32">
        <v>0.51400957637780798</v>
      </c>
    </row>
    <row r="33" spans="1:15" x14ac:dyDescent="0.2">
      <c r="A33" t="s">
        <v>152</v>
      </c>
      <c r="B33" t="s">
        <v>10</v>
      </c>
      <c r="C33">
        <v>139.27747857183113</v>
      </c>
      <c r="D33">
        <v>193.72357069634515</v>
      </c>
      <c r="E33">
        <v>22.351262034737818</v>
      </c>
      <c r="F33">
        <v>399.54335483871</v>
      </c>
      <c r="G33">
        <v>264.28506468246735</v>
      </c>
    </row>
    <row r="34" spans="1:15" x14ac:dyDescent="0.2">
      <c r="A34" t="s">
        <v>152</v>
      </c>
      <c r="B34" t="s">
        <v>10</v>
      </c>
      <c r="C34">
        <v>193.22346300283655</v>
      </c>
      <c r="D34">
        <v>244.55279855018517</v>
      </c>
      <c r="E34">
        <v>19.952477192487542</v>
      </c>
      <c r="F34">
        <v>399.15629999999999</v>
      </c>
      <c r="G34">
        <v>290.31432591806765</v>
      </c>
    </row>
    <row r="35" spans="1:15" x14ac:dyDescent="0.2">
      <c r="A35" t="s">
        <v>152</v>
      </c>
      <c r="B35" t="s">
        <v>10</v>
      </c>
      <c r="C35">
        <v>124.5069179785756</v>
      </c>
      <c r="D35">
        <v>186.51703485877167</v>
      </c>
      <c r="E35">
        <v>19.63707495880945</v>
      </c>
      <c r="F35">
        <v>395.85261290322597</v>
      </c>
      <c r="G35">
        <v>282.30459507267523</v>
      </c>
    </row>
    <row r="36" spans="1:15" x14ac:dyDescent="0.2">
      <c r="A36" t="s">
        <v>152</v>
      </c>
      <c r="B36" t="s">
        <v>10</v>
      </c>
      <c r="C36">
        <v>154.41032465465173</v>
      </c>
      <c r="D36">
        <v>197.15188766604092</v>
      </c>
      <c r="E36">
        <v>18.058395743476403</v>
      </c>
      <c r="F36">
        <v>399.09263333333303</v>
      </c>
      <c r="G36">
        <v>238.52579229159696</v>
      </c>
      <c r="L36" t="s">
        <v>260</v>
      </c>
      <c r="M36" t="s">
        <v>261</v>
      </c>
      <c r="N36" t="s">
        <v>266</v>
      </c>
      <c r="O36" t="s">
        <v>263</v>
      </c>
    </row>
    <row r="38" spans="1:15" ht="20" x14ac:dyDescent="0.2">
      <c r="C38" t="s">
        <v>264</v>
      </c>
      <c r="D38" t="s">
        <v>265</v>
      </c>
      <c r="E38" t="s">
        <v>262</v>
      </c>
      <c r="F38" s="21"/>
    </row>
    <row r="39" spans="1:15" x14ac:dyDescent="0.2">
      <c r="C39" s="20" t="s">
        <v>257</v>
      </c>
      <c r="L39" s="6" t="s">
        <v>255</v>
      </c>
    </row>
    <row r="40" spans="1:15" x14ac:dyDescent="0.2">
      <c r="C40" t="s">
        <v>258</v>
      </c>
      <c r="D40" t="s">
        <v>259</v>
      </c>
      <c r="L40" t="s">
        <v>256</v>
      </c>
      <c r="M40" t="s">
        <v>259</v>
      </c>
    </row>
    <row r="41" spans="1:15" x14ac:dyDescent="0.2">
      <c r="C41" s="20">
        <f>CORREL(C2:C36,E2:E36)</f>
        <v>0.26109481294887521</v>
      </c>
      <c r="D41">
        <f>CORREL(D2:D36,E2:E36)</f>
        <v>0.18118576653366603</v>
      </c>
      <c r="L41" s="6">
        <f>CORREL(L2:L32,N2:N32)</f>
        <v>0.79557666307707375</v>
      </c>
      <c r="M41" s="6">
        <f>CORREL(M2:M32,N2:N32)</f>
        <v>0.7846933744498944</v>
      </c>
    </row>
    <row r="43" spans="1:15" x14ac:dyDescent="0.2">
      <c r="C43" s="20" t="s">
        <v>267</v>
      </c>
      <c r="L43" t="s">
        <v>268</v>
      </c>
    </row>
    <row r="48" spans="1:15" x14ac:dyDescent="0.2">
      <c r="C48">
        <v>146.77392520772918</v>
      </c>
      <c r="D48">
        <v>176.46906218578121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1B50A-4AA0-F640-A6AC-8DB06465F9C9}">
  <dimension ref="A2:BN62"/>
  <sheetViews>
    <sheetView topLeftCell="A23" zoomScale="62" zoomScaleNormal="50" workbookViewId="0">
      <selection activeCell="F59" sqref="F59:O62"/>
    </sheetView>
  </sheetViews>
  <sheetFormatPr baseColWidth="10" defaultColWidth="10.6640625" defaultRowHeight="16" x14ac:dyDescent="0.2"/>
  <cols>
    <col min="1" max="1" width="10.6640625" style="11"/>
    <col min="2" max="2" width="27" customWidth="1"/>
    <col min="14" max="14" width="32.1640625" customWidth="1"/>
    <col min="26" max="26" width="23.1640625" customWidth="1"/>
    <col min="38" max="38" width="24.33203125" customWidth="1"/>
  </cols>
  <sheetData>
    <row r="2" spans="2:66" x14ac:dyDescent="0.2">
      <c r="B2" t="s">
        <v>0</v>
      </c>
      <c r="C2" t="s">
        <v>4</v>
      </c>
      <c r="D2" t="s">
        <v>2</v>
      </c>
      <c r="E2" t="s">
        <v>3</v>
      </c>
      <c r="F2" t="s">
        <v>6</v>
      </c>
      <c r="G2" s="11" t="s">
        <v>7</v>
      </c>
      <c r="H2" s="11" t="s">
        <v>8</v>
      </c>
      <c r="I2" s="11" t="s">
        <v>9</v>
      </c>
      <c r="J2" s="11" t="s">
        <v>87</v>
      </c>
      <c r="K2" s="11"/>
      <c r="L2" s="11"/>
      <c r="N2" t="s">
        <v>0</v>
      </c>
      <c r="O2" t="s">
        <v>4</v>
      </c>
      <c r="P2" t="s">
        <v>2</v>
      </c>
      <c r="Q2" t="s">
        <v>3</v>
      </c>
      <c r="R2" t="s">
        <v>6</v>
      </c>
      <c r="S2" t="s">
        <v>7</v>
      </c>
      <c r="T2" t="s">
        <v>8</v>
      </c>
      <c r="U2" t="s">
        <v>9</v>
      </c>
      <c r="V2" t="s">
        <v>87</v>
      </c>
      <c r="Z2" t="s">
        <v>0</v>
      </c>
      <c r="AA2" t="s">
        <v>4</v>
      </c>
      <c r="AB2" t="s">
        <v>2</v>
      </c>
      <c r="AC2" t="s">
        <v>3</v>
      </c>
      <c r="AD2" t="s">
        <v>6</v>
      </c>
      <c r="AE2" t="s">
        <v>7</v>
      </c>
      <c r="AF2" t="s">
        <v>8</v>
      </c>
      <c r="AG2" t="s">
        <v>9</v>
      </c>
      <c r="AH2" t="s">
        <v>87</v>
      </c>
      <c r="AL2" t="s">
        <v>0</v>
      </c>
      <c r="AM2" t="s">
        <v>4</v>
      </c>
      <c r="AN2" t="s">
        <v>2</v>
      </c>
      <c r="AO2" t="s">
        <v>3</v>
      </c>
      <c r="AP2" t="s">
        <v>6</v>
      </c>
      <c r="AQ2" t="s">
        <v>7</v>
      </c>
      <c r="AR2" t="s">
        <v>8</v>
      </c>
      <c r="AS2" t="s">
        <v>9</v>
      </c>
      <c r="AX2" t="s">
        <v>86</v>
      </c>
      <c r="AY2" t="s">
        <v>6</v>
      </c>
      <c r="AZ2" t="s">
        <v>7</v>
      </c>
      <c r="BA2" t="s">
        <v>8</v>
      </c>
      <c r="BB2" t="s">
        <v>9</v>
      </c>
      <c r="BC2" t="s">
        <v>87</v>
      </c>
      <c r="BH2" t="s">
        <v>108</v>
      </c>
      <c r="BJ2" t="s">
        <v>86</v>
      </c>
      <c r="BK2" t="s">
        <v>109</v>
      </c>
      <c r="BN2" t="s">
        <v>108</v>
      </c>
    </row>
    <row r="3" spans="2:66" x14ac:dyDescent="0.2">
      <c r="B3" t="s">
        <v>14</v>
      </c>
      <c r="G3" s="11">
        <v>-3.4301418666905179</v>
      </c>
      <c r="H3" s="11">
        <v>48.043196774193497</v>
      </c>
      <c r="I3" s="11">
        <v>72.782747996779349</v>
      </c>
      <c r="J3" s="11"/>
      <c r="K3" s="11" t="s">
        <v>88</v>
      </c>
      <c r="L3" s="11" t="s">
        <v>89</v>
      </c>
      <c r="N3" t="s">
        <v>15</v>
      </c>
      <c r="S3">
        <v>-3.6298539599211153</v>
      </c>
      <c r="T3">
        <v>49.476938709677398</v>
      </c>
      <c r="U3">
        <v>90.849982811566534</v>
      </c>
      <c r="W3" t="s">
        <v>88</v>
      </c>
      <c r="X3" t="s">
        <v>89</v>
      </c>
      <c r="Z3" t="s">
        <v>18</v>
      </c>
      <c r="AE3">
        <v>-1.7106194137798529</v>
      </c>
      <c r="AF3">
        <v>49.662729032258099</v>
      </c>
      <c r="AG3">
        <v>73.654324830243155</v>
      </c>
      <c r="AI3" t="s">
        <v>88</v>
      </c>
      <c r="AJ3" t="s">
        <v>89</v>
      </c>
      <c r="AZ3">
        <f>AVERAGE(G3,S3,AE3,AQ3)</f>
        <v>-2.9235384134638287</v>
      </c>
      <c r="BA3">
        <f t="shared" ref="BA3:BB16" si="0">AVERAGE(H3,T3,AF3,AR3)</f>
        <v>49.060954838709655</v>
      </c>
      <c r="BB3">
        <f t="shared" si="0"/>
        <v>79.095685212863017</v>
      </c>
      <c r="BD3" t="s">
        <v>88</v>
      </c>
      <c r="BE3" t="s">
        <v>89</v>
      </c>
      <c r="BH3">
        <f>STDEV(G3,AE3,S3)/SQRT(COUNT((G3,AE3,S3)))</f>
        <v>0.60919362135296551</v>
      </c>
      <c r="BL3" t="s">
        <v>88</v>
      </c>
      <c r="BM3" t="s">
        <v>89</v>
      </c>
    </row>
    <row r="4" spans="2:66" x14ac:dyDescent="0.2">
      <c r="G4" s="11">
        <v>-2.4058549742315574</v>
      </c>
      <c r="H4" s="11">
        <v>79.528450000000007</v>
      </c>
      <c r="I4" s="11">
        <v>94.407478549120768</v>
      </c>
      <c r="J4" s="11" t="s">
        <v>90</v>
      </c>
      <c r="K4" s="11">
        <v>164.48532098675636</v>
      </c>
      <c r="L4" s="11">
        <v>164.53327834961104</v>
      </c>
      <c r="M4" t="s">
        <v>91</v>
      </c>
      <c r="S4">
        <v>-2.3262091440294514</v>
      </c>
      <c r="T4">
        <v>79.874951612903203</v>
      </c>
      <c r="U4">
        <v>98.33260302280982</v>
      </c>
      <c r="V4" t="s">
        <v>90</v>
      </c>
      <c r="W4">
        <v>188.44364186925469</v>
      </c>
      <c r="X4">
        <v>188.49858452344759</v>
      </c>
      <c r="Y4" t="s">
        <v>91</v>
      </c>
      <c r="AE4">
        <v>-0.41449035391760136</v>
      </c>
      <c r="AF4">
        <v>79.923076666666702</v>
      </c>
      <c r="AG4">
        <v>81.488762467827584</v>
      </c>
      <c r="AH4" t="s">
        <v>90</v>
      </c>
      <c r="AI4">
        <v>146.31224095726105</v>
      </c>
      <c r="AJ4">
        <v>146.35489977439789</v>
      </c>
      <c r="AK4" t="s">
        <v>91</v>
      </c>
      <c r="AZ4">
        <f t="shared" ref="AZ4:AZ16" si="1">AVERAGE(G4,S4,AE4,AQ4)</f>
        <v>-1.7155181573928704</v>
      </c>
      <c r="BA4">
        <f t="shared" si="0"/>
        <v>79.775492759856647</v>
      </c>
      <c r="BB4">
        <f t="shared" si="0"/>
        <v>91.4096146799194</v>
      </c>
      <c r="BC4" t="s">
        <v>90</v>
      </c>
      <c r="BD4">
        <v>211.34281051209052</v>
      </c>
      <c r="BE4">
        <v>211.40442965104867</v>
      </c>
      <c r="BF4" t="s">
        <v>91</v>
      </c>
      <c r="BH4">
        <f>STDEV(G4,AE4,S4)/SQRT(COUNT((G4,AE4,S4)))</f>
        <v>0.65092008562979708</v>
      </c>
      <c r="BK4" t="s">
        <v>90</v>
      </c>
      <c r="BL4">
        <f>AVERAGE(K4,W4,AI4)</f>
        <v>166.41373460442404</v>
      </c>
      <c r="BM4">
        <f>AVERAGE(L4,X4,AJ4)</f>
        <v>166.46225421581883</v>
      </c>
      <c r="BN4">
        <f>STDEV(L4,X4,AJ4)/(SQRT(COUNT(L4,X4,AJ4)))</f>
        <v>12.20400551698946</v>
      </c>
    </row>
    <row r="5" spans="2:66" x14ac:dyDescent="0.2">
      <c r="G5" s="11">
        <v>-1.6954397038049864</v>
      </c>
      <c r="H5" s="11">
        <v>99.689949999999996</v>
      </c>
      <c r="I5" s="11">
        <v>107.88518969726871</v>
      </c>
      <c r="J5" s="11" t="s">
        <v>92</v>
      </c>
      <c r="K5" s="11">
        <v>295.03047490540877</v>
      </c>
      <c r="L5" s="11">
        <v>295.04401249718143</v>
      </c>
      <c r="M5" t="s">
        <v>91</v>
      </c>
      <c r="S5">
        <v>-1.4127359457380158</v>
      </c>
      <c r="T5">
        <v>99.697296666666702</v>
      </c>
      <c r="U5">
        <v>107.69449642932013</v>
      </c>
      <c r="V5" t="s">
        <v>92</v>
      </c>
      <c r="W5">
        <v>266.42846642648732</v>
      </c>
      <c r="X5">
        <v>266.44069160361943</v>
      </c>
      <c r="Y5" t="s">
        <v>91</v>
      </c>
      <c r="AE5">
        <v>0.63637191335607179</v>
      </c>
      <c r="AF5">
        <v>99.9450419354839</v>
      </c>
      <c r="AG5">
        <v>91.144707896839734</v>
      </c>
      <c r="AH5" t="s">
        <v>92</v>
      </c>
      <c r="AI5">
        <v>168.33544080740532</v>
      </c>
      <c r="AJ5">
        <v>168.34316494668025</v>
      </c>
      <c r="AK5" t="s">
        <v>91</v>
      </c>
      <c r="AZ5">
        <f t="shared" si="1"/>
        <v>-0.8239345787289768</v>
      </c>
      <c r="BA5">
        <f t="shared" si="0"/>
        <v>99.777429534050199</v>
      </c>
      <c r="BB5">
        <f t="shared" si="0"/>
        <v>102.24146467447621</v>
      </c>
      <c r="BC5" t="s">
        <v>92</v>
      </c>
      <c r="BD5">
        <v>282.759906530374</v>
      </c>
      <c r="BE5">
        <v>282.77288108219108</v>
      </c>
      <c r="BF5" t="s">
        <v>91</v>
      </c>
      <c r="BH5">
        <f>STDEV(G5,AE5,S5)/SQRT(COUNT((G5,AE5,S5)))</f>
        <v>0.73469985749864841</v>
      </c>
      <c r="BK5" t="s">
        <v>92</v>
      </c>
      <c r="BL5">
        <f t="shared" ref="BL5:BL10" si="2">AVERAGE(K5,W5,AI5)</f>
        <v>243.26479404643382</v>
      </c>
      <c r="BM5">
        <f t="shared" ref="BM5:BM8" si="3">AVERAGE(L5,X5,AJ5)</f>
        <v>243.27595634916034</v>
      </c>
      <c r="BN5">
        <f t="shared" ref="BN5:BN8" si="4">STDEV(L5,X5,AJ5)/(SQRT(COUNT(L5,X5,AJ5)))</f>
        <v>38.365478892969747</v>
      </c>
    </row>
    <row r="6" spans="2:66" x14ac:dyDescent="0.2">
      <c r="G6" s="11">
        <v>0.22076205572901381</v>
      </c>
      <c r="H6" s="11">
        <v>149.29146666666699</v>
      </c>
      <c r="I6" s="11">
        <v>141.30855872267333</v>
      </c>
      <c r="J6" s="11" t="s">
        <v>93</v>
      </c>
      <c r="K6" s="11">
        <v>18.940458927840453</v>
      </c>
      <c r="L6" s="11">
        <v>18.947060632039477</v>
      </c>
      <c r="M6" t="s">
        <v>91</v>
      </c>
      <c r="S6">
        <v>0.86488460827878455</v>
      </c>
      <c r="T6">
        <v>149.827666666667</v>
      </c>
      <c r="U6">
        <v>135.27083021215898</v>
      </c>
      <c r="V6" t="s">
        <v>93</v>
      </c>
      <c r="W6">
        <v>16.341754049622725</v>
      </c>
      <c r="X6">
        <v>16.34744997424313</v>
      </c>
      <c r="Y6" t="s">
        <v>91</v>
      </c>
      <c r="AE6">
        <v>3.212520799090143</v>
      </c>
      <c r="AF6">
        <v>148.79026666666701</v>
      </c>
      <c r="AG6">
        <v>117.3523473803024</v>
      </c>
      <c r="AH6" t="s">
        <v>93</v>
      </c>
      <c r="AI6">
        <v>9.5491902188294251</v>
      </c>
      <c r="AJ6">
        <v>9.5525185927302427</v>
      </c>
      <c r="AK6" t="s">
        <v>91</v>
      </c>
      <c r="AZ6">
        <f t="shared" si="1"/>
        <v>1.4327224876993139</v>
      </c>
      <c r="BA6">
        <f t="shared" si="0"/>
        <v>149.30313333333368</v>
      </c>
      <c r="BB6">
        <f t="shared" si="0"/>
        <v>131.31057877171156</v>
      </c>
      <c r="BC6" t="s">
        <v>93</v>
      </c>
      <c r="BD6">
        <v>16.113216007435263</v>
      </c>
      <c r="BE6">
        <v>16.118832275033707</v>
      </c>
      <c r="BF6" t="s">
        <v>91</v>
      </c>
      <c r="BH6">
        <f>STDEV(G6,AE6,S6)/SQRT(COUNT((G6,AE6,S6)))</f>
        <v>0.90911770187694307</v>
      </c>
      <c r="BK6" t="s">
        <v>93</v>
      </c>
      <c r="BL6">
        <f t="shared" si="2"/>
        <v>14.943801065430867</v>
      </c>
      <c r="BM6">
        <f t="shared" si="3"/>
        <v>14.949009733004283</v>
      </c>
      <c r="BN6">
        <f t="shared" si="4"/>
        <v>2.8006595272854469</v>
      </c>
    </row>
    <row r="7" spans="2:66" x14ac:dyDescent="0.2">
      <c r="G7" s="11">
        <v>2.5962052740275414</v>
      </c>
      <c r="H7" s="11">
        <v>199.09719999999999</v>
      </c>
      <c r="I7" s="11">
        <v>172.54434450149051</v>
      </c>
      <c r="J7" s="11" t="s">
        <v>94</v>
      </c>
      <c r="K7" s="11">
        <v>18.631935861338526</v>
      </c>
      <c r="L7" s="11">
        <v>18.62367367685788</v>
      </c>
      <c r="M7" t="s">
        <v>91</v>
      </c>
      <c r="S7">
        <v>3.2540297738784063</v>
      </c>
      <c r="T7">
        <v>199.26586666666699</v>
      </c>
      <c r="U7">
        <v>162.06266687989043</v>
      </c>
      <c r="V7" t="s">
        <v>94</v>
      </c>
      <c r="W7">
        <v>20.732880173032331</v>
      </c>
      <c r="X7">
        <v>20.723686341426237</v>
      </c>
      <c r="Y7" t="s">
        <v>91</v>
      </c>
      <c r="AE7">
        <v>5.4453899937135475</v>
      </c>
      <c r="AF7">
        <v>199.416233333333</v>
      </c>
      <c r="AG7">
        <v>148.64630234092172</v>
      </c>
      <c r="AH7" t="s">
        <v>94</v>
      </c>
      <c r="AI7">
        <v>8.9808026030559898</v>
      </c>
      <c r="AJ7">
        <v>8.9768201372272678</v>
      </c>
      <c r="AK7" t="s">
        <v>91</v>
      </c>
      <c r="AZ7">
        <f t="shared" si="1"/>
        <v>3.7652083472064981</v>
      </c>
      <c r="BA7">
        <f t="shared" si="0"/>
        <v>199.25976666666668</v>
      </c>
      <c r="BB7">
        <f t="shared" si="0"/>
        <v>161.08443790743422</v>
      </c>
      <c r="BC7" t="s">
        <v>94</v>
      </c>
      <c r="BD7">
        <v>20.105372514351192</v>
      </c>
      <c r="BE7">
        <v>20.09645694604944</v>
      </c>
      <c r="BF7" t="s">
        <v>91</v>
      </c>
      <c r="BH7">
        <f>STDEV(G7,AE7,S7)/SQRT(COUNT((G7,AE7,S7)))</f>
        <v>0.86128606205978764</v>
      </c>
      <c r="BK7" t="s">
        <v>94</v>
      </c>
      <c r="BL7">
        <f t="shared" si="2"/>
        <v>16.115206212475616</v>
      </c>
      <c r="BM7">
        <f t="shared" si="3"/>
        <v>16.108060051837128</v>
      </c>
      <c r="BN7">
        <f t="shared" si="4"/>
        <v>3.6167872639323879</v>
      </c>
    </row>
    <row r="8" spans="2:66" x14ac:dyDescent="0.2">
      <c r="G8" s="11">
        <v>5.3942520309504065</v>
      </c>
      <c r="H8" s="11">
        <v>248.96956666666699</v>
      </c>
      <c r="I8" s="11">
        <v>201.52770043960885</v>
      </c>
      <c r="J8" s="11" t="s">
        <v>95</v>
      </c>
      <c r="K8" s="11">
        <v>1.2937776513036077</v>
      </c>
      <c r="L8" s="11">
        <v>1.2935738175173064</v>
      </c>
      <c r="M8" t="s">
        <v>96</v>
      </c>
      <c r="S8">
        <v>5.9470303811106673</v>
      </c>
      <c r="T8">
        <v>248.96289999999999</v>
      </c>
      <c r="U8">
        <v>187.44512919079213</v>
      </c>
      <c r="V8" t="s">
        <v>95</v>
      </c>
      <c r="W8">
        <v>1.6290879224231525</v>
      </c>
      <c r="X8">
        <v>1.6288312607323969</v>
      </c>
      <c r="Y8" t="s">
        <v>96</v>
      </c>
      <c r="AE8">
        <v>7.8462058333020677</v>
      </c>
      <c r="AF8">
        <v>248.68610000000001</v>
      </c>
      <c r="AG8">
        <v>175.14312282778516</v>
      </c>
      <c r="AH8" t="s">
        <v>95</v>
      </c>
      <c r="AI8">
        <v>1.7545916349948096</v>
      </c>
      <c r="AJ8">
        <v>1.7543152002797615</v>
      </c>
      <c r="AK8" t="s">
        <v>96</v>
      </c>
      <c r="AZ8">
        <f t="shared" si="1"/>
        <v>6.3958294151210469</v>
      </c>
      <c r="BA8">
        <f t="shared" si="0"/>
        <v>248.87285555555567</v>
      </c>
      <c r="BB8">
        <f t="shared" si="0"/>
        <v>188.03865081939537</v>
      </c>
      <c r="BC8" t="s">
        <v>95</v>
      </c>
      <c r="BD8">
        <v>1.2245291030617758</v>
      </c>
      <c r="BE8">
        <v>1.224336179337006</v>
      </c>
      <c r="BF8" t="s">
        <v>96</v>
      </c>
      <c r="BH8">
        <f>STDEV(G8,AE8,S8)/SQRT(COUNT((G8,AE8,S8)))</f>
        <v>0.74253726997666258</v>
      </c>
      <c r="BK8" t="s">
        <v>95</v>
      </c>
      <c r="BL8">
        <f t="shared" si="2"/>
        <v>1.5591524029071901</v>
      </c>
      <c r="BM8">
        <f t="shared" si="3"/>
        <v>1.5589067595098216</v>
      </c>
      <c r="BN8">
        <f t="shared" si="4"/>
        <v>0.13752300698535849</v>
      </c>
    </row>
    <row r="9" spans="2:66" x14ac:dyDescent="0.2">
      <c r="G9" s="11">
        <v>13.402333898715771</v>
      </c>
      <c r="H9" s="11">
        <v>398.085266666667</v>
      </c>
      <c r="I9" s="11">
        <v>290.92399430330175</v>
      </c>
      <c r="J9" s="11"/>
      <c r="K9" s="11"/>
      <c r="L9" s="11"/>
      <c r="S9">
        <v>13.188775824901221</v>
      </c>
      <c r="T9">
        <v>399.24656666666698</v>
      </c>
      <c r="U9">
        <v>272.07585937097997</v>
      </c>
      <c r="AE9">
        <v>12.841565159023588</v>
      </c>
      <c r="AF9">
        <v>399.04058064516101</v>
      </c>
      <c r="AG9">
        <v>264.17686966355342</v>
      </c>
      <c r="AZ9">
        <f t="shared" si="1"/>
        <v>13.144224960880194</v>
      </c>
      <c r="BA9">
        <f t="shared" si="0"/>
        <v>398.79080465949829</v>
      </c>
      <c r="BB9">
        <f t="shared" si="0"/>
        <v>275.72557444594503</v>
      </c>
      <c r="BH9">
        <f>STDEV(G9,AE9,S9)/SQRT(COUNT((G9,AE9,S9)))</f>
        <v>0.16340540532446163</v>
      </c>
    </row>
    <row r="10" spans="2:66" x14ac:dyDescent="0.2">
      <c r="G10" s="11">
        <v>18.981435014687111</v>
      </c>
      <c r="H10" s="11">
        <v>497.38746666666702</v>
      </c>
      <c r="I10" s="11">
        <v>348.82795165539773</v>
      </c>
      <c r="J10" s="11" t="s">
        <v>97</v>
      </c>
      <c r="K10" s="11">
        <v>31.721397417310186</v>
      </c>
      <c r="L10" s="11"/>
      <c r="S10">
        <v>17.894500679275868</v>
      </c>
      <c r="T10">
        <v>498.31580000000002</v>
      </c>
      <c r="U10">
        <v>328.6848161355868</v>
      </c>
      <c r="V10" t="s">
        <v>97</v>
      </c>
      <c r="W10">
        <v>6.4883835386199564</v>
      </c>
      <c r="AE10">
        <v>14.812378965535309</v>
      </c>
      <c r="AF10">
        <v>499.94129032258098</v>
      </c>
      <c r="AG10">
        <v>311.94712332354271</v>
      </c>
      <c r="AH10" t="s">
        <v>97</v>
      </c>
      <c r="AI10">
        <v>6.4317100804554661</v>
      </c>
      <c r="AZ10">
        <f t="shared" si="1"/>
        <v>17.229438219832762</v>
      </c>
      <c r="BA10">
        <f t="shared" si="0"/>
        <v>498.54818566308268</v>
      </c>
      <c r="BB10">
        <f t="shared" si="0"/>
        <v>329.81996370484239</v>
      </c>
      <c r="BC10" t="s">
        <v>97</v>
      </c>
      <c r="BD10">
        <v>6.8840213202493334</v>
      </c>
      <c r="BH10">
        <f>STDEV(G10,AE10,S10)/SQRT(COUNT((G10,AE10,S10)))</f>
        <v>1.2485976322075214</v>
      </c>
      <c r="BK10" t="s">
        <v>97</v>
      </c>
      <c r="BL10">
        <f t="shared" si="2"/>
        <v>14.880497012128536</v>
      </c>
    </row>
    <row r="11" spans="2:66" x14ac:dyDescent="0.2">
      <c r="G11" s="11">
        <v>23.890665198766023</v>
      </c>
      <c r="H11" s="11">
        <v>598.04677419354903</v>
      </c>
      <c r="I11" s="11">
        <v>411.73202357040952</v>
      </c>
      <c r="J11" s="11"/>
      <c r="K11" s="11"/>
      <c r="L11" s="11"/>
      <c r="S11">
        <v>21.288108715653248</v>
      </c>
      <c r="T11">
        <v>599.73903225806498</v>
      </c>
      <c r="U11">
        <v>393.95268296374871</v>
      </c>
      <c r="AE11">
        <v>16.928977973718712</v>
      </c>
      <c r="AF11">
        <v>599.47270000000003</v>
      </c>
      <c r="AG11">
        <v>355.40990646520919</v>
      </c>
      <c r="AZ11">
        <f t="shared" si="1"/>
        <v>20.702583962712662</v>
      </c>
      <c r="BA11">
        <f t="shared" si="0"/>
        <v>599.08616881720468</v>
      </c>
      <c r="BB11">
        <f t="shared" si="0"/>
        <v>387.03153766645579</v>
      </c>
      <c r="BH11">
        <f>STDEV(G11,AE11,S11)/SQRT(COUNT((G11,AE11,S11)))</f>
        <v>2.0308784373661473</v>
      </c>
    </row>
    <row r="12" spans="2:66" x14ac:dyDescent="0.2">
      <c r="G12" s="11">
        <v>28.102097373262531</v>
      </c>
      <c r="H12" s="11">
        <v>697.72546666666699</v>
      </c>
      <c r="I12" s="11">
        <v>477.08966567536925</v>
      </c>
      <c r="J12" s="11"/>
      <c r="K12" s="11"/>
      <c r="L12" s="11"/>
      <c r="S12">
        <v>23.678444000324383</v>
      </c>
      <c r="T12">
        <v>699.88393548387103</v>
      </c>
      <c r="U12">
        <v>453.83853439544112</v>
      </c>
      <c r="AE12">
        <v>19.369186345963428</v>
      </c>
      <c r="AF12">
        <v>696.46450000000004</v>
      </c>
      <c r="AG12">
        <v>404.03984040720513</v>
      </c>
      <c r="AZ12">
        <f t="shared" si="1"/>
        <v>23.71657590651678</v>
      </c>
      <c r="BA12">
        <f t="shared" si="0"/>
        <v>698.02463405017932</v>
      </c>
      <c r="BB12">
        <f t="shared" si="0"/>
        <v>444.9893468260052</v>
      </c>
      <c r="BH12">
        <f>STDEV(G12,AE12,S12)/SQRT(COUNT((G12,AE12,S12)))</f>
        <v>2.5210463624179806</v>
      </c>
    </row>
    <row r="13" spans="2:66" x14ac:dyDescent="0.2">
      <c r="G13" s="11">
        <v>31.338042623117655</v>
      </c>
      <c r="H13" s="11">
        <v>799.26896666666698</v>
      </c>
      <c r="I13" s="11">
        <v>546.57389913687268</v>
      </c>
      <c r="J13" s="11"/>
      <c r="K13" s="11"/>
      <c r="L13" s="11"/>
      <c r="S13">
        <v>25.751046625746199</v>
      </c>
      <c r="T13">
        <v>799.723166666667</v>
      </c>
      <c r="U13">
        <v>511.18643134760219</v>
      </c>
      <c r="AE13">
        <v>20.619365559299698</v>
      </c>
      <c r="AF13">
        <v>796.43743333333305</v>
      </c>
      <c r="AG13">
        <v>472.57600344513651</v>
      </c>
      <c r="AZ13">
        <f t="shared" si="1"/>
        <v>25.902818269387851</v>
      </c>
      <c r="BA13">
        <f t="shared" si="0"/>
        <v>798.47652222222234</v>
      </c>
      <c r="BB13">
        <f t="shared" si="0"/>
        <v>510.1121113098705</v>
      </c>
      <c r="BH13">
        <f>STDEV(G13,AE13,S13)/SQRT(COUNT((G13,AE13,S13)))</f>
        <v>3.0951459563572947</v>
      </c>
    </row>
    <row r="14" spans="2:66" x14ac:dyDescent="0.2">
      <c r="G14" s="11">
        <v>33.852486234709993</v>
      </c>
      <c r="H14" s="11">
        <v>899.65279999999996</v>
      </c>
      <c r="I14" s="11">
        <v>619.54757530846314</v>
      </c>
      <c r="J14" s="11"/>
      <c r="K14" s="11"/>
      <c r="L14" s="11"/>
      <c r="S14">
        <v>27.034129720328981</v>
      </c>
      <c r="T14">
        <v>899.90956666666705</v>
      </c>
      <c r="U14">
        <v>574.3076259068157</v>
      </c>
      <c r="AE14">
        <v>19.541894705574421</v>
      </c>
      <c r="AF14">
        <v>899.96066666666695</v>
      </c>
      <c r="AG14">
        <v>551.50106131329289</v>
      </c>
      <c r="AZ14">
        <f t="shared" si="1"/>
        <v>26.809503553537798</v>
      </c>
      <c r="BA14">
        <f t="shared" si="0"/>
        <v>899.84101111111124</v>
      </c>
      <c r="BB14">
        <f t="shared" si="0"/>
        <v>581.78542084285721</v>
      </c>
      <c r="BH14">
        <f>STDEV(G14,AE14,S14)/SQRT(COUNT((G14,AE14,S14)))</f>
        <v>4.1326383890741125</v>
      </c>
    </row>
    <row r="15" spans="2:66" x14ac:dyDescent="0.2">
      <c r="G15" s="11">
        <v>37.489410655153762</v>
      </c>
      <c r="H15" s="11">
        <v>1199.9693548387099</v>
      </c>
      <c r="I15" s="11">
        <v>850.10292013248772</v>
      </c>
      <c r="J15" s="11"/>
      <c r="K15" s="11"/>
      <c r="L15" s="11"/>
      <c r="S15">
        <v>29.28580790144121</v>
      </c>
      <c r="T15">
        <v>1199.7990322580599</v>
      </c>
      <c r="U15">
        <v>806.24155300202324</v>
      </c>
      <c r="AE15">
        <v>18.522676985528577</v>
      </c>
      <c r="AF15">
        <v>1201.61767741935</v>
      </c>
      <c r="AG15">
        <v>786.51619543219397</v>
      </c>
      <c r="AZ15">
        <f t="shared" si="1"/>
        <v>28.43263184737452</v>
      </c>
      <c r="BA15">
        <f t="shared" si="0"/>
        <v>1200.4620215053733</v>
      </c>
      <c r="BB15">
        <f t="shared" si="0"/>
        <v>814.28688952223501</v>
      </c>
      <c r="BH15">
        <f>STDEV(G15,AE15,S15)/SQRT(COUNT((G15,AE15,S15)))</f>
        <v>5.49181750601287</v>
      </c>
    </row>
    <row r="16" spans="2:66" x14ac:dyDescent="0.2">
      <c r="G16" s="11">
        <v>38.889488947695128</v>
      </c>
      <c r="H16" s="11">
        <v>1399.71580645161</v>
      </c>
      <c r="I16" s="11">
        <v>1024.0902008731782</v>
      </c>
      <c r="J16" s="11"/>
      <c r="K16" s="11" t="s">
        <v>130</v>
      </c>
      <c r="L16" s="11"/>
      <c r="S16">
        <v>28.556930911956435</v>
      </c>
      <c r="T16">
        <v>1400.19580645161</v>
      </c>
      <c r="U16">
        <v>968.9576208384351</v>
      </c>
      <c r="AE16">
        <v>20.93577732502601</v>
      </c>
      <c r="AF16">
        <v>1392.4229032258099</v>
      </c>
      <c r="AG16">
        <v>818.07797246355142</v>
      </c>
      <c r="AZ16">
        <f t="shared" si="1"/>
        <v>29.460732394892528</v>
      </c>
      <c r="BA16">
        <f t="shared" si="0"/>
        <v>1397.4448387096766</v>
      </c>
      <c r="BB16">
        <f t="shared" si="0"/>
        <v>937.0419313917215</v>
      </c>
      <c r="BH16">
        <f>STDEV(G16,AE16,S16)/SQRT(COUNT((G16,AE16,S16)))</f>
        <v>5.2024540074183294</v>
      </c>
    </row>
    <row r="17" spans="2:66" x14ac:dyDescent="0.2">
      <c r="G17" s="11"/>
      <c r="H17" s="11" t="s">
        <v>103</v>
      </c>
      <c r="I17" s="11"/>
      <c r="J17" s="11"/>
      <c r="K17" s="11"/>
      <c r="L17" s="11"/>
    </row>
    <row r="22" spans="2:66" x14ac:dyDescent="0.2">
      <c r="B22" t="s">
        <v>0</v>
      </c>
      <c r="C22" t="s">
        <v>4</v>
      </c>
      <c r="D22" t="s">
        <v>2</v>
      </c>
      <c r="E22" t="s">
        <v>3</v>
      </c>
      <c r="F22" t="s">
        <v>6</v>
      </c>
      <c r="G22" t="s">
        <v>7</v>
      </c>
      <c r="H22" t="s">
        <v>8</v>
      </c>
      <c r="I22" t="s">
        <v>9</v>
      </c>
      <c r="J22" s="2" t="s">
        <v>87</v>
      </c>
      <c r="K22" s="2"/>
      <c r="L22" s="2"/>
      <c r="M22" s="2"/>
      <c r="N22" t="s">
        <v>0</v>
      </c>
      <c r="O22" t="s">
        <v>4</v>
      </c>
      <c r="P22" t="s">
        <v>2</v>
      </c>
      <c r="Q22" t="s">
        <v>3</v>
      </c>
      <c r="R22" t="s">
        <v>6</v>
      </c>
      <c r="S22" t="s">
        <v>7</v>
      </c>
      <c r="T22" t="s">
        <v>8</v>
      </c>
      <c r="U22" t="s">
        <v>9</v>
      </c>
      <c r="V22" t="s">
        <v>87</v>
      </c>
      <c r="Z22" t="s">
        <v>0</v>
      </c>
      <c r="AA22" t="s">
        <v>4</v>
      </c>
      <c r="AB22" t="s">
        <v>2</v>
      </c>
      <c r="AC22" t="s">
        <v>3</v>
      </c>
      <c r="AD22" t="s">
        <v>6</v>
      </c>
      <c r="AE22" t="s">
        <v>7</v>
      </c>
      <c r="AF22" t="s">
        <v>8</v>
      </c>
      <c r="AG22" t="s">
        <v>9</v>
      </c>
      <c r="AH22" t="s">
        <v>87</v>
      </c>
      <c r="AL22" t="s">
        <v>0</v>
      </c>
      <c r="AM22" t="s">
        <v>4</v>
      </c>
      <c r="AN22" t="s">
        <v>2</v>
      </c>
      <c r="AO22" t="s">
        <v>3</v>
      </c>
      <c r="AP22" t="s">
        <v>6</v>
      </c>
      <c r="AQ22" t="s">
        <v>7</v>
      </c>
      <c r="AR22" t="s">
        <v>8</v>
      </c>
      <c r="AS22" t="s">
        <v>9</v>
      </c>
      <c r="AT22" t="s">
        <v>87</v>
      </c>
      <c r="AX22" t="s">
        <v>86</v>
      </c>
      <c r="AY22" t="s">
        <v>6</v>
      </c>
      <c r="AZ22" t="s">
        <v>7</v>
      </c>
      <c r="BA22" t="s">
        <v>8</v>
      </c>
      <c r="BB22" t="s">
        <v>9</v>
      </c>
      <c r="BC22" t="s">
        <v>87</v>
      </c>
      <c r="BH22" t="s">
        <v>108</v>
      </c>
      <c r="BJ22" t="s">
        <v>86</v>
      </c>
      <c r="BK22" t="s">
        <v>109</v>
      </c>
      <c r="BN22" t="s">
        <v>108</v>
      </c>
    </row>
    <row r="23" spans="2:66" x14ac:dyDescent="0.2">
      <c r="B23" t="s">
        <v>11</v>
      </c>
      <c r="C23">
        <v>11</v>
      </c>
      <c r="D23" t="s">
        <v>12</v>
      </c>
      <c r="E23">
        <v>2</v>
      </c>
      <c r="F23" t="s">
        <v>13</v>
      </c>
      <c r="J23" s="2"/>
      <c r="K23" s="2" t="s">
        <v>88</v>
      </c>
      <c r="L23" s="2" t="s">
        <v>89</v>
      </c>
      <c r="M23" s="2"/>
      <c r="N23" t="s">
        <v>16</v>
      </c>
      <c r="S23">
        <v>-1.415575929438968</v>
      </c>
      <c r="T23">
        <v>50.582613333333299</v>
      </c>
      <c r="U23">
        <v>101.10281932249391</v>
      </c>
      <c r="W23" t="s">
        <v>88</v>
      </c>
      <c r="X23" t="s">
        <v>89</v>
      </c>
      <c r="Z23" t="s">
        <v>17</v>
      </c>
      <c r="AE23">
        <v>-2.2439720075249387</v>
      </c>
      <c r="AF23">
        <v>49.825313333333298</v>
      </c>
      <c r="AG23">
        <v>67.773052598790457</v>
      </c>
      <c r="AI23" t="s">
        <v>88</v>
      </c>
      <c r="AJ23" t="s">
        <v>89</v>
      </c>
      <c r="AL23" t="s">
        <v>19</v>
      </c>
      <c r="AQ23">
        <v>-1.5397158781375371</v>
      </c>
      <c r="AR23">
        <v>49.972170967741903</v>
      </c>
      <c r="AS23">
        <v>74.085751153109868</v>
      </c>
      <c r="AU23" t="s">
        <v>88</v>
      </c>
      <c r="AV23" t="s">
        <v>89</v>
      </c>
      <c r="AZ23">
        <f>AVERAGE(G23,S23,AE23,AQ23)</f>
        <v>-1.733087938367148</v>
      </c>
      <c r="BA23">
        <f t="shared" ref="BA23:BA36" si="5">AVERAGE(H23,T23,AF23,AR23)</f>
        <v>50.126699211469507</v>
      </c>
      <c r="BB23" t="s">
        <v>16</v>
      </c>
      <c r="BD23" t="s">
        <v>88</v>
      </c>
      <c r="BE23" t="s">
        <v>89</v>
      </c>
      <c r="BH23">
        <f>STDEV(G23,AE23,S23,AQ23)/SQRT(COUNT((G23,AE23,S23,AQ23)))</f>
        <v>0.25794352147006672</v>
      </c>
      <c r="BL23" t="s">
        <v>88</v>
      </c>
      <c r="BM23" t="s">
        <v>89</v>
      </c>
    </row>
    <row r="24" spans="2:66" x14ac:dyDescent="0.2">
      <c r="J24" s="2" t="s">
        <v>90</v>
      </c>
      <c r="K24" s="2">
        <v>105.76438755052229</v>
      </c>
      <c r="L24" s="2">
        <v>105.79522422993195</v>
      </c>
      <c r="M24" s="2" t="s">
        <v>91</v>
      </c>
      <c r="S24">
        <v>0.32146007870873144</v>
      </c>
      <c r="T24">
        <v>79.661883870967799</v>
      </c>
      <c r="U24">
        <v>69.474586292795834</v>
      </c>
      <c r="V24" t="s">
        <v>90</v>
      </c>
      <c r="W24">
        <v>64.272150881306899</v>
      </c>
      <c r="X24">
        <v>64.290890078475229</v>
      </c>
      <c r="Y24" t="s">
        <v>91</v>
      </c>
      <c r="AE24">
        <v>-1.049663200162618</v>
      </c>
      <c r="AF24">
        <v>79.931776666666707</v>
      </c>
      <c r="AG24">
        <v>85.923512068507236</v>
      </c>
      <c r="AH24" t="s">
        <v>90</v>
      </c>
      <c r="AI24">
        <v>133.77967409866929</v>
      </c>
      <c r="AJ24">
        <v>133.81867891888572</v>
      </c>
      <c r="AK24" t="s">
        <v>91</v>
      </c>
      <c r="AQ24">
        <v>-0.35437627782053444</v>
      </c>
      <c r="AR24">
        <v>79.765764516128996</v>
      </c>
      <c r="AS24">
        <v>81.635139797136574</v>
      </c>
      <c r="AT24" t="s">
        <v>90</v>
      </c>
      <c r="AU24">
        <v>133.44458543952058</v>
      </c>
      <c r="AV24">
        <v>133.48349256124138</v>
      </c>
      <c r="AW24" t="s">
        <v>91</v>
      </c>
      <c r="AZ24">
        <f t="shared" ref="AZ24:AZ36" si="6">AVERAGE(G24,S24,AE24,AQ24)</f>
        <v>-0.36085979975814036</v>
      </c>
      <c r="BA24">
        <f t="shared" si="5"/>
        <v>79.786475017921163</v>
      </c>
      <c r="BB24">
        <f t="shared" ref="BB24:BB36" si="7">AVERAGE(I24,U24,AG24,AS24)</f>
        <v>79.011079386146548</v>
      </c>
      <c r="BC24" t="s">
        <v>90</v>
      </c>
      <c r="BD24">
        <v>53.119505350435396</v>
      </c>
      <c r="BE24">
        <v>53.134992880735773</v>
      </c>
      <c r="BF24" t="s">
        <v>91</v>
      </c>
      <c r="BH24">
        <f>STDEV(G24,AE24,S24,AQ24)/SQRT(COUNT((G24,AE24,S24,AQ24)))</f>
        <v>0.39582247220535066</v>
      </c>
      <c r="BK24" t="s">
        <v>90</v>
      </c>
      <c r="BL24">
        <f>AVERAGE(K24,W24,AI24,AU24)</f>
        <v>109.31519949250475</v>
      </c>
      <c r="BM24">
        <f>AVERAGE(L24,X24,AJ24,AV24)</f>
        <v>109.34707144713357</v>
      </c>
      <c r="BN24">
        <f>STDEV(L24,X24,AJ24,AV24)/(SQRT(COUNT(L24,X24,AJ24,AV24)))</f>
        <v>16.391312471928625</v>
      </c>
    </row>
    <row r="25" spans="2:66" x14ac:dyDescent="0.2">
      <c r="J25" s="2" t="s">
        <v>92</v>
      </c>
      <c r="K25" s="2">
        <v>169.46508626757668</v>
      </c>
      <c r="L25" s="2">
        <v>169.47286224108703</v>
      </c>
      <c r="M25" s="2" t="s">
        <v>91</v>
      </c>
      <c r="S25">
        <v>0.8778584830541003</v>
      </c>
      <c r="T25">
        <v>99.595280645161296</v>
      </c>
      <c r="U25">
        <v>78.302405439164104</v>
      </c>
      <c r="V25" t="s">
        <v>92</v>
      </c>
      <c r="W25">
        <v>65.485303915111032</v>
      </c>
      <c r="X25">
        <v>65.488308734568392</v>
      </c>
      <c r="Y25" t="s">
        <v>91</v>
      </c>
      <c r="AE25">
        <v>1.9269082897536288E-2</v>
      </c>
      <c r="AF25">
        <v>99.534120000000001</v>
      </c>
      <c r="AG25">
        <v>96.562367936686542</v>
      </c>
      <c r="AH25" t="s">
        <v>92</v>
      </c>
      <c r="AI25">
        <v>174.45325789761617</v>
      </c>
      <c r="AJ25">
        <v>174.4612627553841</v>
      </c>
      <c r="AK25" t="s">
        <v>91</v>
      </c>
      <c r="AQ25">
        <v>0.72165677069626721</v>
      </c>
      <c r="AR25">
        <v>99.536196666666697</v>
      </c>
      <c r="AS25">
        <v>88.585144898843737</v>
      </c>
      <c r="AT25" t="s">
        <v>92</v>
      </c>
      <c r="AU25">
        <v>177.68595451912219</v>
      </c>
      <c r="AV25">
        <v>177.69410771047228</v>
      </c>
      <c r="AW25" t="s">
        <v>91</v>
      </c>
      <c r="AZ25">
        <f t="shared" si="6"/>
        <v>0.53959477888263463</v>
      </c>
      <c r="BA25">
        <f t="shared" si="5"/>
        <v>99.555199103942655</v>
      </c>
      <c r="BB25">
        <f t="shared" si="7"/>
        <v>87.816639424898128</v>
      </c>
      <c r="BC25" t="s">
        <v>92</v>
      </c>
      <c r="BD25">
        <v>97.527426609571322</v>
      </c>
      <c r="BE25">
        <v>97.531901694690916</v>
      </c>
      <c r="BF25" t="s">
        <v>91</v>
      </c>
      <c r="BH25">
        <f>STDEV(G25,AE25,S25,AQ25)/SQRT(COUNT((G25,AE25,S25,AQ25)))</f>
        <v>0.26404157889914648</v>
      </c>
      <c r="BK25" t="s">
        <v>92</v>
      </c>
      <c r="BL25">
        <f t="shared" ref="BL25:BL30" si="8">AVERAGE(K25,W25,AI25,AU25)</f>
        <v>146.77240064985654</v>
      </c>
      <c r="BM25">
        <f>AVERAGE(L25,X25,AJ25,AV25)</f>
        <v>146.77913536037795</v>
      </c>
      <c r="BN25">
        <f t="shared" ref="BN25:BN28" si="9">STDEV(L25,X25,AJ25,AV25)/(SQRT(COUNT(L25,X25,AJ25,AV25)))</f>
        <v>27.149646139136724</v>
      </c>
    </row>
    <row r="26" spans="2:66" x14ac:dyDescent="0.2">
      <c r="J26" s="2" t="s">
        <v>93</v>
      </c>
      <c r="K26" s="2">
        <v>9.7419873688661625</v>
      </c>
      <c r="L26" s="2">
        <v>9.7453829422873195</v>
      </c>
      <c r="M26" s="2" t="s">
        <v>91</v>
      </c>
      <c r="S26">
        <v>2.0939815983590138</v>
      </c>
      <c r="T26">
        <v>148.9939</v>
      </c>
      <c r="U26">
        <v>106.85525963629485</v>
      </c>
      <c r="V26" t="s">
        <v>93</v>
      </c>
      <c r="W26">
        <v>3.7456536382623309</v>
      </c>
      <c r="X26">
        <v>3.7469591872696708</v>
      </c>
      <c r="Y26" t="s">
        <v>91</v>
      </c>
      <c r="AE26">
        <v>2.3091597581702943</v>
      </c>
      <c r="AF26">
        <v>148.953133333333</v>
      </c>
      <c r="AG26">
        <v>128.04585522256056</v>
      </c>
      <c r="AH26" t="s">
        <v>93</v>
      </c>
      <c r="AI26">
        <v>10.865176549576208</v>
      </c>
      <c r="AJ26">
        <v>10.868963611015625</v>
      </c>
      <c r="AK26" t="s">
        <v>91</v>
      </c>
      <c r="AQ26">
        <v>3.2043277897726266</v>
      </c>
      <c r="AR26">
        <v>149.163366666667</v>
      </c>
      <c r="AS26">
        <v>109.9845042670194</v>
      </c>
      <c r="AT26" t="s">
        <v>93</v>
      </c>
      <c r="AU26">
        <v>10.076341892278135</v>
      </c>
      <c r="AV26">
        <v>10.07985400509623</v>
      </c>
      <c r="AW26" t="s">
        <v>91</v>
      </c>
      <c r="AZ26">
        <f t="shared" si="6"/>
        <v>2.5358230487673112</v>
      </c>
      <c r="BA26">
        <f t="shared" si="5"/>
        <v>149.0368</v>
      </c>
      <c r="BB26">
        <f t="shared" si="7"/>
        <v>114.96187304195827</v>
      </c>
      <c r="BC26" t="s">
        <v>93</v>
      </c>
      <c r="BD26">
        <v>6.5504850128274521</v>
      </c>
      <c r="BE26">
        <v>6.5527681868825045</v>
      </c>
      <c r="BF26" t="s">
        <v>91</v>
      </c>
      <c r="BH26">
        <f>STDEV(G26,AE26,S26,AQ26)/SQRT(COUNT((G26,AE26,S26,AQ26)))</f>
        <v>0.33997517148309625</v>
      </c>
      <c r="BK26" t="s">
        <v>93</v>
      </c>
      <c r="BL26">
        <f t="shared" si="8"/>
        <v>8.6072898622457092</v>
      </c>
      <c r="BM26">
        <f t="shared" ref="BM26:BM28" si="10">AVERAGE(L26,X26,AJ26,AV26)</f>
        <v>8.6102899364172103</v>
      </c>
      <c r="BN26">
        <f t="shared" si="9"/>
        <v>1.6381302204000658</v>
      </c>
    </row>
    <row r="27" spans="2:66" x14ac:dyDescent="0.2">
      <c r="G27">
        <v>0.24248467134426566</v>
      </c>
      <c r="H27">
        <v>199.76851612903201</v>
      </c>
      <c r="I27">
        <v>180.03522246497909</v>
      </c>
      <c r="J27" s="2" t="s">
        <v>94</v>
      </c>
      <c r="K27" s="2">
        <v>17.347622723528318</v>
      </c>
      <c r="L27" s="2">
        <v>17.339930057542929</v>
      </c>
      <c r="M27" s="2" t="s">
        <v>91</v>
      </c>
      <c r="S27">
        <v>3.094240525302566</v>
      </c>
      <c r="T27">
        <v>199.821433333333</v>
      </c>
      <c r="U27">
        <v>146.14630606647322</v>
      </c>
      <c r="V27" t="s">
        <v>94</v>
      </c>
      <c r="W27">
        <v>1.2222710309775484</v>
      </c>
      <c r="X27">
        <v>1.2217290245634838</v>
      </c>
      <c r="Y27" t="s">
        <v>91</v>
      </c>
      <c r="AE27">
        <v>4.9139909133594335</v>
      </c>
      <c r="AF27">
        <v>198.68026666666699</v>
      </c>
      <c r="AG27">
        <v>158.35940669320829</v>
      </c>
      <c r="AH27" t="s">
        <v>94</v>
      </c>
      <c r="AI27">
        <v>9.9477705330150545</v>
      </c>
      <c r="AJ27">
        <v>9.9433592729116196</v>
      </c>
      <c r="AK27" t="s">
        <v>91</v>
      </c>
      <c r="AQ27">
        <v>5.6251372832317053</v>
      </c>
      <c r="AR27">
        <v>198.8349</v>
      </c>
      <c r="AS27">
        <v>136.75668872007031</v>
      </c>
      <c r="AT27" t="s">
        <v>94</v>
      </c>
      <c r="AU27">
        <v>7.7795178356496768</v>
      </c>
      <c r="AV27">
        <v>7.7760680700425517</v>
      </c>
      <c r="AW27" t="s">
        <v>91</v>
      </c>
      <c r="AZ27">
        <f t="shared" si="6"/>
        <v>3.4689633483094928</v>
      </c>
      <c r="BA27">
        <f t="shared" si="5"/>
        <v>199.276279032258</v>
      </c>
      <c r="BB27">
        <f t="shared" si="7"/>
        <v>155.32440598618271</v>
      </c>
      <c r="BC27" t="s">
        <v>94</v>
      </c>
      <c r="BD27">
        <v>3.4136449751057065</v>
      </c>
      <c r="BE27">
        <v>3.4121312212614656</v>
      </c>
      <c r="BF27" t="s">
        <v>91</v>
      </c>
      <c r="BH27">
        <f>STDEV(G27,AE27,S27,AQ27)/SQRT(COUNT((G27,AE27,S27,AQ27)))</f>
        <v>1.2002698498110631</v>
      </c>
      <c r="BK27" t="s">
        <v>94</v>
      </c>
      <c r="BL27">
        <f t="shared" si="8"/>
        <v>9.0742955307926501</v>
      </c>
      <c r="BM27">
        <f t="shared" si="10"/>
        <v>9.0702716062651447</v>
      </c>
      <c r="BN27">
        <f t="shared" si="9"/>
        <v>3.3219486804233296</v>
      </c>
    </row>
    <row r="28" spans="2:66" x14ac:dyDescent="0.2">
      <c r="G28">
        <v>2.2273161982880061</v>
      </c>
      <c r="H28">
        <v>249.73558064516101</v>
      </c>
      <c r="I28">
        <v>189.10490641671456</v>
      </c>
      <c r="J28" s="2" t="s">
        <v>95</v>
      </c>
      <c r="K28" s="2">
        <v>30</v>
      </c>
      <c r="L28" s="2">
        <v>29.995273520467077</v>
      </c>
      <c r="M28" s="2" t="s">
        <v>96</v>
      </c>
      <c r="S28">
        <v>4.3464747586863339</v>
      </c>
      <c r="T28">
        <v>249.1371</v>
      </c>
      <c r="U28">
        <v>173.78817885643059</v>
      </c>
      <c r="V28" t="s">
        <v>95</v>
      </c>
      <c r="W28">
        <v>0.62090793282420398</v>
      </c>
      <c r="X28">
        <v>0.62081010920299318</v>
      </c>
      <c r="Y28" t="s">
        <v>96</v>
      </c>
      <c r="AE28">
        <v>7.6801095704351292</v>
      </c>
      <c r="AF28">
        <v>248.65483333333299</v>
      </c>
      <c r="AG28">
        <v>187.39646814742636</v>
      </c>
      <c r="AH28" t="s">
        <v>95</v>
      </c>
      <c r="AI28">
        <v>1.6094918276716026</v>
      </c>
      <c r="AJ28">
        <v>1.609238253332206</v>
      </c>
      <c r="AK28" t="s">
        <v>96</v>
      </c>
      <c r="AQ28">
        <v>8.0402481159399617</v>
      </c>
      <c r="AR28">
        <v>249.03200000000001</v>
      </c>
      <c r="AS28">
        <v>155.35697573883627</v>
      </c>
      <c r="AT28" t="s">
        <v>95</v>
      </c>
      <c r="AU28">
        <v>3.4117798688418239</v>
      </c>
      <c r="AV28">
        <v>3.4112423452511265</v>
      </c>
      <c r="AW28" t="s">
        <v>96</v>
      </c>
      <c r="AZ28">
        <f t="shared" si="6"/>
        <v>5.5735371608373576</v>
      </c>
      <c r="BA28">
        <f t="shared" si="5"/>
        <v>249.1398784946235</v>
      </c>
      <c r="BB28">
        <f t="shared" si="7"/>
        <v>176.41163228985195</v>
      </c>
      <c r="BC28" t="s">
        <v>95</v>
      </c>
      <c r="BD28">
        <v>30</v>
      </c>
      <c r="BE28">
        <v>29.995273520467077</v>
      </c>
      <c r="BF28" t="s">
        <v>96</v>
      </c>
      <c r="BH28">
        <f>STDEV(G28,AE28,S28,AQ28)/SQRT(COUNT((G28,AE28,S28,AQ28)))</f>
        <v>1.3911981383529066</v>
      </c>
      <c r="BK28" t="s">
        <v>95</v>
      </c>
      <c r="BL28">
        <f t="shared" si="8"/>
        <v>8.9105449073344083</v>
      </c>
      <c r="BM28">
        <f t="shared" si="10"/>
        <v>8.9091410570633496</v>
      </c>
      <c r="BN28">
        <f t="shared" si="9"/>
        <v>7.0524043379707066</v>
      </c>
    </row>
    <row r="29" spans="2:66" x14ac:dyDescent="0.2">
      <c r="G29">
        <v>7.4853317916148825</v>
      </c>
      <c r="H29">
        <v>397.80983870967702</v>
      </c>
      <c r="I29">
        <v>240.63639181650802</v>
      </c>
      <c r="S29">
        <v>6.5883168693082474</v>
      </c>
      <c r="T29">
        <v>399.97651612903201</v>
      </c>
      <c r="U29">
        <v>274.6039220692079</v>
      </c>
      <c r="AE29">
        <v>13.538804129221802</v>
      </c>
      <c r="AF29">
        <v>399.67213333333302</v>
      </c>
      <c r="AG29">
        <v>291.40874396596149</v>
      </c>
      <c r="AQ29">
        <v>13.525293882287698</v>
      </c>
      <c r="AR29">
        <v>399.94099999999997</v>
      </c>
      <c r="AS29">
        <v>218.75022804664698</v>
      </c>
      <c r="AZ29">
        <f t="shared" si="6"/>
        <v>10.284436668108157</v>
      </c>
      <c r="BA29">
        <f t="shared" si="5"/>
        <v>399.34987204301052</v>
      </c>
      <c r="BB29">
        <f t="shared" si="7"/>
        <v>256.34982147458112</v>
      </c>
      <c r="BH29">
        <f>STDEV(G29,AE29,S29,AQ29)/SQRT(COUNT((G29,AE29,S29,AQ29)))</f>
        <v>1.883931012788244</v>
      </c>
    </row>
    <row r="30" spans="2:66" x14ac:dyDescent="0.2">
      <c r="G30">
        <v>10.14105234083841</v>
      </c>
      <c r="H30">
        <v>499.83122580645198</v>
      </c>
      <c r="I30">
        <v>282.63229986215924</v>
      </c>
      <c r="J30" s="2" t="s">
        <v>97</v>
      </c>
      <c r="K30">
        <v>3.9680514333610244</v>
      </c>
      <c r="S30">
        <v>7.6278506062881917</v>
      </c>
      <c r="T30">
        <v>499.894322580645</v>
      </c>
      <c r="U30">
        <v>332.65742567035795</v>
      </c>
      <c r="V30" t="s">
        <v>97</v>
      </c>
      <c r="W30">
        <v>0.99121540710503153</v>
      </c>
      <c r="AE30">
        <v>17.035239990866163</v>
      </c>
      <c r="AF30">
        <v>499.02776666666699</v>
      </c>
      <c r="AG30">
        <v>353.88576684679254</v>
      </c>
      <c r="AH30" t="s">
        <v>97</v>
      </c>
      <c r="AI30">
        <v>2.1444704480695536</v>
      </c>
      <c r="AQ30">
        <v>16.316635308946346</v>
      </c>
      <c r="AR30">
        <v>499.550366666667</v>
      </c>
      <c r="AS30">
        <v>239.06190470291924</v>
      </c>
      <c r="AT30" t="s">
        <v>97</v>
      </c>
      <c r="AU30">
        <v>6.58712305288394</v>
      </c>
      <c r="AZ30">
        <f t="shared" si="6"/>
        <v>12.780194561734778</v>
      </c>
      <c r="BA30">
        <f t="shared" si="5"/>
        <v>499.57592043010777</v>
      </c>
      <c r="BB30">
        <f t="shared" si="7"/>
        <v>302.05934927055722</v>
      </c>
      <c r="BC30" t="s">
        <v>99</v>
      </c>
      <c r="BD30">
        <v>7.1412323866866263</v>
      </c>
      <c r="BH30">
        <f>STDEV(G30,AE30,S30,AQ30)/SQRT(COUNT((G30,AE30,S30,AQ30)))</f>
        <v>2.3116290190371349</v>
      </c>
      <c r="BK30" t="s">
        <v>97</v>
      </c>
      <c r="BL30">
        <f t="shared" si="8"/>
        <v>3.4227150853548878</v>
      </c>
    </row>
    <row r="31" spans="2:66" x14ac:dyDescent="0.2">
      <c r="G31">
        <v>11.450630409595641</v>
      </c>
      <c r="H31">
        <v>600.15812903225799</v>
      </c>
      <c r="I31">
        <v>299.81982484810607</v>
      </c>
      <c r="S31">
        <v>8.4272522943574284</v>
      </c>
      <c r="T31">
        <v>599.83259999999996</v>
      </c>
      <c r="U31">
        <v>378.04404804051444</v>
      </c>
      <c r="AE31">
        <v>18.795479023975819</v>
      </c>
      <c r="AF31">
        <v>599.95258064516099</v>
      </c>
      <c r="AG31">
        <v>414.59932498461365</v>
      </c>
      <c r="AQ31">
        <v>18.412914905693928</v>
      </c>
      <c r="AR31">
        <v>599.79386666666699</v>
      </c>
      <c r="AS31">
        <v>283.37134749823059</v>
      </c>
      <c r="AZ31">
        <f t="shared" si="6"/>
        <v>14.271569158405704</v>
      </c>
      <c r="BA31">
        <f t="shared" si="5"/>
        <v>599.93429408602151</v>
      </c>
      <c r="BB31">
        <f t="shared" si="7"/>
        <v>343.95863634286616</v>
      </c>
      <c r="BH31">
        <f>STDEV(G31,AE31,S31,AQ31)/SQRT(COUNT((G31,AE31,S31,AQ31)))</f>
        <v>2.5776319898685109</v>
      </c>
    </row>
    <row r="32" spans="2:66" x14ac:dyDescent="0.2">
      <c r="G32">
        <v>11.244260191714233</v>
      </c>
      <c r="H32">
        <v>700.26296666666701</v>
      </c>
      <c r="I32">
        <v>307.36234877047485</v>
      </c>
      <c r="S32">
        <v>9.0829007503588901</v>
      </c>
      <c r="T32">
        <v>699.89883870967799</v>
      </c>
      <c r="U32">
        <v>419.25778251935475</v>
      </c>
      <c r="AE32">
        <v>20.435792703402711</v>
      </c>
      <c r="AF32">
        <v>699.82754838709695</v>
      </c>
      <c r="AG32">
        <v>474.59634907493427</v>
      </c>
      <c r="AQ32">
        <v>20.373805786711674</v>
      </c>
      <c r="AR32">
        <v>699.80922580645199</v>
      </c>
      <c r="AS32">
        <v>341.65456869697834</v>
      </c>
      <c r="AZ32">
        <f t="shared" si="6"/>
        <v>15.284189858046876</v>
      </c>
      <c r="BA32">
        <f t="shared" si="5"/>
        <v>699.94964489247354</v>
      </c>
      <c r="BB32">
        <f t="shared" si="7"/>
        <v>385.71776226543557</v>
      </c>
      <c r="BH32">
        <f>STDEV(G32,AE32,S32,AQ32)/SQRT(COUNT((G32,AE32,S32,AQ32)))</f>
        <v>2.9891501089167085</v>
      </c>
    </row>
    <row r="33" spans="7:66" x14ac:dyDescent="0.2">
      <c r="G33">
        <v>10.41899353024926</v>
      </c>
      <c r="H33">
        <v>800.21325806451603</v>
      </c>
      <c r="I33">
        <v>317.58138946348345</v>
      </c>
      <c r="S33">
        <v>9.7643907033331594</v>
      </c>
      <c r="T33">
        <v>799.46040000000005</v>
      </c>
      <c r="U33">
        <v>464.73815099303334</v>
      </c>
      <c r="AE33">
        <v>21.531859238805126</v>
      </c>
      <c r="AF33">
        <v>799.85350000000005</v>
      </c>
      <c r="AG33">
        <v>524.69645886823537</v>
      </c>
      <c r="AQ33">
        <v>22.141394259686997</v>
      </c>
      <c r="AR33">
        <v>799.67719354838698</v>
      </c>
      <c r="AS33">
        <v>373.36969960761832</v>
      </c>
      <c r="AZ33">
        <f t="shared" si="6"/>
        <v>15.964159433018635</v>
      </c>
      <c r="BA33">
        <f t="shared" si="5"/>
        <v>799.80108790322583</v>
      </c>
      <c r="BB33">
        <f t="shared" si="7"/>
        <v>420.09642473309259</v>
      </c>
      <c r="BH33">
        <f>STDEV(G33,AE33,S33,AQ33)/SQRT(COUNT((G33,AE33,S33,AQ33)))</f>
        <v>3.3953829978121468</v>
      </c>
    </row>
    <row r="34" spans="7:66" x14ac:dyDescent="0.2">
      <c r="G34">
        <v>10.148940208829464</v>
      </c>
      <c r="H34">
        <v>900.06093548387105</v>
      </c>
      <c r="I34">
        <v>324.09885799856085</v>
      </c>
      <c r="S34">
        <v>9.7956532688461806</v>
      </c>
      <c r="T34">
        <v>899.939161290323</v>
      </c>
      <c r="U34">
        <v>467.4495918436952</v>
      </c>
      <c r="AE34">
        <v>22.189345510421802</v>
      </c>
      <c r="AF34">
        <v>899.89186666666706</v>
      </c>
      <c r="AG34">
        <v>577.6440477071551</v>
      </c>
      <c r="AQ34">
        <v>23.966465529430462</v>
      </c>
      <c r="AR34">
        <v>896.61296666666703</v>
      </c>
      <c r="AS34">
        <v>386.17209463035738</v>
      </c>
      <c r="AZ34">
        <f t="shared" si="6"/>
        <v>16.525101129381977</v>
      </c>
      <c r="BA34">
        <f t="shared" si="5"/>
        <v>899.12623252688206</v>
      </c>
      <c r="BB34">
        <f t="shared" si="7"/>
        <v>438.84114804494214</v>
      </c>
      <c r="BH34">
        <f>STDEV(G34,AE34,S34,AQ34)/SQRT(COUNT((G34,AE34,S34,AQ34)))</f>
        <v>3.8012987378756598</v>
      </c>
    </row>
    <row r="35" spans="7:66" x14ac:dyDescent="0.2">
      <c r="G35">
        <v>11.980255591035645</v>
      </c>
      <c r="H35">
        <v>1199.83741935484</v>
      </c>
      <c r="I35">
        <v>386.26258499479815</v>
      </c>
      <c r="S35">
        <v>10.754851836754636</v>
      </c>
      <c r="T35">
        <v>1199.50829032258</v>
      </c>
      <c r="U35">
        <v>541.81889722105632</v>
      </c>
      <c r="AE35">
        <v>23.114397936357001</v>
      </c>
      <c r="AF35">
        <v>1199.7176666666701</v>
      </c>
      <c r="AG35">
        <v>818.32894336176628</v>
      </c>
      <c r="AQ35">
        <v>22.081007476634671</v>
      </c>
      <c r="AR35">
        <v>1201.64838709677</v>
      </c>
      <c r="AS35">
        <v>645.33865884443799</v>
      </c>
      <c r="AZ35">
        <f t="shared" si="6"/>
        <v>16.98262821019549</v>
      </c>
      <c r="BA35">
        <f t="shared" si="5"/>
        <v>1200.1779408602151</v>
      </c>
      <c r="BB35">
        <f t="shared" si="7"/>
        <v>597.9372711055147</v>
      </c>
      <c r="BH35">
        <f>STDEV(G35,AE35,S35,AQ35)/SQRT(COUNT((G35,AE35,S35,AQ35)))</f>
        <v>3.258335483771281</v>
      </c>
    </row>
    <row r="36" spans="7:66" x14ac:dyDescent="0.2">
      <c r="G36">
        <v>11.776381087442223</v>
      </c>
      <c r="H36">
        <v>1399.8941935483899</v>
      </c>
      <c r="I36">
        <v>460.10221554309095</v>
      </c>
      <c r="S36">
        <v>10.014687179534963</v>
      </c>
      <c r="T36">
        <v>1399.70225806452</v>
      </c>
      <c r="U36">
        <v>772.24253615106375</v>
      </c>
      <c r="AE36">
        <v>22.639792014943112</v>
      </c>
      <c r="AF36">
        <v>1399.87161290323</v>
      </c>
      <c r="AG36">
        <v>973.4691139203652</v>
      </c>
      <c r="AQ36">
        <v>21.3010284550971</v>
      </c>
      <c r="AR36">
        <v>1399.6996774193501</v>
      </c>
      <c r="AS36">
        <v>567.73681688369584</v>
      </c>
      <c r="AZ36">
        <f t="shared" si="6"/>
        <v>16.43297218425435</v>
      </c>
      <c r="BA36">
        <f t="shared" si="5"/>
        <v>1399.7919354838725</v>
      </c>
      <c r="BB36">
        <f t="shared" si="7"/>
        <v>693.38767062455395</v>
      </c>
      <c r="BH36">
        <f>STDEV(G36,AE36,S36,AQ36)/SQRT(COUNT((G36,AE36,S36,AQ36)))</f>
        <v>3.2287872763551939</v>
      </c>
      <c r="BK36" s="11" t="s">
        <v>87</v>
      </c>
      <c r="BL36" s="11"/>
      <c r="BM36" s="11"/>
      <c r="BN36" s="11"/>
    </row>
    <row r="37" spans="7:66" x14ac:dyDescent="0.2">
      <c r="BK37" s="11"/>
      <c r="BL37" s="11" t="s">
        <v>88</v>
      </c>
      <c r="BM37" s="11" t="s">
        <v>89</v>
      </c>
      <c r="BN37" s="11"/>
    </row>
    <row r="38" spans="7:66" x14ac:dyDescent="0.2">
      <c r="BK38" s="11" t="s">
        <v>90</v>
      </c>
      <c r="BL38" s="11">
        <v>79.84293519361222</v>
      </c>
      <c r="BM38" s="11">
        <v>79.86621421080045</v>
      </c>
      <c r="BN38" s="11" t="s">
        <v>91</v>
      </c>
    </row>
    <row r="39" spans="7:66" x14ac:dyDescent="0.2">
      <c r="BK39" s="11" t="s">
        <v>92</v>
      </c>
      <c r="BL39" s="11">
        <v>119.5406425249552</v>
      </c>
      <c r="BM39" s="11">
        <v>119.54612769532366</v>
      </c>
      <c r="BN39" s="11" t="s">
        <v>91</v>
      </c>
    </row>
    <row r="40" spans="7:66" x14ac:dyDescent="0.2">
      <c r="J40" t="s">
        <v>87</v>
      </c>
      <c r="BK40" s="11" t="s">
        <v>93</v>
      </c>
      <c r="BL40" s="11">
        <v>7.3774766922280905</v>
      </c>
      <c r="BM40" s="11">
        <v>7.3800481145491039</v>
      </c>
      <c r="BN40" s="11" t="s">
        <v>91</v>
      </c>
    </row>
    <row r="41" spans="7:66" x14ac:dyDescent="0.2">
      <c r="K41" t="s">
        <v>88</v>
      </c>
      <c r="L41" t="s">
        <v>89</v>
      </c>
      <c r="BK41" s="11" t="s">
        <v>94</v>
      </c>
      <c r="BL41" s="11">
        <v>5.699472528360773</v>
      </c>
      <c r="BM41" s="11">
        <v>5.6969451423810158</v>
      </c>
      <c r="BN41" s="11" t="s">
        <v>91</v>
      </c>
    </row>
    <row r="42" spans="7:66" x14ac:dyDescent="0.2">
      <c r="J42" t="s">
        <v>90</v>
      </c>
      <c r="K42">
        <v>139.74854947664295</v>
      </c>
      <c r="L42">
        <v>139.78929458298717</v>
      </c>
      <c r="M42" t="s">
        <v>91</v>
      </c>
      <c r="BK42" s="11" t="s">
        <v>95</v>
      </c>
      <c r="BL42" s="11">
        <v>2.5299898356662225</v>
      </c>
      <c r="BM42" s="11">
        <v>2.5295912374936629</v>
      </c>
      <c r="BN42" s="11" t="s">
        <v>96</v>
      </c>
    </row>
    <row r="43" spans="7:66" x14ac:dyDescent="0.2">
      <c r="J43" t="s">
        <v>92</v>
      </c>
      <c r="K43">
        <v>267.81406761136355</v>
      </c>
      <c r="L43">
        <v>267.82635636736228</v>
      </c>
      <c r="M43" t="s">
        <v>91</v>
      </c>
      <c r="U43" t="s">
        <v>130</v>
      </c>
      <c r="V43" s="9" t="s">
        <v>87</v>
      </c>
      <c r="W43" s="9"/>
      <c r="X43" s="9"/>
      <c r="Y43" s="9"/>
    </row>
    <row r="44" spans="7:66" x14ac:dyDescent="0.2">
      <c r="J44" t="s">
        <v>93</v>
      </c>
      <c r="K44">
        <v>17.202590017753419</v>
      </c>
      <c r="L44">
        <v>17.208585987079555</v>
      </c>
      <c r="M44" t="s">
        <v>91</v>
      </c>
      <c r="V44" s="9"/>
      <c r="W44" s="9" t="s">
        <v>88</v>
      </c>
      <c r="X44" s="9" t="s">
        <v>89</v>
      </c>
      <c r="Y44" s="9"/>
      <c r="BK44">
        <v>15.564998200374314</v>
      </c>
    </row>
    <row r="45" spans="7:66" x14ac:dyDescent="0.2">
      <c r="J45" t="s">
        <v>94</v>
      </c>
      <c r="K45">
        <v>16.215451834300818</v>
      </c>
      <c r="L45">
        <v>16.208261220534805</v>
      </c>
      <c r="M45" t="s">
        <v>91</v>
      </c>
      <c r="V45" s="9" t="s">
        <v>90</v>
      </c>
      <c r="W45" s="9">
        <v>34.466394386309553</v>
      </c>
      <c r="X45" s="9">
        <v>34.476443413006649</v>
      </c>
      <c r="Y45" s="9" t="s">
        <v>91</v>
      </c>
    </row>
    <row r="46" spans="7:66" x14ac:dyDescent="0.2">
      <c r="J46" t="s">
        <v>95</v>
      </c>
      <c r="K46">
        <v>1.2552632588548713</v>
      </c>
      <c r="L46">
        <v>1.2550654929848244</v>
      </c>
      <c r="M46" t="s">
        <v>96</v>
      </c>
      <c r="V46" s="9" t="s">
        <v>92</v>
      </c>
      <c r="W46" s="9">
        <v>57.22760123271965</v>
      </c>
      <c r="X46" s="9">
        <v>57.230227144174606</v>
      </c>
      <c r="Y46" s="9" t="s">
        <v>91</v>
      </c>
    </row>
    <row r="47" spans="7:66" x14ac:dyDescent="0.2">
      <c r="V47" s="9" t="s">
        <v>93</v>
      </c>
      <c r="W47" s="9">
        <v>4.0059759691299783</v>
      </c>
      <c r="X47" s="9">
        <v>4.0073722535852472</v>
      </c>
      <c r="Y47" s="9" t="s">
        <v>91</v>
      </c>
    </row>
    <row r="48" spans="7:66" x14ac:dyDescent="0.2">
      <c r="J48" t="s">
        <v>97</v>
      </c>
      <c r="K48">
        <v>79.723051503451885</v>
      </c>
      <c r="V48" s="9" t="s">
        <v>94</v>
      </c>
      <c r="W48" s="9">
        <v>1.6331638145784388</v>
      </c>
      <c r="X48" s="9">
        <v>1.6324396010118196</v>
      </c>
      <c r="Y48" s="9" t="s">
        <v>91</v>
      </c>
    </row>
    <row r="49" spans="6:25" x14ac:dyDescent="0.2">
      <c r="V49" s="9" t="s">
        <v>95</v>
      </c>
      <c r="W49" s="9">
        <v>30</v>
      </c>
      <c r="X49" s="9">
        <v>29.995273520467077</v>
      </c>
      <c r="Y49" s="9" t="s">
        <v>96</v>
      </c>
    </row>
    <row r="50" spans="6:25" x14ac:dyDescent="0.2">
      <c r="V50" s="9"/>
      <c r="W50" s="9"/>
      <c r="X50" s="9"/>
      <c r="Y50" s="9"/>
    </row>
    <row r="51" spans="6:25" x14ac:dyDescent="0.2">
      <c r="V51" s="9" t="s">
        <v>97</v>
      </c>
      <c r="W51" s="9">
        <v>9.6116233808898848</v>
      </c>
      <c r="X51" s="9"/>
      <c r="Y51" s="9"/>
    </row>
    <row r="55" spans="6:25" x14ac:dyDescent="0.2">
      <c r="H55" t="s">
        <v>2</v>
      </c>
      <c r="I55" t="s">
        <v>6</v>
      </c>
      <c r="J55" t="s">
        <v>90</v>
      </c>
      <c r="K55" t="s">
        <v>92</v>
      </c>
    </row>
    <row r="56" spans="6:25" x14ac:dyDescent="0.2">
      <c r="H56" t="s">
        <v>252</v>
      </c>
      <c r="I56" t="s">
        <v>10</v>
      </c>
      <c r="J56">
        <v>164.53327834961104</v>
      </c>
      <c r="K56">
        <v>295.04401249718143</v>
      </c>
      <c r="L56">
        <v>13.188775824901221</v>
      </c>
      <c r="M56">
        <v>399.24656666666698</v>
      </c>
      <c r="N56">
        <v>272.07585937097997</v>
      </c>
      <c r="O56">
        <f>CORREL(J56:J58,L56:L58)</f>
        <v>-0.84583353121894977</v>
      </c>
    </row>
    <row r="57" spans="6:25" x14ac:dyDescent="0.2">
      <c r="H57" t="s">
        <v>252</v>
      </c>
      <c r="I57" t="s">
        <v>10</v>
      </c>
      <c r="J57">
        <v>188.49858452344759</v>
      </c>
      <c r="K57">
        <v>266.44069160361943</v>
      </c>
      <c r="L57">
        <v>12.841565159023588</v>
      </c>
      <c r="M57">
        <v>399.04058064516101</v>
      </c>
      <c r="N57">
        <v>264.17686966355342</v>
      </c>
    </row>
    <row r="58" spans="6:25" x14ac:dyDescent="0.2">
      <c r="H58" t="s">
        <v>252</v>
      </c>
      <c r="I58" t="s">
        <v>10</v>
      </c>
      <c r="J58">
        <v>146.35489977439789</v>
      </c>
      <c r="K58">
        <v>168.34316494668025</v>
      </c>
      <c r="L58">
        <v>13.144224960880194</v>
      </c>
      <c r="M58">
        <v>398.79080465949829</v>
      </c>
      <c r="N58">
        <v>275.72557444594503</v>
      </c>
    </row>
    <row r="59" spans="6:25" x14ac:dyDescent="0.2">
      <c r="F59" t="s">
        <v>11</v>
      </c>
      <c r="H59" t="s">
        <v>252</v>
      </c>
      <c r="I59" t="s">
        <v>13</v>
      </c>
      <c r="J59">
        <v>105.79522422993195</v>
      </c>
      <c r="K59">
        <v>169.47286224108703</v>
      </c>
      <c r="L59">
        <v>7.4853317916148825</v>
      </c>
      <c r="M59">
        <v>397.80983870967702</v>
      </c>
      <c r="N59">
        <v>240.63639181650802</v>
      </c>
    </row>
    <row r="60" spans="6:25" x14ac:dyDescent="0.2">
      <c r="F60" t="s">
        <v>16</v>
      </c>
      <c r="H60" t="s">
        <v>252</v>
      </c>
      <c r="I60" t="s">
        <v>13</v>
      </c>
      <c r="J60">
        <v>64.290890078475229</v>
      </c>
      <c r="K60">
        <v>65.488308734568392</v>
      </c>
      <c r="L60">
        <v>6.5883168693082474</v>
      </c>
      <c r="M60">
        <v>399.97651612903201</v>
      </c>
      <c r="N60">
        <v>274.6039220692079</v>
      </c>
    </row>
    <row r="61" spans="6:25" x14ac:dyDescent="0.2">
      <c r="F61" t="s">
        <v>17</v>
      </c>
      <c r="H61" t="s">
        <v>252</v>
      </c>
      <c r="I61" t="s">
        <v>13</v>
      </c>
      <c r="J61">
        <v>133.81867891888572</v>
      </c>
      <c r="K61">
        <v>174.4612627553841</v>
      </c>
      <c r="L61">
        <v>13.538804129221802</v>
      </c>
      <c r="M61">
        <v>399.67213333333302</v>
      </c>
      <c r="N61">
        <v>291.40874396596149</v>
      </c>
    </row>
    <row r="62" spans="6:25" x14ac:dyDescent="0.2">
      <c r="F62" t="s">
        <v>19</v>
      </c>
      <c r="H62" t="s">
        <v>252</v>
      </c>
      <c r="I62" t="s">
        <v>13</v>
      </c>
      <c r="J62">
        <v>133.48349256124138</v>
      </c>
      <c r="K62">
        <v>177.69410771047228</v>
      </c>
      <c r="L62">
        <v>13.525293882287698</v>
      </c>
      <c r="M62">
        <v>399.94099999999997</v>
      </c>
      <c r="N62">
        <v>218.75022804664698</v>
      </c>
      <c r="O62">
        <f>CORREL(J59:J62,L59:L62)</f>
        <v>0.90224587412982016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943F-85F7-F641-B7F9-E4355373D4B7}">
  <dimension ref="A2:BN82"/>
  <sheetViews>
    <sheetView topLeftCell="A57" zoomScale="70" zoomScaleNormal="70" workbookViewId="0">
      <selection activeCell="D79" sqref="D79:M82"/>
    </sheetView>
  </sheetViews>
  <sheetFormatPr baseColWidth="10" defaultColWidth="10.6640625" defaultRowHeight="16" x14ac:dyDescent="0.2"/>
  <cols>
    <col min="2" max="2" width="21.83203125" customWidth="1"/>
    <col min="14" max="14" width="24" customWidth="1"/>
    <col min="26" max="26" width="22.6640625" customWidth="1"/>
    <col min="38" max="38" width="22" customWidth="1"/>
  </cols>
  <sheetData>
    <row r="2" spans="1:66" x14ac:dyDescent="0.2">
      <c r="A2" s="1"/>
      <c r="B2" s="1" t="s">
        <v>0</v>
      </c>
      <c r="C2" s="1" t="s">
        <v>4</v>
      </c>
      <c r="D2" s="1" t="s">
        <v>2</v>
      </c>
      <c r="E2" s="1" t="s">
        <v>3</v>
      </c>
      <c r="F2" s="1" t="s">
        <v>6</v>
      </c>
      <c r="G2" s="10" t="s">
        <v>7</v>
      </c>
      <c r="H2" s="10" t="s">
        <v>8</v>
      </c>
      <c r="I2" s="10" t="s">
        <v>9</v>
      </c>
      <c r="J2" s="11" t="s">
        <v>87</v>
      </c>
      <c r="K2" s="11"/>
      <c r="L2" s="11"/>
      <c r="M2" s="11"/>
      <c r="N2" s="1" t="s">
        <v>0</v>
      </c>
      <c r="O2" s="1" t="s">
        <v>4</v>
      </c>
      <c r="P2" s="1" t="s">
        <v>2</v>
      </c>
      <c r="Q2" s="1" t="s">
        <v>3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87</v>
      </c>
      <c r="W2" s="1"/>
      <c r="X2" s="1"/>
      <c r="Y2" s="1"/>
      <c r="Z2" s="1" t="s">
        <v>0</v>
      </c>
      <c r="AA2" s="1" t="s">
        <v>4</v>
      </c>
      <c r="AB2" s="1" t="s">
        <v>2</v>
      </c>
      <c r="AC2" s="1" t="s">
        <v>3</v>
      </c>
      <c r="AD2" s="1" t="s">
        <v>6</v>
      </c>
      <c r="AE2" s="1" t="s">
        <v>7</v>
      </c>
      <c r="AF2" s="1" t="s">
        <v>8</v>
      </c>
      <c r="AG2" s="1" t="s">
        <v>9</v>
      </c>
      <c r="AH2" t="s">
        <v>87</v>
      </c>
      <c r="AL2" s="1" t="s">
        <v>0</v>
      </c>
      <c r="AM2" s="1" t="s">
        <v>4</v>
      </c>
      <c r="AN2" s="1" t="s">
        <v>2</v>
      </c>
      <c r="AO2" s="1" t="s">
        <v>3</v>
      </c>
      <c r="AP2" s="1" t="s">
        <v>6</v>
      </c>
      <c r="AQ2" s="1" t="s">
        <v>7</v>
      </c>
      <c r="AR2" s="1" t="s">
        <v>8</v>
      </c>
      <c r="AS2" s="1" t="s">
        <v>9</v>
      </c>
      <c r="AX2" t="s">
        <v>86</v>
      </c>
      <c r="AY2" t="s">
        <v>6</v>
      </c>
      <c r="AZ2" t="s">
        <v>7</v>
      </c>
      <c r="BA2" t="s">
        <v>8</v>
      </c>
      <c r="BB2" t="s">
        <v>9</v>
      </c>
      <c r="BC2" t="s">
        <v>87</v>
      </c>
      <c r="BH2" t="s">
        <v>108</v>
      </c>
      <c r="BJ2" t="s">
        <v>86</v>
      </c>
      <c r="BK2" t="s">
        <v>109</v>
      </c>
      <c r="BN2" t="s">
        <v>108</v>
      </c>
    </row>
    <row r="3" spans="1:66" x14ac:dyDescent="0.2">
      <c r="B3" t="s">
        <v>44</v>
      </c>
      <c r="G3" s="11">
        <v>-3.3586798627602805</v>
      </c>
      <c r="H3" s="11">
        <v>67.244929032258099</v>
      </c>
      <c r="I3" s="11">
        <v>82.483427820845648</v>
      </c>
      <c r="J3" s="11"/>
      <c r="K3" s="11" t="s">
        <v>88</v>
      </c>
      <c r="L3" s="11" t="s">
        <v>89</v>
      </c>
      <c r="M3" s="11"/>
      <c r="N3" t="s">
        <v>46</v>
      </c>
      <c r="W3" t="s">
        <v>88</v>
      </c>
      <c r="X3" t="s">
        <v>89</v>
      </c>
      <c r="Z3" t="s">
        <v>47</v>
      </c>
      <c r="AE3">
        <v>-2.2962834201594018</v>
      </c>
      <c r="AF3">
        <v>49.657113333333299</v>
      </c>
      <c r="AG3">
        <v>110.33565888040478</v>
      </c>
      <c r="AI3" t="s">
        <v>88</v>
      </c>
      <c r="AJ3" t="s">
        <v>89</v>
      </c>
      <c r="AZ3">
        <f>AVERAGE(G3,S3,AE3,AQ3)</f>
        <v>-2.8274816414598414</v>
      </c>
      <c r="BA3">
        <f t="shared" ref="BA3:BB16" si="0">AVERAGE(H3,T3,AF3,AR3)</f>
        <v>58.451021182795699</v>
      </c>
      <c r="BB3">
        <f t="shared" si="0"/>
        <v>96.409543350625214</v>
      </c>
      <c r="BD3" t="s">
        <v>88</v>
      </c>
      <c r="BE3" t="s">
        <v>89</v>
      </c>
      <c r="BH3">
        <f>STDEV(G3,AE3,S3)/SQRT(COUNT((G3,AE3,S3)))</f>
        <v>0.53119822130043881</v>
      </c>
      <c r="BL3" t="s">
        <v>88</v>
      </c>
      <c r="BM3" t="s">
        <v>89</v>
      </c>
    </row>
    <row r="4" spans="1:66" x14ac:dyDescent="0.2">
      <c r="G4" s="11">
        <v>-1.9885610663508881</v>
      </c>
      <c r="H4" s="11">
        <v>79.782660000000007</v>
      </c>
      <c r="I4" s="11">
        <v>86.890999344307858</v>
      </c>
      <c r="J4" s="11" t="s">
        <v>90</v>
      </c>
      <c r="K4" s="11">
        <v>204.70101616160119</v>
      </c>
      <c r="L4" s="11">
        <v>204.7606988180832</v>
      </c>
      <c r="M4" s="11" t="s">
        <v>91</v>
      </c>
      <c r="V4" t="s">
        <v>90</v>
      </c>
      <c r="W4">
        <v>224.37131993312872</v>
      </c>
      <c r="X4">
        <v>224.43673766608913</v>
      </c>
      <c r="Y4" t="s">
        <v>91</v>
      </c>
      <c r="AE4">
        <v>-1.7342527250037607</v>
      </c>
      <c r="AF4">
        <v>79.731480000000005</v>
      </c>
      <c r="AG4">
        <v>120.05260672190241</v>
      </c>
      <c r="AH4" t="s">
        <v>90</v>
      </c>
      <c r="AI4">
        <v>186.13733416162179</v>
      </c>
      <c r="AJ4">
        <v>186.19160438842161</v>
      </c>
      <c r="AK4" t="s">
        <v>91</v>
      </c>
      <c r="AZ4">
        <f t="shared" ref="AZ4:AZ16" si="1">AVERAGE(G4,S4,AE4,AQ4)</f>
        <v>-1.8614068956773244</v>
      </c>
      <c r="BA4">
        <f t="shared" si="0"/>
        <v>79.757069999999999</v>
      </c>
      <c r="BB4">
        <f t="shared" si="0"/>
        <v>103.47180303310513</v>
      </c>
      <c r="BC4" t="s">
        <v>90</v>
      </c>
      <c r="BD4">
        <v>228.30988854083733</v>
      </c>
      <c r="BE4">
        <v>228.37645460340377</v>
      </c>
      <c r="BF4" t="s">
        <v>91</v>
      </c>
      <c r="BH4">
        <f>STDEV(G4,AE4,S4)/SQRT(COUNT((G4,AE4,S4)))</f>
        <v>0.12715417067356372</v>
      </c>
      <c r="BK4" t="s">
        <v>90</v>
      </c>
      <c r="BL4">
        <f>AVERAGE(K4,W4,AI4,BD4)</f>
        <v>210.87988969929728</v>
      </c>
      <c r="BM4">
        <f>AVERAGE(L4,X4,AJ4)</f>
        <v>205.12968029086463</v>
      </c>
      <c r="BN4">
        <f>STDEV(L4,X4,AJ4)/(SQRT(COUNT(L4,X4,AJ4)))</f>
        <v>11.04196035360992</v>
      </c>
    </row>
    <row r="5" spans="1:66" x14ac:dyDescent="0.2">
      <c r="G5" s="11">
        <v>-1.2681549391463887</v>
      </c>
      <c r="H5" s="11">
        <v>99.533426666666699</v>
      </c>
      <c r="I5" s="11">
        <v>101.40516015507357</v>
      </c>
      <c r="J5" s="11" t="s">
        <v>92</v>
      </c>
      <c r="K5" s="11">
        <v>288.50757014260859</v>
      </c>
      <c r="L5" s="11">
        <v>288.52080842827775</v>
      </c>
      <c r="M5" s="11" t="s">
        <v>91</v>
      </c>
      <c r="S5">
        <v>-1.8894428261284293</v>
      </c>
      <c r="T5">
        <v>99.893206451612897</v>
      </c>
      <c r="U5">
        <v>121.28187026935545</v>
      </c>
      <c r="V5" t="s">
        <v>92</v>
      </c>
      <c r="W5">
        <v>285.49292043570222</v>
      </c>
      <c r="X5">
        <v>285.50602039295944</v>
      </c>
      <c r="Y5" t="s">
        <v>91</v>
      </c>
      <c r="AE5">
        <v>-0.96315399324502793</v>
      </c>
      <c r="AF5">
        <v>99.902232258064501</v>
      </c>
      <c r="AG5">
        <v>116.88020357965196</v>
      </c>
      <c r="AH5" t="s">
        <v>92</v>
      </c>
      <c r="AI5">
        <v>240.96979686749262</v>
      </c>
      <c r="AJ5">
        <v>240.98085386335237</v>
      </c>
      <c r="AK5" t="s">
        <v>91</v>
      </c>
      <c r="AZ5">
        <f>AVERAGE(G5,S5,AE5,AQ5)</f>
        <v>-1.3735839195066151</v>
      </c>
      <c r="BA5">
        <f t="shared" si="0"/>
        <v>99.776288458781366</v>
      </c>
      <c r="BB5">
        <f t="shared" si="0"/>
        <v>113.18907800136033</v>
      </c>
      <c r="BC5" t="s">
        <v>92</v>
      </c>
      <c r="BD5">
        <v>294.07011946896961</v>
      </c>
      <c r="BE5">
        <v>294.08361299444755</v>
      </c>
      <c r="BF5" t="s">
        <v>91</v>
      </c>
      <c r="BH5">
        <f>STDEV(G5,AE5,S5)/SQRT(COUNT((G5,AE5,S5)))</f>
        <v>0.2725430870559557</v>
      </c>
      <c r="BK5" t="s">
        <v>92</v>
      </c>
      <c r="BL5">
        <f t="shared" ref="BL5:BL10" si="2">AVERAGE(K5,W5,AI5,BD5)</f>
        <v>277.26010172869326</v>
      </c>
      <c r="BM5">
        <f t="shared" ref="BM5:BM8" si="3">AVERAGE(L5,X5,AJ5)</f>
        <v>271.66922756152985</v>
      </c>
      <c r="BN5">
        <f t="shared" ref="BN5:BN8" si="4">STDEV(L5,X5,AJ5)/(SQRT(COUNT(L5,X5,AJ5)))</f>
        <v>15.368847787041144</v>
      </c>
    </row>
    <row r="6" spans="1:66" x14ac:dyDescent="0.2">
      <c r="G6" s="11">
        <v>1.0814124445262607</v>
      </c>
      <c r="H6" s="11">
        <v>149.79351612903201</v>
      </c>
      <c r="I6" s="11">
        <v>134.06314354163658</v>
      </c>
      <c r="J6" s="11" t="s">
        <v>93</v>
      </c>
      <c r="K6" s="11">
        <v>16.756169274984433</v>
      </c>
      <c r="L6" s="11">
        <v>16.762009644190041</v>
      </c>
      <c r="M6" s="11" t="s">
        <v>91</v>
      </c>
      <c r="S6">
        <v>0.72743639375902447</v>
      </c>
      <c r="T6">
        <v>149.80758064516101</v>
      </c>
      <c r="U6">
        <v>138.62787045166968</v>
      </c>
      <c r="V6" t="s">
        <v>93</v>
      </c>
      <c r="W6">
        <v>16.347154740035435</v>
      </c>
      <c r="X6">
        <v>16.352852547068547</v>
      </c>
      <c r="Y6" t="s">
        <v>91</v>
      </c>
      <c r="AE6">
        <v>1.3085600787098699</v>
      </c>
      <c r="AF6">
        <v>149.98161290322599</v>
      </c>
      <c r="AG6">
        <v>120.75506453779667</v>
      </c>
      <c r="AH6" t="s">
        <v>93</v>
      </c>
      <c r="AI6">
        <v>15.199828131512728</v>
      </c>
      <c r="AJ6">
        <v>15.205126037417889</v>
      </c>
      <c r="AK6" t="s">
        <v>91</v>
      </c>
      <c r="AZ6">
        <f t="shared" si="1"/>
        <v>1.0391363056650518</v>
      </c>
      <c r="BA6">
        <f t="shared" si="0"/>
        <v>149.86090322580634</v>
      </c>
      <c r="BB6">
        <f t="shared" si="0"/>
        <v>131.14869284370096</v>
      </c>
      <c r="BC6" t="s">
        <v>93</v>
      </c>
      <c r="BD6">
        <v>16.431050447007053</v>
      </c>
      <c r="BE6">
        <v>16.436777495920897</v>
      </c>
      <c r="BF6" t="s">
        <v>91</v>
      </c>
      <c r="BH6">
        <f>STDEV(G6,AE6,S6)/SQRT(COUNT((G6,AE6,S6)))</f>
        <v>0.16908246335291682</v>
      </c>
      <c r="BK6" t="s">
        <v>93</v>
      </c>
      <c r="BL6">
        <f t="shared" si="2"/>
        <v>16.183550648384912</v>
      </c>
      <c r="BM6">
        <f t="shared" si="3"/>
        <v>16.106662742892158</v>
      </c>
      <c r="BN6">
        <f t="shared" si="4"/>
        <v>0.4659859461469027</v>
      </c>
    </row>
    <row r="7" spans="1:66" x14ac:dyDescent="0.2">
      <c r="G7" s="11">
        <v>3.4572514583625473</v>
      </c>
      <c r="H7" s="11">
        <v>199.98296666666701</v>
      </c>
      <c r="I7" s="11">
        <v>161.69910134918442</v>
      </c>
      <c r="J7" s="11" t="s">
        <v>94</v>
      </c>
      <c r="K7" s="11">
        <v>20.932726805924386</v>
      </c>
      <c r="L7" s="11">
        <v>20.923444353910778</v>
      </c>
      <c r="M7" s="11" t="s">
        <v>91</v>
      </c>
      <c r="S7">
        <v>3.5614189464616941</v>
      </c>
      <c r="T7">
        <v>199.742419354839</v>
      </c>
      <c r="U7">
        <v>164.62779534503417</v>
      </c>
      <c r="V7" t="s">
        <v>94</v>
      </c>
      <c r="W7">
        <v>27.436856073094297</v>
      </c>
      <c r="X7">
        <v>27.424689416439193</v>
      </c>
      <c r="Y7" t="s">
        <v>91</v>
      </c>
      <c r="AE7">
        <v>2.9775891683074622</v>
      </c>
      <c r="AF7">
        <v>199.95541935483899</v>
      </c>
      <c r="AG7">
        <v>141.95968889383434</v>
      </c>
      <c r="AH7" t="s">
        <v>94</v>
      </c>
      <c r="AI7">
        <v>20.448501476009671</v>
      </c>
      <c r="AJ7">
        <v>20.439433749885833</v>
      </c>
      <c r="AK7" t="s">
        <v>91</v>
      </c>
      <c r="AZ7">
        <f t="shared" si="1"/>
        <v>3.3320865243772348</v>
      </c>
      <c r="BA7">
        <f t="shared" si="0"/>
        <v>199.89360179211499</v>
      </c>
      <c r="BB7">
        <f t="shared" si="0"/>
        <v>156.09552852935099</v>
      </c>
      <c r="BC7" t="s">
        <v>94</v>
      </c>
      <c r="BD7">
        <v>24.522747540478079</v>
      </c>
      <c r="BE7">
        <v>24.511873122185769</v>
      </c>
      <c r="BF7" t="s">
        <v>91</v>
      </c>
      <c r="BH7">
        <f>STDEV(G7,AE7,S7)/SQRT(COUNT((G7,AE7,S7)))</f>
        <v>0.1797813468165943</v>
      </c>
      <c r="BK7" t="s">
        <v>94</v>
      </c>
      <c r="BL7">
        <f t="shared" si="2"/>
        <v>23.335207973876607</v>
      </c>
      <c r="BM7">
        <f t="shared" si="3"/>
        <v>22.929189173411938</v>
      </c>
      <c r="BN7">
        <f t="shared" si="4"/>
        <v>2.2520885412209179</v>
      </c>
    </row>
    <row r="8" spans="1:66" x14ac:dyDescent="0.2">
      <c r="G8" s="11">
        <v>5.1309181748493247</v>
      </c>
      <c r="H8" s="11">
        <v>250.08748387096799</v>
      </c>
      <c r="I8" s="11">
        <v>184.43546325519839</v>
      </c>
      <c r="J8" s="11" t="s">
        <v>95</v>
      </c>
      <c r="K8" s="11">
        <v>1.1923267352593134</v>
      </c>
      <c r="L8" s="11">
        <v>1.1921388849956214</v>
      </c>
      <c r="M8" s="11" t="s">
        <v>96</v>
      </c>
      <c r="S8">
        <v>6.5389746970134119</v>
      </c>
      <c r="T8">
        <v>248.530566666667</v>
      </c>
      <c r="U8">
        <v>190.34132132902309</v>
      </c>
      <c r="V8" t="s">
        <v>95</v>
      </c>
      <c r="W8">
        <v>2.7786343665814792</v>
      </c>
      <c r="X8">
        <v>2.7781965946327083</v>
      </c>
      <c r="Y8" t="s">
        <v>96</v>
      </c>
      <c r="AE8">
        <v>5.4119579571623317</v>
      </c>
      <c r="AF8">
        <v>249.78164516128999</v>
      </c>
      <c r="AG8">
        <v>150.1125336580964</v>
      </c>
      <c r="AH8" t="s">
        <v>95</v>
      </c>
      <c r="AI8">
        <v>30</v>
      </c>
      <c r="AJ8">
        <v>29.995273520467077</v>
      </c>
      <c r="AK8" t="s">
        <v>96</v>
      </c>
      <c r="AZ8">
        <f t="shared" si="1"/>
        <v>5.6939502763416892</v>
      </c>
      <c r="BA8">
        <f t="shared" si="0"/>
        <v>249.46656523297497</v>
      </c>
      <c r="BB8">
        <f t="shared" si="0"/>
        <v>174.9631060807726</v>
      </c>
      <c r="BC8" t="s">
        <v>95</v>
      </c>
      <c r="BD8">
        <v>1.8441015531387901</v>
      </c>
      <c r="BE8">
        <v>1.8438110161972052</v>
      </c>
      <c r="BF8" t="s">
        <v>96</v>
      </c>
      <c r="BH8">
        <f>STDEV(G8,AE8,S8)/SQRT(COUNT((G8,AE8,S8)))</f>
        <v>0.43023076887461059</v>
      </c>
      <c r="BK8" t="s">
        <v>95</v>
      </c>
      <c r="BL8">
        <f t="shared" si="2"/>
        <v>8.9537656637448961</v>
      </c>
      <c r="BM8">
        <f t="shared" si="3"/>
        <v>11.321869666698468</v>
      </c>
      <c r="BN8">
        <f t="shared" si="4"/>
        <v>9.3479213978122786</v>
      </c>
    </row>
    <row r="9" spans="1:66" x14ac:dyDescent="0.2">
      <c r="G9" s="11">
        <v>10.057139255068982</v>
      </c>
      <c r="H9" s="11">
        <v>399.84464516128998</v>
      </c>
      <c r="I9" s="11">
        <v>248.04776320207398</v>
      </c>
      <c r="S9">
        <v>13.027012552789984</v>
      </c>
      <c r="T9">
        <v>399.47436666666698</v>
      </c>
      <c r="U9">
        <v>283.60765512946369</v>
      </c>
      <c r="AE9">
        <v>10.425479040378494</v>
      </c>
      <c r="AF9">
        <v>399.37654838709699</v>
      </c>
      <c r="AG9">
        <v>208.91424827857315</v>
      </c>
      <c r="AZ9">
        <f t="shared" si="1"/>
        <v>11.169876949412489</v>
      </c>
      <c r="BA9">
        <f t="shared" si="0"/>
        <v>399.56518673835131</v>
      </c>
      <c r="BB9">
        <f t="shared" si="0"/>
        <v>246.85655553670361</v>
      </c>
      <c r="BH9">
        <f>STDEV(G9,AE9,S9)/SQRT(COUNT((G9,AE9,S9)))</f>
        <v>0.93463594273557726</v>
      </c>
    </row>
    <row r="10" spans="1:66" x14ac:dyDescent="0.2">
      <c r="G10" s="11">
        <v>11.012551177417681</v>
      </c>
      <c r="H10" s="11">
        <v>500.30970967741899</v>
      </c>
      <c r="I10" s="11">
        <v>276.80792210370259</v>
      </c>
      <c r="J10" s="11" t="s">
        <v>97</v>
      </c>
      <c r="K10">
        <v>25.507393004103935</v>
      </c>
      <c r="S10">
        <v>17.22836737925552</v>
      </c>
      <c r="T10">
        <v>498.975666666667</v>
      </c>
      <c r="U10">
        <v>310.70747179063204</v>
      </c>
      <c r="V10" t="s">
        <v>97</v>
      </c>
      <c r="W10">
        <v>8.209299888714968</v>
      </c>
      <c r="AE10">
        <v>14.285152284952929</v>
      </c>
      <c r="AF10">
        <v>500.19687096774197</v>
      </c>
      <c r="AG10">
        <v>222.10622803607313</v>
      </c>
      <c r="AH10" t="s">
        <v>97</v>
      </c>
      <c r="AI10">
        <v>11.963825270112258</v>
      </c>
      <c r="AZ10">
        <f t="shared" si="1"/>
        <v>14.17535694720871</v>
      </c>
      <c r="BA10">
        <f t="shared" si="0"/>
        <v>499.82741577060932</v>
      </c>
      <c r="BB10">
        <f t="shared" si="0"/>
        <v>269.8738739768026</v>
      </c>
      <c r="BC10" t="s">
        <v>97</v>
      </c>
      <c r="BD10">
        <v>16.900723255486795</v>
      </c>
      <c r="BH10">
        <f>STDEV(G10,AE10,S10)/SQRT(COUNT((G10,AE10,S10)))</f>
        <v>1.7951911714262505</v>
      </c>
      <c r="BK10" t="s">
        <v>97</v>
      </c>
      <c r="BL10">
        <f t="shared" si="2"/>
        <v>15.64531035460449</v>
      </c>
    </row>
    <row r="11" spans="1:66" x14ac:dyDescent="0.2">
      <c r="G11" s="11">
        <v>12.862513101074644</v>
      </c>
      <c r="H11" s="11">
        <v>599.50886666666702</v>
      </c>
      <c r="I11" s="11">
        <v>294.60251110539542</v>
      </c>
      <c r="S11">
        <v>18.648416758924938</v>
      </c>
      <c r="T11">
        <v>599.77477419354796</v>
      </c>
      <c r="U11">
        <v>350.64263713789006</v>
      </c>
      <c r="AE11">
        <v>16.167171955206857</v>
      </c>
      <c r="AF11">
        <v>598.95473333333302</v>
      </c>
      <c r="AG11">
        <v>249.68678653701568</v>
      </c>
      <c r="AZ11">
        <f t="shared" si="1"/>
        <v>15.892700605068812</v>
      </c>
      <c r="BA11">
        <f t="shared" si="0"/>
        <v>599.41279139784933</v>
      </c>
      <c r="BB11">
        <f t="shared" si="0"/>
        <v>298.31064492676705</v>
      </c>
      <c r="BH11">
        <f>STDEV(G11,AE11,S11)/SQRT(COUNT((G11,AE11,S11)))</f>
        <v>1.675875012843171</v>
      </c>
    </row>
    <row r="12" spans="1:66" x14ac:dyDescent="0.2">
      <c r="G12" s="11">
        <v>16.728422485599197</v>
      </c>
      <c r="H12" s="11">
        <v>699.38132258064502</v>
      </c>
      <c r="I12" s="11">
        <v>329.65970301097377</v>
      </c>
      <c r="S12">
        <v>19.989011564019311</v>
      </c>
      <c r="T12">
        <v>699.96522580645205</v>
      </c>
      <c r="U12">
        <v>361.14667543346019</v>
      </c>
      <c r="AE12">
        <v>18.323982361088856</v>
      </c>
      <c r="AF12">
        <v>696.70266666666703</v>
      </c>
      <c r="AG12">
        <v>256.88094530487024</v>
      </c>
      <c r="AZ12">
        <f t="shared" si="1"/>
        <v>18.34713880356912</v>
      </c>
      <c r="BA12">
        <f t="shared" si="0"/>
        <v>698.68307168458796</v>
      </c>
      <c r="BB12">
        <f t="shared" si="0"/>
        <v>315.8957745831014</v>
      </c>
      <c r="BH12">
        <f>STDEV(G12,AE12,S12)/SQRT(COUNT((G12,AE12,S12)))</f>
        <v>0.94132219956813745</v>
      </c>
    </row>
    <row r="13" spans="1:66" x14ac:dyDescent="0.2">
      <c r="G13" s="11">
        <v>21.939427977845153</v>
      </c>
      <c r="H13" s="11">
        <v>799.22909677419398</v>
      </c>
      <c r="I13" s="11">
        <v>400.19358083693771</v>
      </c>
      <c r="S13">
        <v>21.03529297621078</v>
      </c>
      <c r="T13">
        <v>799.94445161290298</v>
      </c>
      <c r="U13">
        <v>412.18106653611591</v>
      </c>
      <c r="AE13">
        <v>17.057455711510279</v>
      </c>
      <c r="AF13">
        <v>800.23374193548398</v>
      </c>
      <c r="AG13">
        <v>278.89312126289883</v>
      </c>
      <c r="AZ13">
        <f t="shared" si="1"/>
        <v>20.010725555188738</v>
      </c>
      <c r="BA13">
        <f t="shared" si="0"/>
        <v>799.80243010752702</v>
      </c>
      <c r="BB13">
        <f t="shared" si="0"/>
        <v>363.75592287865084</v>
      </c>
      <c r="BH13">
        <f>STDEV(G13,AE13,S13)/SQRT(COUNT((G13,AE13,S13)))</f>
        <v>1.4995240469874114</v>
      </c>
    </row>
    <row r="14" spans="1:66" x14ac:dyDescent="0.2">
      <c r="G14" s="11">
        <v>25.600574919158124</v>
      </c>
      <c r="H14" s="11">
        <v>899.30380000000002</v>
      </c>
      <c r="I14" s="11">
        <v>479.72467209337725</v>
      </c>
      <c r="S14">
        <v>20.991256358196761</v>
      </c>
      <c r="T14">
        <v>899.858838709677</v>
      </c>
      <c r="U14">
        <v>291.86640064069945</v>
      </c>
      <c r="AE14">
        <v>16.632764386662874</v>
      </c>
      <c r="AF14">
        <v>899.90548387096806</v>
      </c>
      <c r="AG14">
        <v>267.99175647796943</v>
      </c>
      <c r="AZ14">
        <f t="shared" si="1"/>
        <v>21.074865221339252</v>
      </c>
      <c r="BA14">
        <f t="shared" si="0"/>
        <v>899.68937419354836</v>
      </c>
      <c r="BB14">
        <f t="shared" si="0"/>
        <v>346.52760973734871</v>
      </c>
      <c r="BH14">
        <f>STDEV(G14,AE14,S14)/SQRT(COUNT((G14,AE14,S14)))</f>
        <v>2.5891214255148589</v>
      </c>
    </row>
    <row r="15" spans="1:66" x14ac:dyDescent="0.2">
      <c r="G15" s="11">
        <v>29.651303144605773</v>
      </c>
      <c r="H15" s="11">
        <v>1199.8590322580601</v>
      </c>
      <c r="I15" s="11">
        <v>703.95683401382303</v>
      </c>
      <c r="S15">
        <v>21.843451955226975</v>
      </c>
      <c r="T15">
        <v>1201.0015483871</v>
      </c>
      <c r="U15">
        <v>350.86813166836214</v>
      </c>
      <c r="AE15">
        <v>20.977201751706378</v>
      </c>
      <c r="AF15">
        <v>1199.4751612903201</v>
      </c>
      <c r="AG15">
        <v>347.48717930923249</v>
      </c>
      <c r="AZ15">
        <f t="shared" si="1"/>
        <v>24.157318950513041</v>
      </c>
      <c r="BA15">
        <f t="shared" si="0"/>
        <v>1200.1119139784935</v>
      </c>
      <c r="BB15">
        <f t="shared" si="0"/>
        <v>467.43738166380587</v>
      </c>
      <c r="BH15">
        <f>STDEV(G15,AE15,S15)/SQRT(COUNT((G15,AE15,S15)))</f>
        <v>2.7583505999951377</v>
      </c>
    </row>
    <row r="16" spans="1:66" x14ac:dyDescent="0.2">
      <c r="G16" s="11">
        <v>29.020348780196993</v>
      </c>
      <c r="H16" s="11">
        <v>1400.35466666667</v>
      </c>
      <c r="I16" s="11">
        <v>821.95996845203979</v>
      </c>
      <c r="S16">
        <v>21.979120097118361</v>
      </c>
      <c r="T16">
        <v>1399.8270967741901</v>
      </c>
      <c r="U16">
        <v>454.10011822011762</v>
      </c>
      <c r="AE16">
        <v>25.151008589576939</v>
      </c>
      <c r="AF16">
        <v>1392.4259999999999</v>
      </c>
      <c r="AG16">
        <v>326.43498777730201</v>
      </c>
      <c r="AZ16">
        <f t="shared" si="1"/>
        <v>25.383492488964094</v>
      </c>
      <c r="BA16">
        <f t="shared" si="0"/>
        <v>1397.5359211469531</v>
      </c>
      <c r="BB16">
        <f t="shared" si="0"/>
        <v>534.16502481648649</v>
      </c>
      <c r="BH16">
        <f>STDEV(G16,AE16,S16)/SQRT(COUNT((G16,AE16,S16)))</f>
        <v>2.0359487480826752</v>
      </c>
    </row>
    <row r="17" spans="1:66" x14ac:dyDescent="0.2">
      <c r="G17" s="11"/>
      <c r="H17" s="11" t="s">
        <v>103</v>
      </c>
      <c r="I17" s="11" t="s">
        <v>139</v>
      </c>
    </row>
    <row r="18" spans="1:66" x14ac:dyDescent="0.2">
      <c r="G18" s="11"/>
      <c r="H18" s="11"/>
      <c r="I18" s="11"/>
    </row>
    <row r="22" spans="1:66" x14ac:dyDescent="0.2">
      <c r="A22" s="1"/>
      <c r="B22" s="1" t="s">
        <v>0</v>
      </c>
      <c r="C22" s="1" t="s">
        <v>4</v>
      </c>
      <c r="D22" s="1" t="s">
        <v>2</v>
      </c>
      <c r="E22" s="1" t="s">
        <v>3</v>
      </c>
      <c r="F22" s="1" t="s">
        <v>6</v>
      </c>
      <c r="G22" s="10" t="s">
        <v>7</v>
      </c>
      <c r="H22" s="10" t="s">
        <v>8</v>
      </c>
      <c r="I22" s="10" t="s">
        <v>9</v>
      </c>
      <c r="J22" s="11" t="s">
        <v>87</v>
      </c>
      <c r="K22" s="11"/>
      <c r="L22" s="11"/>
      <c r="M22" s="11"/>
      <c r="N22" s="1" t="s">
        <v>0</v>
      </c>
      <c r="O22" s="1" t="s">
        <v>4</v>
      </c>
      <c r="P22" s="1" t="s">
        <v>2</v>
      </c>
      <c r="Q22" s="1" t="s">
        <v>3</v>
      </c>
      <c r="R22" s="1" t="s">
        <v>6</v>
      </c>
      <c r="S22" s="1" t="s">
        <v>7</v>
      </c>
      <c r="T22" s="1" t="s">
        <v>8</v>
      </c>
      <c r="U22" s="1" t="s">
        <v>9</v>
      </c>
      <c r="V22" s="11" t="s">
        <v>87</v>
      </c>
      <c r="W22" s="11"/>
      <c r="X22" s="11"/>
      <c r="Y22" s="11"/>
      <c r="Z22" s="1" t="s">
        <v>0</v>
      </c>
      <c r="AA22" s="1" t="s">
        <v>4</v>
      </c>
      <c r="AB22" s="1" t="s">
        <v>2</v>
      </c>
      <c r="AC22" s="1" t="s">
        <v>3</v>
      </c>
      <c r="AD22" s="1" t="s">
        <v>6</v>
      </c>
      <c r="AE22" s="1" t="s">
        <v>7</v>
      </c>
      <c r="AF22" s="1" t="s">
        <v>8</v>
      </c>
      <c r="AG22" s="1" t="s">
        <v>9</v>
      </c>
      <c r="AH22" s="11" t="s">
        <v>87</v>
      </c>
      <c r="AI22" s="11"/>
      <c r="AJ22" s="11"/>
      <c r="AK22" s="11"/>
      <c r="AL22" s="1" t="s">
        <v>0</v>
      </c>
      <c r="AM22" s="1" t="s">
        <v>4</v>
      </c>
      <c r="AN22" s="1" t="s">
        <v>2</v>
      </c>
      <c r="AO22" s="1" t="s">
        <v>3</v>
      </c>
      <c r="AP22" s="1" t="s">
        <v>6</v>
      </c>
      <c r="AQ22" s="1" t="s">
        <v>7</v>
      </c>
      <c r="AR22" s="1" t="s">
        <v>8</v>
      </c>
      <c r="AS22" s="1" t="s">
        <v>9</v>
      </c>
      <c r="AT22" s="11" t="s">
        <v>87</v>
      </c>
      <c r="AU22" s="11"/>
      <c r="AV22" s="11"/>
      <c r="AW22" s="11"/>
      <c r="AX22" t="s">
        <v>86</v>
      </c>
      <c r="AY22" t="s">
        <v>6</v>
      </c>
      <c r="AZ22" t="s">
        <v>7</v>
      </c>
      <c r="BA22" t="s">
        <v>8</v>
      </c>
      <c r="BB22" t="s">
        <v>9</v>
      </c>
      <c r="BC22" t="s">
        <v>87</v>
      </c>
      <c r="BH22" t="s">
        <v>108</v>
      </c>
      <c r="BJ22" t="s">
        <v>86</v>
      </c>
      <c r="BK22" t="s">
        <v>109</v>
      </c>
      <c r="BN22" t="s">
        <v>108</v>
      </c>
    </row>
    <row r="23" spans="1:66" x14ac:dyDescent="0.2">
      <c r="B23" t="s">
        <v>43</v>
      </c>
      <c r="G23" s="11">
        <v>-3.4774885253760157</v>
      </c>
      <c r="H23" s="11">
        <v>56.028070967741897</v>
      </c>
      <c r="I23" s="11">
        <v>145.6568719988887</v>
      </c>
      <c r="J23" s="11"/>
      <c r="K23" s="11" t="s">
        <v>88</v>
      </c>
      <c r="L23" s="11" t="s">
        <v>89</v>
      </c>
      <c r="M23" s="11"/>
      <c r="N23" t="s">
        <v>45</v>
      </c>
      <c r="S23">
        <v>-0.88946217050756371</v>
      </c>
      <c r="T23">
        <v>49.583867741935499</v>
      </c>
      <c r="U23">
        <v>70.000293358201887</v>
      </c>
      <c r="V23" s="11"/>
      <c r="W23" s="11" t="s">
        <v>88</v>
      </c>
      <c r="X23" s="11" t="s">
        <v>89</v>
      </c>
      <c r="Y23" s="11"/>
      <c r="Z23" t="s">
        <v>48</v>
      </c>
      <c r="AE23">
        <v>-0.525809777840065</v>
      </c>
      <c r="AF23">
        <v>49.604916666666703</v>
      </c>
      <c r="AG23">
        <v>103.752086942986</v>
      </c>
      <c r="AH23" s="11"/>
      <c r="AI23" s="11" t="s">
        <v>88</v>
      </c>
      <c r="AJ23" s="11" t="s">
        <v>89</v>
      </c>
      <c r="AK23" s="11"/>
      <c r="AL23" t="s">
        <v>49</v>
      </c>
      <c r="AT23" s="11"/>
      <c r="AU23" s="11" t="s">
        <v>88</v>
      </c>
      <c r="AV23" s="11" t="s">
        <v>89</v>
      </c>
      <c r="AW23" s="11"/>
      <c r="AZ23">
        <f>AVERAGE(G23,S23,AE23,AQ23)</f>
        <v>-1.6309201579078814</v>
      </c>
      <c r="BA23">
        <f t="shared" ref="BA23:BA36" si="5">AVERAGE(H23,T23,AF23,AR23)</f>
        <v>51.738951792114698</v>
      </c>
      <c r="BB23">
        <f t="shared" ref="BB23:BB36" si="6">AVERAGE(I23,U23,AG23,AS23)</f>
        <v>106.4697507666922</v>
      </c>
      <c r="BD23" t="s">
        <v>88</v>
      </c>
      <c r="BE23" t="s">
        <v>89</v>
      </c>
      <c r="BH23">
        <f>STDEV(G23,AE23,S23,AQ23)/SQRT(COUNT((G23,AE23,S23,AQ23)))</f>
        <v>0.92923298432518131</v>
      </c>
      <c r="BL23" t="s">
        <v>88</v>
      </c>
      <c r="BM23" t="s">
        <v>89</v>
      </c>
    </row>
    <row r="24" spans="1:66" x14ac:dyDescent="0.2">
      <c r="G24" s="11">
        <v>-2.8317492411033407</v>
      </c>
      <c r="H24" s="11">
        <v>79.393932258064495</v>
      </c>
      <c r="I24" s="11">
        <v>114.64748367320027</v>
      </c>
      <c r="J24" s="11" t="s">
        <v>90</v>
      </c>
      <c r="K24" s="11">
        <v>157.26580487223615</v>
      </c>
      <c r="L24" s="11">
        <v>157.31165731197757</v>
      </c>
      <c r="M24" s="11" t="s">
        <v>91</v>
      </c>
      <c r="S24">
        <v>0.15504902913085358</v>
      </c>
      <c r="T24">
        <v>79.902387096774206</v>
      </c>
      <c r="U24">
        <v>72.086316129108312</v>
      </c>
      <c r="V24" s="11" t="s">
        <v>90</v>
      </c>
      <c r="W24" s="11">
        <v>105.3524829808751</v>
      </c>
      <c r="X24" s="11">
        <v>105.38319956533167</v>
      </c>
      <c r="Y24" s="11" t="s">
        <v>91</v>
      </c>
      <c r="AE24">
        <v>-0.106771505010566</v>
      </c>
      <c r="AF24">
        <v>79.714087096774193</v>
      </c>
      <c r="AG24">
        <v>85.22838544495383</v>
      </c>
      <c r="AH24" s="11" t="s">
        <v>90</v>
      </c>
      <c r="AI24" s="11">
        <v>160.61977679309328</v>
      </c>
      <c r="AJ24" s="11">
        <v>160.66660711735014</v>
      </c>
      <c r="AK24" s="11" t="s">
        <v>91</v>
      </c>
      <c r="AQ24">
        <v>-0.75261864174278215</v>
      </c>
      <c r="AR24">
        <v>79.376233333333303</v>
      </c>
      <c r="AS24">
        <v>99.175324650956654</v>
      </c>
      <c r="AT24" s="11" t="s">
        <v>90</v>
      </c>
      <c r="AU24" s="11">
        <v>142.00725703408946</v>
      </c>
      <c r="AV24" s="11">
        <v>142.0486606895204</v>
      </c>
      <c r="AW24" s="11" t="s">
        <v>91</v>
      </c>
      <c r="AZ24">
        <f t="shared" ref="AZ24:AZ36" si="7">AVERAGE(G24,S24,AE24,AQ24)</f>
        <v>-0.88402258968145875</v>
      </c>
      <c r="BA24">
        <f t="shared" si="5"/>
        <v>79.596659946236556</v>
      </c>
      <c r="BB24">
        <f t="shared" si="6"/>
        <v>92.784377474554759</v>
      </c>
      <c r="BC24" t="s">
        <v>90</v>
      </c>
      <c r="BD24">
        <v>129.4853164315339</v>
      </c>
      <c r="BE24">
        <v>129.52306918823712</v>
      </c>
      <c r="BF24" t="s">
        <v>91</v>
      </c>
      <c r="BH24">
        <f>STDEV(G24,AE24,S24,AQ24)/SQRT(COUNT((G24,AE24,S24,AQ24)))</f>
        <v>0.67667663275725032</v>
      </c>
      <c r="BK24" t="s">
        <v>90</v>
      </c>
      <c r="BL24">
        <f>AVERAGE(K24,W24,AI24,AU24)</f>
        <v>141.31133042007349</v>
      </c>
      <c r="BM24">
        <f>AVERAGE(L24,X24,AJ24,AV24)</f>
        <v>141.35253117104494</v>
      </c>
      <c r="BN24">
        <f>STDEV(L24,X24,AJ24,AV24)/(SQRT(COUNT(L24,X24,AJ24,AV24)))</f>
        <v>12.655712311410003</v>
      </c>
    </row>
    <row r="25" spans="1:66" x14ac:dyDescent="0.2">
      <c r="G25" s="11">
        <v>-1.558752241757128</v>
      </c>
      <c r="H25" s="11">
        <v>99.933538709677407</v>
      </c>
      <c r="I25" s="11">
        <v>109.39454312894486</v>
      </c>
      <c r="J25" s="11" t="s">
        <v>92</v>
      </c>
      <c r="K25" s="11">
        <v>253.10866898191318</v>
      </c>
      <c r="L25" s="11">
        <v>253.1202829747927</v>
      </c>
      <c r="M25" s="11" t="s">
        <v>91</v>
      </c>
      <c r="S25">
        <v>1.0278631897216075</v>
      </c>
      <c r="T25">
        <v>99.872</v>
      </c>
      <c r="U25">
        <v>75.505328845629919</v>
      </c>
      <c r="V25" s="11" t="s">
        <v>92</v>
      </c>
      <c r="W25" s="11">
        <v>170.50948678705365</v>
      </c>
      <c r="X25" s="11">
        <v>170.51731068330108</v>
      </c>
      <c r="Y25" s="11" t="s">
        <v>91</v>
      </c>
      <c r="AE25">
        <v>0.47694277658684903</v>
      </c>
      <c r="AF25">
        <v>99.528556666666702</v>
      </c>
      <c r="AG25">
        <v>65.346132141472964</v>
      </c>
      <c r="AH25" s="11" t="s">
        <v>92</v>
      </c>
      <c r="AI25" s="11">
        <v>197.43834749704382</v>
      </c>
      <c r="AJ25" s="11">
        <v>197.44740703487474</v>
      </c>
      <c r="AK25" s="11" t="s">
        <v>91</v>
      </c>
      <c r="AQ25">
        <v>-7.9336202097871303E-2</v>
      </c>
      <c r="AR25">
        <v>99.507456666666698</v>
      </c>
      <c r="AS25">
        <v>98.14140289758592</v>
      </c>
      <c r="AT25" s="11" t="s">
        <v>92</v>
      </c>
      <c r="AU25" s="11">
        <v>242.73681674848572</v>
      </c>
      <c r="AV25" s="11">
        <v>242.74795482476202</v>
      </c>
      <c r="AW25" s="11" t="s">
        <v>91</v>
      </c>
      <c r="AZ25">
        <f t="shared" si="7"/>
        <v>-3.3320619386635691E-2</v>
      </c>
      <c r="BA25">
        <f t="shared" si="5"/>
        <v>99.710388010752709</v>
      </c>
      <c r="BB25">
        <f t="shared" si="6"/>
        <v>87.096851753408416</v>
      </c>
      <c r="BC25" t="s">
        <v>92</v>
      </c>
      <c r="BD25">
        <v>190.24840602246363</v>
      </c>
      <c r="BE25">
        <v>190.25713564694379</v>
      </c>
      <c r="BF25" t="s">
        <v>91</v>
      </c>
      <c r="BH25">
        <f>STDEV(G25,AE25,S25,AQ25)/SQRT(COUNT((G25,AE25,S25,AQ25)))</f>
        <v>0.55644248567454546</v>
      </c>
      <c r="BK25" t="s">
        <v>92</v>
      </c>
      <c r="BL25">
        <f t="shared" ref="BL25:BL30" si="8">AVERAGE(K25,W25,AI25,AU25)</f>
        <v>215.94833000362408</v>
      </c>
      <c r="BM25">
        <f t="shared" ref="BM25:BM28" si="9">AVERAGE(L25,X25,AJ25,AV25)</f>
        <v>215.95823887943266</v>
      </c>
      <c r="BN25">
        <f t="shared" ref="BN25:BN28" si="10">STDEV(L25,X25,AJ25,AV25)/(SQRT(COUNT(L25,X25,AJ25,AV25)))</f>
        <v>19.378328214529528</v>
      </c>
    </row>
    <row r="26" spans="1:66" x14ac:dyDescent="0.2">
      <c r="G26" s="11">
        <v>0.32622263440294968</v>
      </c>
      <c r="H26" s="11">
        <v>149.78233333333301</v>
      </c>
      <c r="I26" s="11">
        <v>136.39366287014926</v>
      </c>
      <c r="J26" s="11" t="s">
        <v>93</v>
      </c>
      <c r="K26" s="11">
        <v>15.019845449654198</v>
      </c>
      <c r="L26" s="11">
        <v>15.025080622526801</v>
      </c>
      <c r="M26" s="11" t="s">
        <v>91</v>
      </c>
      <c r="S26">
        <v>3.0128327819416669</v>
      </c>
      <c r="T26">
        <v>149.64183333333301</v>
      </c>
      <c r="U26">
        <v>91.088585166835102</v>
      </c>
      <c r="V26" s="11" t="s">
        <v>93</v>
      </c>
      <c r="W26" s="11">
        <v>7.6336118510439466</v>
      </c>
      <c r="X26" s="11">
        <v>7.6362725493724692</v>
      </c>
      <c r="Y26" s="11" t="s">
        <v>91</v>
      </c>
      <c r="AE26">
        <v>1.4212185548749603</v>
      </c>
      <c r="AF26">
        <v>149.67270967741899</v>
      </c>
      <c r="AG26">
        <v>74.794146224032062</v>
      </c>
      <c r="AH26" s="11" t="s">
        <v>93</v>
      </c>
      <c r="AI26" s="11">
        <v>11.888956785346723</v>
      </c>
      <c r="AJ26" s="11">
        <v>11.893100685778643</v>
      </c>
      <c r="AK26" s="11" t="s">
        <v>91</v>
      </c>
      <c r="AQ26">
        <v>1.6208202562063194</v>
      </c>
      <c r="AR26">
        <v>148.969066666667</v>
      </c>
      <c r="AS26">
        <v>104.06871497885788</v>
      </c>
      <c r="AT26" s="11" t="s">
        <v>93</v>
      </c>
      <c r="AU26" s="11">
        <v>11.343988386372445</v>
      </c>
      <c r="AV26" s="11">
        <v>11.347942337860596</v>
      </c>
      <c r="AW26" s="11" t="s">
        <v>91</v>
      </c>
      <c r="AZ26">
        <f t="shared" si="7"/>
        <v>1.5952735568564742</v>
      </c>
      <c r="BA26">
        <f t="shared" si="5"/>
        <v>149.516485752688</v>
      </c>
      <c r="BB26">
        <f t="shared" si="6"/>
        <v>101.58627730996858</v>
      </c>
      <c r="BC26" t="s">
        <v>93</v>
      </c>
      <c r="BD26">
        <v>9.2951207150770649</v>
      </c>
      <c r="BE26">
        <v>9.2983605329552343</v>
      </c>
      <c r="BF26" t="s">
        <v>91</v>
      </c>
      <c r="BH26">
        <f>STDEV(G26,AE26,S26,AQ26)/SQRT(COUNT((G26,AE26,S26,AQ26)))</f>
        <v>0.55158198075827958</v>
      </c>
      <c r="BK26" t="s">
        <v>93</v>
      </c>
      <c r="BL26">
        <f t="shared" si="8"/>
        <v>11.471600618104327</v>
      </c>
      <c r="BM26">
        <f t="shared" si="9"/>
        <v>11.475599048884627</v>
      </c>
      <c r="BN26">
        <f t="shared" si="10"/>
        <v>1.5146465832045979</v>
      </c>
    </row>
    <row r="27" spans="1:66" x14ac:dyDescent="0.2">
      <c r="G27" s="11">
        <v>2.670674253665501</v>
      </c>
      <c r="H27" s="11">
        <v>199.27023333333301</v>
      </c>
      <c r="I27" s="11">
        <v>161.05584797143527</v>
      </c>
      <c r="J27" s="11" t="s">
        <v>94</v>
      </c>
      <c r="K27" s="11">
        <v>18.228227927532302</v>
      </c>
      <c r="L27" s="11">
        <v>18.220144764139441</v>
      </c>
      <c r="M27" s="11" t="s">
        <v>91</v>
      </c>
      <c r="S27">
        <v>4.9318026370429973</v>
      </c>
      <c r="T27">
        <v>199.699966666667</v>
      </c>
      <c r="U27">
        <v>108.88994214946645</v>
      </c>
      <c r="V27" s="11" t="s">
        <v>94</v>
      </c>
      <c r="W27" s="11">
        <v>4.1943208726933756</v>
      </c>
      <c r="X27" s="11">
        <v>4.1924609343016206</v>
      </c>
      <c r="Y27" s="11" t="s">
        <v>91</v>
      </c>
      <c r="AE27">
        <v>2.4921066066913991</v>
      </c>
      <c r="AF27">
        <v>199.6722</v>
      </c>
      <c r="AG27">
        <v>78.420411395704818</v>
      </c>
      <c r="AH27" s="11" t="s">
        <v>94</v>
      </c>
      <c r="AI27" s="11">
        <v>12.384874401063939</v>
      </c>
      <c r="AJ27" s="11">
        <v>12.379382426540587</v>
      </c>
      <c r="AK27" s="11" t="s">
        <v>91</v>
      </c>
      <c r="AQ27">
        <v>3.4512532156637734</v>
      </c>
      <c r="AR27">
        <v>198.90409677419399</v>
      </c>
      <c r="AS27">
        <v>115.34385299553985</v>
      </c>
      <c r="AT27" s="11" t="s">
        <v>94</v>
      </c>
      <c r="AU27" s="11">
        <v>10.750007933847458</v>
      </c>
      <c r="AV27" s="11">
        <v>10.745240927918561</v>
      </c>
      <c r="AW27" s="11" t="s">
        <v>91</v>
      </c>
      <c r="AZ27">
        <f t="shared" si="7"/>
        <v>3.3864591782659179</v>
      </c>
      <c r="BA27">
        <f t="shared" si="5"/>
        <v>199.38662419354847</v>
      </c>
      <c r="BB27">
        <f t="shared" si="6"/>
        <v>115.92751362803661</v>
      </c>
      <c r="BC27" t="s">
        <v>94</v>
      </c>
      <c r="BD27">
        <v>8.3799734474364467</v>
      </c>
      <c r="BE27">
        <v>8.3762574145410511</v>
      </c>
      <c r="BF27" t="s">
        <v>91</v>
      </c>
      <c r="BH27">
        <f>STDEV(G27,AE27,S27,AQ27)/SQRT(COUNT((G27,AE27,S27,AQ27)))</f>
        <v>0.55561521858166363</v>
      </c>
      <c r="BK27" t="s">
        <v>94</v>
      </c>
      <c r="BL27">
        <f t="shared" si="8"/>
        <v>11.389357783784268</v>
      </c>
      <c r="BM27">
        <f t="shared" si="9"/>
        <v>11.384307263225052</v>
      </c>
      <c r="BN27">
        <f t="shared" si="10"/>
        <v>2.884584145639923</v>
      </c>
    </row>
    <row r="28" spans="1:66" x14ac:dyDescent="0.2">
      <c r="G28" s="11">
        <v>5.2144379626925517</v>
      </c>
      <c r="H28" s="11">
        <v>249.811838709677</v>
      </c>
      <c r="I28" s="11">
        <v>182.74881963196199</v>
      </c>
      <c r="J28" s="11" t="s">
        <v>95</v>
      </c>
      <c r="K28" s="11">
        <v>2.3650406135489508</v>
      </c>
      <c r="L28" s="11">
        <v>2.3646680030138016</v>
      </c>
      <c r="M28" s="11" t="s">
        <v>96</v>
      </c>
      <c r="S28">
        <v>6.8399345503289819</v>
      </c>
      <c r="T28">
        <v>249.751366666667</v>
      </c>
      <c r="U28">
        <v>123.26223861170511</v>
      </c>
      <c r="V28" s="11" t="s">
        <v>95</v>
      </c>
      <c r="W28" s="11">
        <v>30</v>
      </c>
      <c r="X28" s="11">
        <v>29.995273520467077</v>
      </c>
      <c r="Y28" s="11" t="s">
        <v>96</v>
      </c>
      <c r="AE28">
        <v>3.5259313095511358</v>
      </c>
      <c r="AF28">
        <v>249.694433333333</v>
      </c>
      <c r="AG28">
        <v>96.459198649116473</v>
      </c>
      <c r="AH28" s="11" t="s">
        <v>95</v>
      </c>
      <c r="AI28" s="11">
        <v>30</v>
      </c>
      <c r="AJ28" s="11">
        <v>29.995273520467077</v>
      </c>
      <c r="AK28" s="11" t="s">
        <v>96</v>
      </c>
      <c r="AQ28">
        <v>5.3535037071766451</v>
      </c>
      <c r="AR28">
        <v>248.95883333333299</v>
      </c>
      <c r="AS28">
        <v>129.0888169995587</v>
      </c>
      <c r="AT28" s="11" t="s">
        <v>95</v>
      </c>
      <c r="AU28" s="11">
        <v>30</v>
      </c>
      <c r="AV28" s="11">
        <v>29.995273520467077</v>
      </c>
      <c r="AW28" s="11" t="s">
        <v>96</v>
      </c>
      <c r="AZ28">
        <f t="shared" si="7"/>
        <v>5.2334518824373291</v>
      </c>
      <c r="BA28">
        <f t="shared" si="5"/>
        <v>249.55411801075249</v>
      </c>
      <c r="BB28">
        <f t="shared" si="6"/>
        <v>132.88976847308558</v>
      </c>
      <c r="BC28" t="s">
        <v>95</v>
      </c>
      <c r="BD28">
        <v>5.6731451733813181</v>
      </c>
      <c r="BE28">
        <v>5.6722513732296749</v>
      </c>
      <c r="BF28" t="s">
        <v>96</v>
      </c>
      <c r="BH28">
        <f>STDEV(G28,AE28,S28,AQ28)/SQRT(COUNT((G28,AE28,S28,AQ28)))</f>
        <v>0.67769136527584006</v>
      </c>
      <c r="BK28" t="s">
        <v>95</v>
      </c>
      <c r="BL28">
        <f t="shared" si="8"/>
        <v>23.091260153387239</v>
      </c>
      <c r="BM28">
        <f t="shared" si="9"/>
        <v>23.087622141103758</v>
      </c>
      <c r="BN28">
        <f t="shared" si="10"/>
        <v>6.907651379363319</v>
      </c>
    </row>
    <row r="29" spans="1:66" x14ac:dyDescent="0.2">
      <c r="G29" s="11">
        <v>11.794327919608925</v>
      </c>
      <c r="H29" s="11">
        <v>399.74770967741898</v>
      </c>
      <c r="I29" s="11">
        <v>244.03551616529978</v>
      </c>
      <c r="J29" s="11"/>
      <c r="K29" s="11"/>
      <c r="L29" s="11"/>
      <c r="M29" s="11"/>
      <c r="S29">
        <v>11.711793901529099</v>
      </c>
      <c r="T29">
        <v>399.79529032258102</v>
      </c>
      <c r="U29">
        <v>164.91516623439404</v>
      </c>
      <c r="V29" s="11"/>
      <c r="W29" s="11"/>
      <c r="X29" s="11"/>
      <c r="Y29" s="11"/>
      <c r="AE29">
        <v>6.6776258810762732</v>
      </c>
      <c r="AF29">
        <v>399.43290000000002</v>
      </c>
      <c r="AG29">
        <v>123.98184105329833</v>
      </c>
      <c r="AH29" s="11"/>
      <c r="AI29" s="11"/>
      <c r="AJ29" s="11"/>
      <c r="AK29" s="11"/>
      <c r="AQ29">
        <v>10.63888854832431</v>
      </c>
      <c r="AR29">
        <v>399.72070967741899</v>
      </c>
      <c r="AS29">
        <v>165.57083577596666</v>
      </c>
      <c r="AT29" s="11"/>
      <c r="AU29" s="11"/>
      <c r="AV29" s="11"/>
      <c r="AW29" s="11"/>
      <c r="AZ29">
        <f t="shared" si="7"/>
        <v>10.205659062634652</v>
      </c>
      <c r="BA29">
        <f t="shared" si="5"/>
        <v>399.67415241935475</v>
      </c>
      <c r="BB29">
        <f t="shared" si="6"/>
        <v>174.62583980723971</v>
      </c>
      <c r="BH29">
        <f>STDEV(G29,AE29,S29,AQ29)/SQRT(COUNT((G29,AE29,S29,AQ29)))</f>
        <v>1.2050939385064325</v>
      </c>
    </row>
    <row r="30" spans="1:66" x14ac:dyDescent="0.2">
      <c r="G30" s="11">
        <v>14.089591227032379</v>
      </c>
      <c r="H30" s="11">
        <v>500.12993548387101</v>
      </c>
      <c r="I30" s="11">
        <v>268.04727062455129</v>
      </c>
      <c r="J30" s="11" t="s">
        <v>97</v>
      </c>
      <c r="K30" s="11">
        <v>3.8391389132855389</v>
      </c>
      <c r="L30" s="11"/>
      <c r="M30" s="11"/>
      <c r="S30">
        <v>12.689021235599306</v>
      </c>
      <c r="T30">
        <v>500.12045161290303</v>
      </c>
      <c r="U30">
        <v>173.90711233486616</v>
      </c>
      <c r="V30" s="11" t="s">
        <v>97</v>
      </c>
      <c r="W30" s="11">
        <v>0.86963933683110406</v>
      </c>
      <c r="X30" s="11"/>
      <c r="Y30" s="11"/>
      <c r="AE30">
        <v>8.7956226554204804</v>
      </c>
      <c r="AF30">
        <v>499.41879999999998</v>
      </c>
      <c r="AG30">
        <v>126.85969749064515</v>
      </c>
      <c r="AH30" s="11" t="s">
        <v>97</v>
      </c>
      <c r="AI30" s="11">
        <v>1.4603383693110845</v>
      </c>
      <c r="AJ30" s="11"/>
      <c r="AK30" s="11"/>
      <c r="AQ30">
        <v>12.656062730012618</v>
      </c>
      <c r="AR30">
        <v>500.453483870968</v>
      </c>
      <c r="AS30">
        <v>183.5501211791875</v>
      </c>
      <c r="AT30" s="11" t="s">
        <v>97</v>
      </c>
      <c r="AU30" s="11">
        <v>1.7417583306275204</v>
      </c>
      <c r="AV30" s="11"/>
      <c r="AW30" s="11"/>
      <c r="AZ30">
        <f t="shared" si="7"/>
        <v>12.057574462016195</v>
      </c>
      <c r="BA30">
        <f t="shared" si="5"/>
        <v>500.03066774193553</v>
      </c>
      <c r="BB30">
        <f t="shared" si="6"/>
        <v>188.09105040731254</v>
      </c>
      <c r="BC30" t="s">
        <v>97</v>
      </c>
      <c r="BD30">
        <v>4.2413483331774993</v>
      </c>
      <c r="BH30">
        <f>STDEV(G30,AE30,S30,AQ30)/SQRT(COUNT((G30,AE30,S30,AQ30)))</f>
        <v>1.1374802180205823</v>
      </c>
      <c r="BK30" t="s">
        <v>97</v>
      </c>
      <c r="BL30">
        <f t="shared" si="8"/>
        <v>1.9777187375138121</v>
      </c>
    </row>
    <row r="31" spans="1:66" x14ac:dyDescent="0.2">
      <c r="G31" s="11">
        <v>15.895965618308241</v>
      </c>
      <c r="H31" s="11">
        <v>599.98409677419397</v>
      </c>
      <c r="I31" s="11">
        <v>285.50037652696636</v>
      </c>
      <c r="S31">
        <v>12.153379115770724</v>
      </c>
      <c r="T31">
        <v>600.20183870967696</v>
      </c>
      <c r="U31">
        <v>165.95452088954758</v>
      </c>
      <c r="AE31">
        <v>10.135903422692728</v>
      </c>
      <c r="AF31">
        <v>600.05700000000002</v>
      </c>
      <c r="AG31">
        <v>164.49599901834262</v>
      </c>
      <c r="AQ31">
        <v>14.695232505843238</v>
      </c>
      <c r="AR31">
        <v>597.42822580645202</v>
      </c>
      <c r="AS31">
        <v>165.80992860730839</v>
      </c>
      <c r="AZ31">
        <f t="shared" si="7"/>
        <v>13.220120165653732</v>
      </c>
      <c r="BA31">
        <f t="shared" si="5"/>
        <v>599.41779032258069</v>
      </c>
      <c r="BB31">
        <f t="shared" si="6"/>
        <v>195.44020626054123</v>
      </c>
      <c r="BH31">
        <f>STDEV(G31,AE31,S31,AQ31)/SQRT(COUNT((G31,AE31,S31,AQ31)))</f>
        <v>1.2905565559006495</v>
      </c>
    </row>
    <row r="32" spans="1:66" x14ac:dyDescent="0.2">
      <c r="G32" s="11">
        <v>17.914070591646837</v>
      </c>
      <c r="H32" s="11">
        <v>700.04796774193596</v>
      </c>
      <c r="I32" s="11">
        <v>304.57063096141871</v>
      </c>
      <c r="S32">
        <v>12.481657690956657</v>
      </c>
      <c r="T32">
        <v>699.95454838709702</v>
      </c>
      <c r="U32">
        <v>144.42108248427718</v>
      </c>
      <c r="AE32">
        <v>11.58988213658497</v>
      </c>
      <c r="AF32">
        <v>699.50599999999997</v>
      </c>
      <c r="AG32">
        <v>194.67481361731748</v>
      </c>
      <c r="AQ32">
        <v>15.054185730722034</v>
      </c>
      <c r="AR32">
        <v>699.919033333333</v>
      </c>
      <c r="AS32">
        <v>168.28207713470519</v>
      </c>
      <c r="AZ32">
        <f t="shared" si="7"/>
        <v>14.259949037477623</v>
      </c>
      <c r="BA32">
        <f t="shared" si="5"/>
        <v>699.85688736559155</v>
      </c>
      <c r="BB32">
        <f t="shared" si="6"/>
        <v>202.98715104942966</v>
      </c>
      <c r="BH32">
        <f>STDEV(G32,AE32,S32,AQ32)/SQRT(COUNT((G32,AE32,S32,AQ32)))</f>
        <v>1.4222925632552323</v>
      </c>
    </row>
    <row r="33" spans="7:60" x14ac:dyDescent="0.2">
      <c r="G33" s="11">
        <v>19.685361340584254</v>
      </c>
      <c r="H33" s="11">
        <v>799.82732258064505</v>
      </c>
      <c r="I33" s="11">
        <v>324.93953319566504</v>
      </c>
      <c r="S33">
        <v>14.29805137663883</v>
      </c>
      <c r="T33">
        <v>799.11113333333299</v>
      </c>
      <c r="U33">
        <v>140.88101964687155</v>
      </c>
      <c r="AE33">
        <v>12.499020110744176</v>
      </c>
      <c r="AF33">
        <v>799.92012903225805</v>
      </c>
      <c r="AG33">
        <v>206.76647808334863</v>
      </c>
      <c r="AQ33">
        <v>17.35216074446673</v>
      </c>
      <c r="AR33">
        <v>796.93186666666702</v>
      </c>
      <c r="AS33">
        <v>144.30213547432874</v>
      </c>
      <c r="AZ33">
        <f t="shared" si="7"/>
        <v>15.958648393108497</v>
      </c>
      <c r="BA33">
        <f t="shared" si="5"/>
        <v>798.94761290322572</v>
      </c>
      <c r="BB33">
        <f t="shared" si="6"/>
        <v>204.2222916000535</v>
      </c>
      <c r="BH33">
        <f>STDEV(G33,AE33,S33,AQ33)/SQRT(COUNT((G33,AE33,S33,AQ33)))</f>
        <v>1.5957463345175478</v>
      </c>
    </row>
    <row r="34" spans="7:60" x14ac:dyDescent="0.2">
      <c r="G34" s="11">
        <v>21.570497759927463</v>
      </c>
      <c r="H34" s="11">
        <v>899.50823333333301</v>
      </c>
      <c r="I34" s="11">
        <v>353.14551802445226</v>
      </c>
      <c r="S34">
        <v>15.797818709567606</v>
      </c>
      <c r="T34">
        <v>899.74030000000005</v>
      </c>
      <c r="U34">
        <v>166.22264094040381</v>
      </c>
      <c r="AE34">
        <v>12.824081858584915</v>
      </c>
      <c r="AF34">
        <v>899.95140000000004</v>
      </c>
      <c r="AG34">
        <v>224.82525674783648</v>
      </c>
      <c r="AQ34">
        <v>17.579110817988511</v>
      </c>
      <c r="AR34">
        <v>899.828666666667</v>
      </c>
      <c r="AS34">
        <v>166.43056510825863</v>
      </c>
      <c r="AZ34">
        <f t="shared" si="7"/>
        <v>16.942877286517124</v>
      </c>
      <c r="BA34">
        <f t="shared" si="5"/>
        <v>899.75714999999991</v>
      </c>
      <c r="BB34">
        <f t="shared" si="6"/>
        <v>227.65599520523779</v>
      </c>
      <c r="BH34">
        <f>STDEV(G34,AE34,S34,AQ34)/SQRT(COUNT((G34,AE34,S34,AQ34)))</f>
        <v>1.8279154629043055</v>
      </c>
    </row>
    <row r="35" spans="7:60" x14ac:dyDescent="0.2">
      <c r="G35" s="11">
        <v>26.178348782358096</v>
      </c>
      <c r="H35" s="11">
        <v>1199.8854838709699</v>
      </c>
      <c r="I35" s="11">
        <v>462.62499749974324</v>
      </c>
      <c r="S35">
        <v>18.706506839928362</v>
      </c>
      <c r="T35">
        <v>1199.7893548387101</v>
      </c>
      <c r="U35">
        <v>196.67478398786449</v>
      </c>
      <c r="AE35">
        <v>16.011411377078922</v>
      </c>
      <c r="AF35">
        <v>1199.577</v>
      </c>
      <c r="AG35">
        <v>211.77629082061782</v>
      </c>
      <c r="AZ35">
        <f t="shared" si="7"/>
        <v>20.298755666455126</v>
      </c>
      <c r="BA35">
        <f t="shared" si="5"/>
        <v>1199.7506129032265</v>
      </c>
      <c r="BB35">
        <f t="shared" si="6"/>
        <v>290.3586907694085</v>
      </c>
      <c r="BH35">
        <f>STDEV(G35,AE35,S35,AQ35)/SQRT(COUNT((G35,AE35,S35,AQ35)))</f>
        <v>3.0410029209071867</v>
      </c>
    </row>
    <row r="36" spans="7:60" x14ac:dyDescent="0.2">
      <c r="G36" s="11">
        <v>26.831494896154293</v>
      </c>
      <c r="H36" s="11">
        <v>1400.09709677419</v>
      </c>
      <c r="I36" s="11">
        <v>503.05413243972907</v>
      </c>
      <c r="S36">
        <v>17.494246778278558</v>
      </c>
      <c r="T36">
        <v>1400.07064516129</v>
      </c>
      <c r="U36">
        <v>187.69345555491097</v>
      </c>
      <c r="AE36">
        <v>15.85368574156886</v>
      </c>
      <c r="AF36">
        <v>1399.9206451612899</v>
      </c>
      <c r="AG36">
        <v>148.6899160578804</v>
      </c>
      <c r="AQ36">
        <v>23.281999046297276</v>
      </c>
      <c r="AR36">
        <v>1399.9561290322599</v>
      </c>
      <c r="AS36">
        <v>247.605473108062</v>
      </c>
      <c r="AZ36">
        <f t="shared" si="7"/>
        <v>20.865356615574747</v>
      </c>
      <c r="BA36">
        <f t="shared" si="5"/>
        <v>1400.0111290322575</v>
      </c>
      <c r="BB36">
        <f t="shared" si="6"/>
        <v>271.76074429014562</v>
      </c>
      <c r="BH36">
        <f>STDEV(G36,AE36,S36,AQ36)/SQRT(COUNT((G36,AE36,S36,AQ36)))</f>
        <v>2.5481397316709158</v>
      </c>
    </row>
    <row r="37" spans="7:60" x14ac:dyDescent="0.2">
      <c r="G37" s="11"/>
      <c r="H37" s="11"/>
      <c r="I37" s="11"/>
    </row>
    <row r="38" spans="7:60" x14ac:dyDescent="0.2">
      <c r="G38" s="11"/>
      <c r="H38" s="11" t="s">
        <v>104</v>
      </c>
      <c r="I38" s="11" t="s">
        <v>139</v>
      </c>
    </row>
    <row r="43" spans="7:60" x14ac:dyDescent="0.2">
      <c r="AG43" t="s">
        <v>123</v>
      </c>
      <c r="AH43" s="16" t="s">
        <v>87</v>
      </c>
      <c r="AI43" s="16"/>
      <c r="AJ43" s="16"/>
      <c r="AK43" s="16"/>
    </row>
    <row r="44" spans="7:60" x14ac:dyDescent="0.2">
      <c r="U44" t="s">
        <v>130</v>
      </c>
      <c r="V44" s="16" t="s">
        <v>87</v>
      </c>
      <c r="W44" s="16"/>
      <c r="X44" s="16"/>
      <c r="Y44" s="16"/>
      <c r="AG44" t="s">
        <v>128</v>
      </c>
      <c r="AH44" s="9"/>
      <c r="AI44" s="9" t="s">
        <v>88</v>
      </c>
      <c r="AJ44" s="9" t="s">
        <v>89</v>
      </c>
      <c r="AK44" s="9"/>
      <c r="AS44" s="9"/>
      <c r="AT44" s="9"/>
      <c r="AU44" s="9"/>
      <c r="AV44" s="9"/>
    </row>
    <row r="45" spans="7:60" x14ac:dyDescent="0.2">
      <c r="U45" t="s">
        <v>133</v>
      </c>
      <c r="V45" s="9"/>
      <c r="W45" s="9" t="s">
        <v>88</v>
      </c>
      <c r="X45" s="9" t="s">
        <v>89</v>
      </c>
      <c r="Y45" s="9"/>
      <c r="AH45" s="9" t="s">
        <v>90</v>
      </c>
      <c r="AI45" s="9">
        <v>173.89987095801683</v>
      </c>
      <c r="AJ45" s="9">
        <v>173.95057322835856</v>
      </c>
      <c r="AK45" s="9" t="s">
        <v>91</v>
      </c>
      <c r="AS45" s="9" t="s">
        <v>133</v>
      </c>
      <c r="AT45" s="9" t="s">
        <v>87</v>
      </c>
      <c r="AU45" s="9"/>
      <c r="AV45" s="9"/>
    </row>
    <row r="46" spans="7:60" x14ac:dyDescent="0.2">
      <c r="I46" t="s">
        <v>128</v>
      </c>
      <c r="J46" s="16" t="s">
        <v>87</v>
      </c>
      <c r="K46" s="16"/>
      <c r="L46" s="16"/>
      <c r="M46" s="16"/>
      <c r="V46" s="9" t="s">
        <v>90</v>
      </c>
      <c r="W46" s="9">
        <v>115.0232345176143</v>
      </c>
      <c r="X46" s="9">
        <v>115.05677070772165</v>
      </c>
      <c r="Y46" s="9" t="s">
        <v>91</v>
      </c>
      <c r="AH46" s="9" t="s">
        <v>92</v>
      </c>
      <c r="AI46" s="9">
        <v>228.97522708841046</v>
      </c>
      <c r="AJ46" s="9">
        <v>228.98573370862101</v>
      </c>
      <c r="AK46" s="9" t="s">
        <v>91</v>
      </c>
      <c r="AS46" s="9" t="s">
        <v>130</v>
      </c>
      <c r="AT46" s="9"/>
      <c r="AU46" s="9" t="s">
        <v>88</v>
      </c>
      <c r="AV46" s="9" t="s">
        <v>89</v>
      </c>
    </row>
    <row r="47" spans="7:60" x14ac:dyDescent="0.2">
      <c r="J47" s="9"/>
      <c r="K47" s="9" t="s">
        <v>88</v>
      </c>
      <c r="L47" s="9" t="s">
        <v>89</v>
      </c>
      <c r="M47" s="9"/>
      <c r="V47" s="9" t="s">
        <v>92</v>
      </c>
      <c r="W47" s="9">
        <v>179.09326333085943</v>
      </c>
      <c r="X47" s="9">
        <v>179.10148109713927</v>
      </c>
      <c r="Y47" s="9" t="s">
        <v>91</v>
      </c>
      <c r="AH47" s="9" t="s">
        <v>93</v>
      </c>
      <c r="AI47" s="9">
        <v>13.158936559719466</v>
      </c>
      <c r="AJ47" s="9">
        <v>13.163523112087177</v>
      </c>
      <c r="AK47" s="9" t="s">
        <v>91</v>
      </c>
      <c r="AS47" s="9"/>
      <c r="AT47" s="9" t="s">
        <v>90</v>
      </c>
      <c r="AU47" s="9">
        <v>42.323446177440694</v>
      </c>
      <c r="AV47" s="9">
        <v>42.335786007240799</v>
      </c>
      <c r="AW47" t="s">
        <v>91</v>
      </c>
    </row>
    <row r="48" spans="7:60" x14ac:dyDescent="0.2">
      <c r="J48" s="9" t="s">
        <v>90</v>
      </c>
      <c r="K48" s="9">
        <v>151.89421920215105</v>
      </c>
      <c r="L48" s="9">
        <v>151.93850550163424</v>
      </c>
      <c r="M48" s="9" t="s">
        <v>91</v>
      </c>
      <c r="V48" s="9" t="s">
        <v>93</v>
      </c>
      <c r="W48" s="9">
        <v>7.6065769541508468</v>
      </c>
      <c r="X48" s="9">
        <v>7.6092282294557236</v>
      </c>
      <c r="Y48" s="9" t="s">
        <v>91</v>
      </c>
      <c r="AH48" s="9" t="s">
        <v>94</v>
      </c>
      <c r="AI48" s="9">
        <v>18.556485768916556</v>
      </c>
      <c r="AJ48" s="9">
        <v>18.548257042182186</v>
      </c>
      <c r="AK48" s="9" t="s">
        <v>91</v>
      </c>
      <c r="AS48" s="9"/>
      <c r="AT48" s="9" t="s">
        <v>92</v>
      </c>
      <c r="AU48" s="9">
        <v>88.037781877285127</v>
      </c>
      <c r="AV48" s="9">
        <v>88.041821526246835</v>
      </c>
      <c r="AW48" t="s">
        <v>91</v>
      </c>
    </row>
    <row r="49" spans="9:49" x14ac:dyDescent="0.2">
      <c r="J49" s="9" t="s">
        <v>92</v>
      </c>
      <c r="K49" s="9">
        <v>215.61209870476588</v>
      </c>
      <c r="L49" s="9">
        <v>215.62199215246631</v>
      </c>
      <c r="M49" s="9" t="s">
        <v>91</v>
      </c>
      <c r="V49" s="9" t="s">
        <v>94</v>
      </c>
      <c r="W49" s="9">
        <v>4.7193611446839547</v>
      </c>
      <c r="X49" s="9">
        <v>4.7172683813394292</v>
      </c>
      <c r="Y49" s="9" t="s">
        <v>91</v>
      </c>
      <c r="AH49" s="9" t="s">
        <v>95</v>
      </c>
      <c r="AI49" s="9">
        <v>30</v>
      </c>
      <c r="AJ49" s="9">
        <v>29.995273520467077</v>
      </c>
      <c r="AK49" s="9" t="s">
        <v>96</v>
      </c>
      <c r="AS49" s="9"/>
      <c r="AT49" s="9" t="s">
        <v>93</v>
      </c>
      <c r="AU49" s="9">
        <v>4.7590600412633739</v>
      </c>
      <c r="AV49" s="9">
        <v>4.7607188134598406</v>
      </c>
      <c r="AW49" t="s">
        <v>91</v>
      </c>
    </row>
    <row r="50" spans="9:49" x14ac:dyDescent="0.2">
      <c r="J50" s="9" t="s">
        <v>93</v>
      </c>
      <c r="K50" s="9">
        <v>14.561047765882725</v>
      </c>
      <c r="L50" s="9">
        <v>14.566123024647281</v>
      </c>
      <c r="M50" s="9" t="s">
        <v>91</v>
      </c>
      <c r="V50" s="9" t="s">
        <v>95</v>
      </c>
      <c r="W50" s="9">
        <v>30</v>
      </c>
      <c r="X50" s="9">
        <v>29.995273520467077</v>
      </c>
      <c r="Y50" s="9" t="s">
        <v>96</v>
      </c>
      <c r="AH50" s="9"/>
      <c r="AI50" s="9"/>
      <c r="AJ50" s="9"/>
      <c r="AK50" s="9"/>
      <c r="AS50" s="9"/>
      <c r="AT50" s="9" t="s">
        <v>94</v>
      </c>
      <c r="AU50" s="9">
        <v>0.81056378525918704</v>
      </c>
      <c r="AV50" s="9">
        <v>0.81020434716445644</v>
      </c>
      <c r="AW50" t="s">
        <v>91</v>
      </c>
    </row>
    <row r="51" spans="9:49" x14ac:dyDescent="0.2">
      <c r="J51" s="9" t="s">
        <v>94</v>
      </c>
      <c r="K51" s="9">
        <v>15.59242517965348</v>
      </c>
      <c r="L51" s="9">
        <v>15.585510842126038</v>
      </c>
      <c r="M51" s="9" t="s">
        <v>91</v>
      </c>
      <c r="V51" s="9"/>
      <c r="W51" s="9"/>
      <c r="X51" s="9"/>
      <c r="Y51" s="9"/>
      <c r="AH51" s="9" t="s">
        <v>97</v>
      </c>
      <c r="AI51" s="9">
        <v>52.595393506168669</v>
      </c>
      <c r="AJ51" s="9"/>
      <c r="AK51" s="9"/>
      <c r="AS51" s="9"/>
      <c r="AT51" s="9" t="s">
        <v>95</v>
      </c>
      <c r="AU51" s="9">
        <v>12.442567816504354</v>
      </c>
      <c r="AV51" s="9">
        <v>12.44060749843363</v>
      </c>
      <c r="AW51" t="s">
        <v>96</v>
      </c>
    </row>
    <row r="52" spans="9:49" x14ac:dyDescent="0.2">
      <c r="J52" s="9" t="s">
        <v>95</v>
      </c>
      <c r="K52" s="9">
        <v>1.5347603861997348</v>
      </c>
      <c r="L52" s="9">
        <v>1.5345185857479575</v>
      </c>
      <c r="M52" s="9" t="s">
        <v>96</v>
      </c>
      <c r="V52" s="9" t="s">
        <v>97</v>
      </c>
      <c r="W52" s="9">
        <v>14.155088873922212</v>
      </c>
      <c r="X52" s="9"/>
      <c r="Y52" s="9"/>
      <c r="AH52" s="9"/>
      <c r="AI52" s="9"/>
      <c r="AJ52" s="9"/>
      <c r="AK52" s="9"/>
      <c r="AS52" s="9"/>
      <c r="AT52" s="9"/>
      <c r="AU52" s="9"/>
      <c r="AV52" s="9"/>
    </row>
    <row r="53" spans="9:49" x14ac:dyDescent="0.2">
      <c r="J53" s="9"/>
      <c r="K53" s="9"/>
      <c r="L53" s="9"/>
      <c r="M53" s="9"/>
      <c r="V53" s="9"/>
      <c r="W53" s="9"/>
      <c r="X53" s="9"/>
      <c r="Y53" s="9"/>
      <c r="AS53" s="9"/>
      <c r="AT53" s="9" t="s">
        <v>97</v>
      </c>
      <c r="AU53" s="9">
        <v>25.466591538545615</v>
      </c>
      <c r="AV53" s="9"/>
    </row>
    <row r="54" spans="9:49" x14ac:dyDescent="0.2">
      <c r="J54" s="9" t="s">
        <v>97</v>
      </c>
      <c r="K54" s="9">
        <v>48.946205931176522</v>
      </c>
      <c r="L54" s="9"/>
      <c r="M54" s="9"/>
      <c r="AS54" s="9"/>
      <c r="AT54" s="9"/>
      <c r="AU54" s="9"/>
      <c r="AV54" s="9"/>
    </row>
    <row r="55" spans="9:49" x14ac:dyDescent="0.2">
      <c r="J55" s="9"/>
      <c r="K55" s="9"/>
      <c r="L55" s="9"/>
      <c r="M55" s="9"/>
    </row>
    <row r="56" spans="9:49" x14ac:dyDescent="0.2">
      <c r="AG56" t="s">
        <v>133</v>
      </c>
      <c r="AH56" s="16" t="s">
        <v>87</v>
      </c>
      <c r="AI56" s="16"/>
      <c r="AJ56" s="16"/>
      <c r="AK56" s="16"/>
    </row>
    <row r="57" spans="9:49" x14ac:dyDescent="0.2">
      <c r="AG57" t="s">
        <v>130</v>
      </c>
      <c r="AH57" s="9"/>
      <c r="AI57" s="9" t="s">
        <v>88</v>
      </c>
      <c r="AJ57" s="9" t="s">
        <v>89</v>
      </c>
      <c r="AK57" s="9"/>
    </row>
    <row r="58" spans="9:49" x14ac:dyDescent="0.2">
      <c r="AH58" s="9" t="s">
        <v>90</v>
      </c>
      <c r="AI58" s="9">
        <v>84.679539325381086</v>
      </c>
      <c r="AJ58" s="9">
        <v>84.704228503536513</v>
      </c>
      <c r="AK58" s="9" t="s">
        <v>91</v>
      </c>
    </row>
    <row r="59" spans="9:49" x14ac:dyDescent="0.2">
      <c r="I59" t="s">
        <v>133</v>
      </c>
      <c r="J59" s="3" t="s">
        <v>87</v>
      </c>
      <c r="K59" s="3"/>
      <c r="L59" s="3"/>
      <c r="M59" s="3"/>
      <c r="AH59" s="9" t="s">
        <v>92</v>
      </c>
      <c r="AI59" s="9">
        <v>104.70573352477298</v>
      </c>
      <c r="AJ59" s="9">
        <v>104.71053798938691</v>
      </c>
      <c r="AK59" s="9" t="s">
        <v>91</v>
      </c>
    </row>
    <row r="60" spans="9:49" x14ac:dyDescent="0.2">
      <c r="I60" t="s">
        <v>130</v>
      </c>
      <c r="J60" s="2"/>
      <c r="K60" s="2" t="s">
        <v>88</v>
      </c>
      <c r="L60" s="2" t="s">
        <v>89</v>
      </c>
      <c r="M60" s="2"/>
      <c r="AH60" s="9" t="s">
        <v>93</v>
      </c>
      <c r="AI60" s="9">
        <v>4.7590600412633739</v>
      </c>
      <c r="AJ60" s="9">
        <v>4.7607188134598406</v>
      </c>
      <c r="AK60" s="9" t="s">
        <v>91</v>
      </c>
    </row>
    <row r="61" spans="9:49" x14ac:dyDescent="0.2">
      <c r="J61" s="2" t="s">
        <v>90</v>
      </c>
      <c r="K61" s="2">
        <v>257.23580595283443</v>
      </c>
      <c r="L61" s="2">
        <v>257.31080565986781</v>
      </c>
      <c r="M61" s="2" t="s">
        <v>91</v>
      </c>
      <c r="AH61" s="9" t="s">
        <v>94</v>
      </c>
      <c r="AI61" s="9">
        <v>1.9922007886969522</v>
      </c>
      <c r="AJ61" s="9">
        <v>1.9913173630260397</v>
      </c>
      <c r="AK61" s="9" t="s">
        <v>91</v>
      </c>
    </row>
    <row r="62" spans="9:49" x14ac:dyDescent="0.2">
      <c r="J62" s="2" t="s">
        <v>92</v>
      </c>
      <c r="K62" s="2">
        <v>369.33951868783555</v>
      </c>
      <c r="L62" s="2">
        <v>369.35646597991143</v>
      </c>
      <c r="M62" s="2" t="s">
        <v>91</v>
      </c>
      <c r="AH62" s="9" t="s">
        <v>95</v>
      </c>
      <c r="AI62" s="9">
        <v>30</v>
      </c>
      <c r="AJ62" s="9">
        <v>29.995273520467077</v>
      </c>
      <c r="AK62" s="9" t="s">
        <v>96</v>
      </c>
    </row>
    <row r="63" spans="9:49" x14ac:dyDescent="0.2">
      <c r="J63" s="2" t="s">
        <v>93</v>
      </c>
      <c r="K63" s="2">
        <v>18.815495964468415</v>
      </c>
      <c r="L63" s="2">
        <v>18.82205411277879</v>
      </c>
      <c r="M63" s="2" t="s">
        <v>91</v>
      </c>
      <c r="AH63" s="9"/>
      <c r="AI63" s="9"/>
      <c r="AJ63" s="9"/>
      <c r="AK63" s="9"/>
    </row>
    <row r="64" spans="9:49" x14ac:dyDescent="0.2">
      <c r="J64" s="2" t="s">
        <v>94</v>
      </c>
      <c r="K64" s="2">
        <v>29.941846596013718</v>
      </c>
      <c r="L64" s="2">
        <v>29.928569121138938</v>
      </c>
      <c r="M64" s="2" t="s">
        <v>91</v>
      </c>
      <c r="AH64" s="9" t="s">
        <v>97</v>
      </c>
      <c r="AI64" s="9">
        <v>3.8606710943444691</v>
      </c>
      <c r="AJ64" s="9"/>
      <c r="AK64" s="9"/>
    </row>
    <row r="65" spans="4:13" x14ac:dyDescent="0.2">
      <c r="J65" s="2" t="s">
        <v>95</v>
      </c>
      <c r="K65" s="2">
        <v>1.4474068126321225</v>
      </c>
      <c r="L65" s="2">
        <v>1.447178774676265</v>
      </c>
      <c r="M65" s="2" t="s">
        <v>96</v>
      </c>
    </row>
    <row r="67" spans="4:13" ht="18" x14ac:dyDescent="0.2">
      <c r="J67" t="s">
        <v>97</v>
      </c>
      <c r="K67" s="4">
        <v>13.038237771416304</v>
      </c>
    </row>
    <row r="75" spans="4:13" x14ac:dyDescent="0.2">
      <c r="F75" t="s">
        <v>2</v>
      </c>
      <c r="G75" t="s">
        <v>6</v>
      </c>
      <c r="H75" t="s">
        <v>90</v>
      </c>
      <c r="I75" t="s">
        <v>92</v>
      </c>
    </row>
    <row r="76" spans="4:13" x14ac:dyDescent="0.2">
      <c r="F76" t="s">
        <v>154</v>
      </c>
      <c r="G76" t="s">
        <v>10</v>
      </c>
      <c r="H76">
        <v>204.7606988180832</v>
      </c>
      <c r="I76">
        <v>288.52080842827775</v>
      </c>
      <c r="J76">
        <v>10.057139255068982</v>
      </c>
      <c r="K76">
        <v>399.84464516128998</v>
      </c>
      <c r="L76">
        <v>248.04776320207398</v>
      </c>
      <c r="M76">
        <f>CORREL(H76:H78,J76:J78)</f>
        <v>0.81335316146747261</v>
      </c>
    </row>
    <row r="77" spans="4:13" x14ac:dyDescent="0.2">
      <c r="F77" t="s">
        <v>154</v>
      </c>
      <c r="G77" t="s">
        <v>10</v>
      </c>
      <c r="H77">
        <v>224.43673766608913</v>
      </c>
      <c r="I77">
        <v>285.50602039295944</v>
      </c>
      <c r="J77">
        <v>13.027012552789984</v>
      </c>
      <c r="K77">
        <v>399.47436666666698</v>
      </c>
      <c r="L77">
        <v>283.60765512946369</v>
      </c>
    </row>
    <row r="78" spans="4:13" x14ac:dyDescent="0.2">
      <c r="F78" t="s">
        <v>154</v>
      </c>
      <c r="G78" t="s">
        <v>10</v>
      </c>
      <c r="H78">
        <v>186.19160438842161</v>
      </c>
      <c r="I78">
        <v>240.98085386335237</v>
      </c>
      <c r="J78">
        <v>10.425479040378494</v>
      </c>
      <c r="K78">
        <v>399.37654838709699</v>
      </c>
      <c r="L78">
        <v>208.91424827857315</v>
      </c>
    </row>
    <row r="79" spans="4:13" x14ac:dyDescent="0.2">
      <c r="D79" t="s">
        <v>43</v>
      </c>
      <c r="F79" t="s">
        <v>154</v>
      </c>
      <c r="G79" t="s">
        <v>13</v>
      </c>
      <c r="H79">
        <v>157.31165731197757</v>
      </c>
      <c r="I79">
        <v>253.1202829747927</v>
      </c>
      <c r="J79">
        <v>11.794327919608925</v>
      </c>
      <c r="K79">
        <v>399.74770967741898</v>
      </c>
      <c r="L79">
        <v>244.03551616529978</v>
      </c>
    </row>
    <row r="80" spans="4:13" x14ac:dyDescent="0.2">
      <c r="D80" t="s">
        <v>45</v>
      </c>
      <c r="F80" t="s">
        <v>154</v>
      </c>
      <c r="G80" t="s">
        <v>13</v>
      </c>
      <c r="H80">
        <v>105.38319956533167</v>
      </c>
      <c r="I80">
        <v>170.51731068330108</v>
      </c>
      <c r="J80">
        <v>11.711793901529099</v>
      </c>
      <c r="K80">
        <v>399.79529032258102</v>
      </c>
      <c r="L80">
        <v>164.91516623439404</v>
      </c>
    </row>
    <row r="81" spans="4:13" x14ac:dyDescent="0.2">
      <c r="D81" t="s">
        <v>48</v>
      </c>
      <c r="F81" t="s">
        <v>154</v>
      </c>
      <c r="G81" t="s">
        <v>13</v>
      </c>
      <c r="H81">
        <v>160.66660711735014</v>
      </c>
      <c r="I81">
        <v>197.44740703487474</v>
      </c>
      <c r="J81">
        <v>6.6776258810762732</v>
      </c>
      <c r="K81">
        <v>399.43290000000002</v>
      </c>
      <c r="L81">
        <v>123.98184105329833</v>
      </c>
    </row>
    <row r="82" spans="4:13" x14ac:dyDescent="0.2">
      <c r="D82" t="s">
        <v>49</v>
      </c>
      <c r="F82" t="s">
        <v>154</v>
      </c>
      <c r="G82" t="s">
        <v>13</v>
      </c>
      <c r="H82">
        <v>142.0486606895204</v>
      </c>
      <c r="I82">
        <v>242.74795482476202</v>
      </c>
      <c r="J82">
        <v>10.63888854832431</v>
      </c>
      <c r="K82">
        <v>399.72070967741899</v>
      </c>
      <c r="L82">
        <v>165.57083577596666</v>
      </c>
      <c r="M82">
        <f>CORREL(H79:H82,J79:J82)</f>
        <v>-0.52815100512618751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3A1F-16A9-6F42-80DB-EBF8FB45EFEE}">
  <dimension ref="A1:CX54"/>
  <sheetViews>
    <sheetView topLeftCell="A10" zoomScale="61" zoomScaleNormal="40" workbookViewId="0">
      <selection activeCell="B49" sqref="B49:K54"/>
    </sheetView>
  </sheetViews>
  <sheetFormatPr baseColWidth="10" defaultColWidth="10.6640625" defaultRowHeight="16" x14ac:dyDescent="0.2"/>
  <cols>
    <col min="2" max="2" width="27.6640625" customWidth="1"/>
    <col min="14" max="14" width="28.6640625" customWidth="1"/>
    <col min="26" max="26" width="27.33203125" customWidth="1"/>
    <col min="38" max="38" width="30.33203125" customWidth="1"/>
    <col min="50" max="50" width="28.6640625" customWidth="1"/>
    <col min="62" max="62" width="27.83203125" customWidth="1"/>
    <col min="74" max="74" width="29.6640625" customWidth="1"/>
  </cols>
  <sheetData>
    <row r="1" spans="1:102" x14ac:dyDescent="0.2">
      <c r="BO1" s="6"/>
      <c r="BP1" s="6"/>
      <c r="BQ1" s="6"/>
      <c r="BR1" s="6"/>
      <c r="BS1" s="6"/>
      <c r="BT1" s="6"/>
    </row>
    <row r="2" spans="1:102" x14ac:dyDescent="0.2">
      <c r="A2" s="1"/>
      <c r="B2" s="1" t="s">
        <v>0</v>
      </c>
      <c r="C2" s="1" t="s">
        <v>4</v>
      </c>
      <c r="D2" s="1" t="s">
        <v>2</v>
      </c>
      <c r="E2" s="1" t="s">
        <v>3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87</v>
      </c>
      <c r="K2" s="1"/>
      <c r="L2" s="1"/>
      <c r="M2" s="1"/>
      <c r="N2" s="1" t="s">
        <v>0</v>
      </c>
      <c r="O2" s="1" t="s">
        <v>4</v>
      </c>
      <c r="P2" s="1" t="s">
        <v>2</v>
      </c>
      <c r="Q2" s="1" t="s">
        <v>3</v>
      </c>
      <c r="R2" s="1" t="s">
        <v>6</v>
      </c>
      <c r="S2" s="1" t="s">
        <v>7</v>
      </c>
      <c r="T2" s="1" t="s">
        <v>8</v>
      </c>
      <c r="U2" s="1" t="s">
        <v>9</v>
      </c>
      <c r="V2" s="3" t="s">
        <v>87</v>
      </c>
      <c r="W2" s="3"/>
      <c r="X2" s="3"/>
      <c r="Y2" s="3"/>
      <c r="Z2" s="1" t="s">
        <v>0</v>
      </c>
      <c r="AA2" s="1" t="s">
        <v>4</v>
      </c>
      <c r="AB2" s="1" t="s">
        <v>2</v>
      </c>
      <c r="AC2" s="1" t="s">
        <v>3</v>
      </c>
      <c r="AD2" s="1" t="s">
        <v>6</v>
      </c>
      <c r="AE2" s="1" t="s">
        <v>7</v>
      </c>
      <c r="AF2" s="1" t="s">
        <v>8</v>
      </c>
      <c r="AG2" s="1" t="s">
        <v>9</v>
      </c>
      <c r="AH2" t="s">
        <v>87</v>
      </c>
      <c r="AL2" s="1" t="s">
        <v>0</v>
      </c>
      <c r="AM2" s="1" t="s">
        <v>4</v>
      </c>
      <c r="AN2" s="1" t="s">
        <v>2</v>
      </c>
      <c r="AO2" s="1" t="s">
        <v>3</v>
      </c>
      <c r="AP2" s="1" t="s">
        <v>6</v>
      </c>
      <c r="AQ2" s="7" t="s">
        <v>7</v>
      </c>
      <c r="AR2" s="7" t="s">
        <v>8</v>
      </c>
      <c r="AS2" s="7" t="s">
        <v>9</v>
      </c>
      <c r="AT2" t="s">
        <v>87</v>
      </c>
      <c r="AX2" s="1" t="s">
        <v>0</v>
      </c>
      <c r="AY2" s="1" t="s">
        <v>4</v>
      </c>
      <c r="AZ2" s="1" t="s">
        <v>2</v>
      </c>
      <c r="BA2" s="1" t="s">
        <v>3</v>
      </c>
      <c r="BB2" s="1" t="s">
        <v>6</v>
      </c>
      <c r="BC2" s="1" t="s">
        <v>7</v>
      </c>
      <c r="BD2" s="1" t="s">
        <v>8</v>
      </c>
      <c r="BE2" s="1" t="s">
        <v>9</v>
      </c>
      <c r="BF2" t="s">
        <v>87</v>
      </c>
      <c r="BJ2" s="16" t="s">
        <v>0</v>
      </c>
      <c r="BK2" s="16" t="s">
        <v>4</v>
      </c>
      <c r="BL2" s="16" t="s">
        <v>2</v>
      </c>
      <c r="BM2" s="16" t="s">
        <v>3</v>
      </c>
      <c r="BN2" s="16" t="s">
        <v>6</v>
      </c>
      <c r="BO2" s="16" t="s">
        <v>7</v>
      </c>
      <c r="BP2" s="16" t="s">
        <v>8</v>
      </c>
      <c r="BQ2" s="16" t="s">
        <v>9</v>
      </c>
      <c r="BR2" s="9" t="s">
        <v>87</v>
      </c>
      <c r="BS2" s="9"/>
      <c r="BT2" s="9"/>
      <c r="BU2" s="9"/>
      <c r="BV2" s="16" t="s">
        <v>0</v>
      </c>
      <c r="BW2" s="1" t="s">
        <v>4</v>
      </c>
      <c r="BX2" s="1" t="s">
        <v>2</v>
      </c>
      <c r="BY2" s="1" t="s">
        <v>3</v>
      </c>
      <c r="BZ2" s="1" t="s">
        <v>6</v>
      </c>
      <c r="CA2" s="1" t="s">
        <v>7</v>
      </c>
      <c r="CB2" s="1" t="s">
        <v>8</v>
      </c>
      <c r="CC2" s="1" t="s">
        <v>9</v>
      </c>
      <c r="CD2" t="s">
        <v>87</v>
      </c>
      <c r="CH2" t="s">
        <v>86</v>
      </c>
      <c r="CI2" t="s">
        <v>6</v>
      </c>
      <c r="CJ2" t="s">
        <v>7</v>
      </c>
      <c r="CK2" t="s">
        <v>8</v>
      </c>
      <c r="CL2" t="s">
        <v>9</v>
      </c>
      <c r="CM2" t="s">
        <v>87</v>
      </c>
      <c r="CR2" t="s">
        <v>108</v>
      </c>
      <c r="CT2" t="s">
        <v>86</v>
      </c>
      <c r="CU2" t="s">
        <v>109</v>
      </c>
      <c r="CX2" t="s">
        <v>108</v>
      </c>
    </row>
    <row r="3" spans="1:102" x14ac:dyDescent="0.2">
      <c r="B3" t="s">
        <v>75</v>
      </c>
      <c r="G3">
        <v>-3.6209619166346236</v>
      </c>
      <c r="H3">
        <v>49.689630000000001</v>
      </c>
      <c r="I3">
        <v>125.49401154263514</v>
      </c>
      <c r="K3" t="s">
        <v>88</v>
      </c>
      <c r="L3" t="s">
        <v>89</v>
      </c>
      <c r="N3" t="s">
        <v>76</v>
      </c>
      <c r="S3">
        <v>-0.55233919790306296</v>
      </c>
      <c r="T3">
        <v>46.31279</v>
      </c>
      <c r="U3">
        <v>70.751560843935806</v>
      </c>
      <c r="V3" s="2"/>
      <c r="W3" s="2" t="s">
        <v>88</v>
      </c>
      <c r="X3" s="2" t="s">
        <v>89</v>
      </c>
      <c r="Y3" s="2"/>
      <c r="Z3" t="s">
        <v>77</v>
      </c>
      <c r="AI3" t="s">
        <v>88</v>
      </c>
      <c r="AJ3" t="s">
        <v>89</v>
      </c>
      <c r="AL3" t="s">
        <v>81</v>
      </c>
      <c r="AQ3" s="6">
        <v>0.4411780389939246</v>
      </c>
      <c r="AR3" s="6">
        <v>46.031743333333303</v>
      </c>
      <c r="AS3" s="6">
        <v>24.225332008782544</v>
      </c>
      <c r="AU3" t="s">
        <v>88</v>
      </c>
      <c r="AV3" t="s">
        <v>89</v>
      </c>
      <c r="AX3" t="s">
        <v>83</v>
      </c>
      <c r="BC3">
        <v>-2.2964092305366202</v>
      </c>
      <c r="BD3">
        <v>48.729038709677397</v>
      </c>
      <c r="BE3">
        <v>116.99804985003509</v>
      </c>
      <c r="BG3" t="s">
        <v>88</v>
      </c>
      <c r="BH3" t="s">
        <v>89</v>
      </c>
      <c r="BJ3" s="9" t="s">
        <v>74</v>
      </c>
      <c r="BK3" s="9"/>
      <c r="BL3" s="9"/>
      <c r="BM3" s="9"/>
      <c r="BN3" s="9"/>
      <c r="BO3" s="9">
        <v>-9.5405674122530662E-2</v>
      </c>
      <c r="BP3" s="9">
        <v>49.429666666666698</v>
      </c>
      <c r="BQ3" s="9">
        <v>66.747991889572006</v>
      </c>
      <c r="BR3" s="9"/>
      <c r="BS3" s="9" t="s">
        <v>88</v>
      </c>
      <c r="BT3" s="9" t="s">
        <v>89</v>
      </c>
      <c r="BU3" s="9"/>
      <c r="BV3" s="16" t="s">
        <v>85</v>
      </c>
      <c r="BW3" s="1"/>
      <c r="BX3" s="1"/>
      <c r="BY3" s="1"/>
      <c r="BZ3" s="1"/>
      <c r="CA3" s="1">
        <v>-0.89804651205081298</v>
      </c>
      <c r="CB3" s="1">
        <v>49.242463333333298</v>
      </c>
      <c r="CC3" s="1">
        <v>74.549191269670956</v>
      </c>
      <c r="CE3" t="s">
        <v>88</v>
      </c>
      <c r="CF3" t="s">
        <v>89</v>
      </c>
      <c r="CJ3">
        <f>AVERAGE(G3,S3,AE3,AQ3,BC3,CA3)</f>
        <v>-1.3853157636262392</v>
      </c>
      <c r="CK3">
        <f t="shared" ref="CK3:CL3" si="0">AVERAGE(H3,T3,AF3,AR3,BD3,CB3)</f>
        <v>48.001133075268804</v>
      </c>
      <c r="CL3">
        <f t="shared" si="0"/>
        <v>82.403629103011895</v>
      </c>
      <c r="CN3" t="s">
        <v>88</v>
      </c>
      <c r="CO3" t="s">
        <v>89</v>
      </c>
      <c r="CR3">
        <f>STDEV(G3,S3,AE3,AQ3,BC3,CA3)/SQRT(COUNT((G3,S3,AE3,AQ3,BC3,CA3)))</f>
        <v>0.71047751268047477</v>
      </c>
      <c r="CV3" t="s">
        <v>88</v>
      </c>
      <c r="CW3" t="s">
        <v>89</v>
      </c>
    </row>
    <row r="4" spans="1:102" x14ac:dyDescent="0.2">
      <c r="G4">
        <v>-3.2076103842496191</v>
      </c>
      <c r="H4">
        <v>79.873680645161301</v>
      </c>
      <c r="I4">
        <v>135.44681282216558</v>
      </c>
      <c r="J4" t="s">
        <v>90</v>
      </c>
      <c r="K4">
        <v>153.76356848991941</v>
      </c>
      <c r="L4">
        <v>153.80839981713854</v>
      </c>
      <c r="M4" t="s">
        <v>91</v>
      </c>
      <c r="S4">
        <v>3.0781310932408081E-2</v>
      </c>
      <c r="T4">
        <v>79.306836666666698</v>
      </c>
      <c r="U4">
        <v>74.985816018213498</v>
      </c>
      <c r="V4" s="2" t="s">
        <v>90</v>
      </c>
      <c r="W4" s="2">
        <v>114.44538238279843</v>
      </c>
      <c r="X4" s="2">
        <v>114.47875009425772</v>
      </c>
      <c r="Y4" s="2" t="s">
        <v>91</v>
      </c>
      <c r="AE4">
        <v>-2.7486591681284889</v>
      </c>
      <c r="AF4">
        <v>78.624070967741901</v>
      </c>
      <c r="AG4">
        <v>93.653142068707382</v>
      </c>
      <c r="AH4" t="s">
        <v>90</v>
      </c>
      <c r="AI4">
        <v>150.73445378098629</v>
      </c>
      <c r="AJ4">
        <v>150.77840193910345</v>
      </c>
      <c r="AK4" t="s">
        <v>91</v>
      </c>
      <c r="AQ4" s="6">
        <v>0.23385229523604398</v>
      </c>
      <c r="AR4" s="6">
        <v>79.888374193548401</v>
      </c>
      <c r="AS4" s="6">
        <v>70.622437484263287</v>
      </c>
      <c r="AT4" t="s">
        <v>90</v>
      </c>
      <c r="AU4">
        <v>118.78385039296346</v>
      </c>
      <c r="AV4">
        <v>118.81848302875368</v>
      </c>
      <c r="AW4" t="s">
        <v>91</v>
      </c>
      <c r="BC4">
        <v>-1.4529746689359726</v>
      </c>
      <c r="BD4">
        <v>79.504566666666705</v>
      </c>
      <c r="BE4">
        <v>122.12787710709861</v>
      </c>
      <c r="BF4" t="s">
        <v>90</v>
      </c>
      <c r="BG4">
        <v>162.162034804473</v>
      </c>
      <c r="BH4">
        <v>162.20931478968819</v>
      </c>
      <c r="BI4" t="s">
        <v>91</v>
      </c>
      <c r="BJ4" s="9"/>
      <c r="BK4" s="9"/>
      <c r="BL4" s="9"/>
      <c r="BM4" s="9"/>
      <c r="BN4" s="9"/>
      <c r="BO4" s="9">
        <v>0.14331787121338227</v>
      </c>
      <c r="BP4" s="9">
        <v>79.479479999999995</v>
      </c>
      <c r="BQ4" s="9">
        <v>50.573790485390866</v>
      </c>
      <c r="BR4" s="9" t="s">
        <v>90</v>
      </c>
      <c r="BS4" s="9">
        <v>43.564370454995412</v>
      </c>
      <c r="BT4" s="9">
        <v>43.577072088848894</v>
      </c>
      <c r="BU4" s="9" t="s">
        <v>91</v>
      </c>
      <c r="BV4" s="9"/>
      <c r="CA4">
        <v>-3.7589790399725827E-2</v>
      </c>
      <c r="CB4">
        <v>79.495803333333299</v>
      </c>
      <c r="CC4">
        <v>78.375172522161591</v>
      </c>
      <c r="CD4" t="s">
        <v>90</v>
      </c>
      <c r="CE4">
        <v>146.73114425508908</v>
      </c>
      <c r="CF4">
        <v>146.77392520772918</v>
      </c>
      <c r="CG4" t="s">
        <v>91</v>
      </c>
      <c r="CJ4">
        <f t="shared" ref="CJ4:CJ16" si="1">AVERAGE(G4,S4,AE4,AQ4,BC4,CA4)</f>
        <v>-1.1970334009242258</v>
      </c>
      <c r="CK4">
        <f t="shared" ref="CK4:CK16" si="2">AVERAGE(H4,T4,AF4,AR4,BD4,CB4)</f>
        <v>79.448888745519724</v>
      </c>
      <c r="CL4">
        <f t="shared" ref="CL4:CL16" si="3">AVERAGE(I4,U4,AG4,AS4,BE4,CC4)</f>
        <v>95.868543003768323</v>
      </c>
      <c r="CM4" t="s">
        <v>90</v>
      </c>
      <c r="CN4">
        <v>110.47633451292118</v>
      </c>
      <c r="CO4">
        <v>110.50854500823655</v>
      </c>
      <c r="CP4" t="s">
        <v>91</v>
      </c>
      <c r="CR4">
        <f>STDEV(G4,S4,AE4,AQ4,BC4,CA4)/SQRT(COUNT((G4,S4,AE4,AQ4,BC4,CA4)))</f>
        <v>0.61683981140744748</v>
      </c>
      <c r="CU4" t="s">
        <v>90</v>
      </c>
      <c r="CV4">
        <f>AVERAGE(K4,V4,AI4,AU4,BG4)</f>
        <v>146.36097686708555</v>
      </c>
      <c r="CW4">
        <f>AVERAGE(L4,W4,AJ4,AV4,BH4)</f>
        <v>140.01199639149644</v>
      </c>
      <c r="CX4">
        <f>STDEV(L4,W4,AJ4,AV4,BH4)/(SQRT(COUNT(L4,W4,AJ4,AV4,BH4)))</f>
        <v>9.7513946194783241</v>
      </c>
    </row>
    <row r="5" spans="1:102" x14ac:dyDescent="0.2">
      <c r="G5">
        <v>-2.6204479781943526</v>
      </c>
      <c r="H5">
        <v>99.928903225806494</v>
      </c>
      <c r="I5">
        <v>133.31882928959939</v>
      </c>
      <c r="J5" t="s">
        <v>92</v>
      </c>
      <c r="K5">
        <v>245.09927457856017</v>
      </c>
      <c r="L5">
        <v>245.11052105716234</v>
      </c>
      <c r="M5" t="s">
        <v>91</v>
      </c>
      <c r="S5">
        <v>0.45413665223521044</v>
      </c>
      <c r="T5">
        <v>99.603629999999995</v>
      </c>
      <c r="U5">
        <v>77.396332613759085</v>
      </c>
      <c r="V5" s="2" t="s">
        <v>92</v>
      </c>
      <c r="W5" s="2">
        <v>121.82178261093085</v>
      </c>
      <c r="X5" s="2">
        <v>121.82737245232785</v>
      </c>
      <c r="Y5" s="2" t="s">
        <v>91</v>
      </c>
      <c r="AE5">
        <v>-2.3354835698469123</v>
      </c>
      <c r="AF5">
        <v>99.613658064516102</v>
      </c>
      <c r="AG5">
        <v>110.04662867982617</v>
      </c>
      <c r="AH5" t="s">
        <v>92</v>
      </c>
      <c r="AI5">
        <v>263.00132407048648</v>
      </c>
      <c r="AJ5">
        <v>263.01339199181587</v>
      </c>
      <c r="AK5" t="s">
        <v>91</v>
      </c>
      <c r="AQ5" s="6">
        <v>0.9713929419709677</v>
      </c>
      <c r="AR5" s="6">
        <v>99.637516129032207</v>
      </c>
      <c r="AS5" s="6">
        <v>71.042748430037989</v>
      </c>
      <c r="AT5" t="s">
        <v>92</v>
      </c>
      <c r="AU5">
        <v>150.47182978187496</v>
      </c>
      <c r="AV5">
        <v>150.47873424218716</v>
      </c>
      <c r="AW5" t="s">
        <v>91</v>
      </c>
      <c r="BC5">
        <v>-1.0045194453958095</v>
      </c>
      <c r="BD5">
        <v>99.708680000000001</v>
      </c>
      <c r="BE5">
        <v>125.32202311231197</v>
      </c>
      <c r="BF5" t="s">
        <v>92</v>
      </c>
      <c r="BG5">
        <v>224.51711071158718</v>
      </c>
      <c r="BH5">
        <v>224.52741276933821</v>
      </c>
      <c r="BI5" t="s">
        <v>91</v>
      </c>
      <c r="BJ5" s="9"/>
      <c r="BK5" s="9"/>
      <c r="BL5" s="9"/>
      <c r="BM5" s="9"/>
      <c r="BN5" s="9"/>
      <c r="BO5" s="9">
        <v>0.30270607069043015</v>
      </c>
      <c r="BP5" s="9">
        <v>99.574773333333297</v>
      </c>
      <c r="BQ5" s="9">
        <v>62.2808979975771</v>
      </c>
      <c r="BR5" s="9" t="s">
        <v>92</v>
      </c>
      <c r="BS5" s="9">
        <v>88.547401139826178</v>
      </c>
      <c r="BT5" s="9">
        <v>88.551464172872315</v>
      </c>
      <c r="BU5" s="9" t="s">
        <v>91</v>
      </c>
      <c r="BV5" s="9"/>
      <c r="CA5">
        <v>0.56412147189752448</v>
      </c>
      <c r="CB5">
        <v>99.593006666666696</v>
      </c>
      <c r="CC5">
        <v>82.331964690923712</v>
      </c>
      <c r="CD5" t="s">
        <v>92</v>
      </c>
      <c r="CE5">
        <v>176.46096520355761</v>
      </c>
      <c r="CF5">
        <v>176.46906218578121</v>
      </c>
      <c r="CG5" t="s">
        <v>91</v>
      </c>
      <c r="CJ5">
        <f t="shared" si="1"/>
        <v>-0.66179998788889527</v>
      </c>
      <c r="CK5">
        <f t="shared" si="2"/>
        <v>99.680899014336902</v>
      </c>
      <c r="CL5">
        <f t="shared" si="3"/>
        <v>99.909754469409719</v>
      </c>
      <c r="CM5" t="s">
        <v>92</v>
      </c>
      <c r="CN5">
        <v>160.10641945817244</v>
      </c>
      <c r="CO5">
        <v>160.11376600549946</v>
      </c>
      <c r="CP5" t="s">
        <v>91</v>
      </c>
      <c r="CR5">
        <f>STDEV(G5,S5,AE5,AQ5,BC5,CA5)/SQRT(COUNT((G5,S5,AE5,AQ5,BC5,CA5)))</f>
        <v>0.636932557012589</v>
      </c>
      <c r="CU5" t="s">
        <v>92</v>
      </c>
      <c r="CV5">
        <f t="shared" ref="CV5:CV10" si="4">AVERAGE(K5,V5,AI5,AU5,BG5)</f>
        <v>220.7723847856272</v>
      </c>
      <c r="CW5">
        <f t="shared" ref="CW5:CW8" si="5">AVERAGE(L5,W5,AJ5,AV5,BH5)</f>
        <v>200.99036853428686</v>
      </c>
      <c r="CX5">
        <f t="shared" ref="CX5:CX8" si="6">STDEV(L5,W5,AJ5,AV5,BH5)/(SQRT(COUNT(L5,W5,AJ5,AV5,BH5)))</f>
        <v>27.537724982957855</v>
      </c>
    </row>
    <row r="6" spans="1:102" x14ac:dyDescent="0.2">
      <c r="G6">
        <v>-1.4872794906049771</v>
      </c>
      <c r="H6">
        <v>149.49023333333301</v>
      </c>
      <c r="I6">
        <v>159.09266391037829</v>
      </c>
      <c r="J6" t="s">
        <v>93</v>
      </c>
      <c r="K6">
        <v>14.936150086727979</v>
      </c>
      <c r="L6">
        <v>14.941356087549842</v>
      </c>
      <c r="M6" t="s">
        <v>91</v>
      </c>
      <c r="S6">
        <v>1.6763011574757367</v>
      </c>
      <c r="T6">
        <v>148.99606666666699</v>
      </c>
      <c r="U6">
        <v>84.111513128644759</v>
      </c>
      <c r="V6" s="2" t="s">
        <v>93</v>
      </c>
      <c r="W6" s="2">
        <v>6.8358206041198901</v>
      </c>
      <c r="X6" s="2">
        <v>6.8382032320043526</v>
      </c>
      <c r="Y6" s="2" t="s">
        <v>91</v>
      </c>
      <c r="AE6">
        <v>-0.65209088859749442</v>
      </c>
      <c r="AF6">
        <v>149.32683333333301</v>
      </c>
      <c r="AG6">
        <v>143.37569983161404</v>
      </c>
      <c r="AH6" t="s">
        <v>93</v>
      </c>
      <c r="AI6">
        <v>15.648548840373886</v>
      </c>
      <c r="AJ6">
        <v>15.654003148053638</v>
      </c>
      <c r="AK6" t="s">
        <v>91</v>
      </c>
      <c r="AQ6" s="6">
        <v>2.5195010105799662</v>
      </c>
      <c r="AR6" s="6">
        <v>149.462966666667</v>
      </c>
      <c r="AS6" s="6">
        <v>86.675187857432093</v>
      </c>
      <c r="AT6" t="s">
        <v>93</v>
      </c>
      <c r="AU6">
        <v>8.9688733172101411</v>
      </c>
      <c r="AV6">
        <v>8.9719994214330807</v>
      </c>
      <c r="AW6" t="s">
        <v>91</v>
      </c>
      <c r="BC6">
        <v>0.42602166122581231</v>
      </c>
      <c r="BD6">
        <v>149.439866666667</v>
      </c>
      <c r="BE6">
        <v>133.18225176883297</v>
      </c>
      <c r="BF6" t="s">
        <v>93</v>
      </c>
      <c r="BG6">
        <v>13.947834639503304</v>
      </c>
      <c r="BH6">
        <v>13.952696162598267</v>
      </c>
      <c r="BI6" t="s">
        <v>91</v>
      </c>
      <c r="BJ6" s="9"/>
      <c r="BK6" s="9"/>
      <c r="BL6" s="9"/>
      <c r="BM6" s="9"/>
      <c r="BN6" s="9"/>
      <c r="BO6" s="9">
        <v>0.91897147890175901</v>
      </c>
      <c r="BP6" s="9">
        <v>149.03569999999999</v>
      </c>
      <c r="BQ6" s="9">
        <v>50.759656639127478</v>
      </c>
      <c r="BR6" s="9" t="s">
        <v>93</v>
      </c>
      <c r="BS6" s="9">
        <v>6.1318917036837721</v>
      </c>
      <c r="BT6" s="9">
        <v>6.1340289768809209</v>
      </c>
      <c r="BU6" s="9" t="s">
        <v>91</v>
      </c>
      <c r="BV6" s="9"/>
      <c r="CA6">
        <v>2.2826638874749503</v>
      </c>
      <c r="CB6">
        <v>149.12889999999999</v>
      </c>
      <c r="CC6">
        <v>93.728087196603212</v>
      </c>
      <c r="CD6" t="s">
        <v>93</v>
      </c>
      <c r="CE6">
        <v>11.234198745190263</v>
      </c>
      <c r="CF6">
        <v>11.238114429457013</v>
      </c>
      <c r="CG6" t="s">
        <v>91</v>
      </c>
      <c r="CJ6">
        <f t="shared" si="1"/>
        <v>0.79418622292566565</v>
      </c>
      <c r="CK6">
        <f t="shared" si="2"/>
        <v>149.30747777777785</v>
      </c>
      <c r="CL6">
        <f t="shared" si="3"/>
        <v>116.69423394891756</v>
      </c>
      <c r="CM6" t="s">
        <v>93</v>
      </c>
      <c r="CN6">
        <v>10.082634113722845</v>
      </c>
      <c r="CO6">
        <v>10.086148419697128</v>
      </c>
      <c r="CP6" t="s">
        <v>91</v>
      </c>
      <c r="CR6">
        <f>STDEV(G6,S6,AE6,AQ6,BC6,CA6)/SQRT(COUNT((G6,S6,AE6,AQ6,BC6,CA6)))</f>
        <v>0.66839988185567178</v>
      </c>
      <c r="CU6" t="s">
        <v>93</v>
      </c>
      <c r="CV6">
        <f t="shared" si="4"/>
        <v>13.375351720953828</v>
      </c>
      <c r="CW6">
        <f t="shared" si="5"/>
        <v>12.071175084750944</v>
      </c>
      <c r="CX6">
        <f t="shared" si="6"/>
        <v>1.7553994391073251</v>
      </c>
    </row>
    <row r="7" spans="1:102" x14ac:dyDescent="0.2">
      <c r="G7">
        <v>-0.14006499767905944</v>
      </c>
      <c r="H7">
        <v>199.3886</v>
      </c>
      <c r="I7">
        <v>184.88419967706858</v>
      </c>
      <c r="J7" t="s">
        <v>94</v>
      </c>
      <c r="K7">
        <v>27.216033818105924</v>
      </c>
      <c r="L7">
        <v>27.203965083331923</v>
      </c>
      <c r="M7" t="s">
        <v>91</v>
      </c>
      <c r="S7">
        <v>2.9551515792572443</v>
      </c>
      <c r="T7">
        <v>198.875838709677</v>
      </c>
      <c r="U7">
        <v>100.12893700154115</v>
      </c>
      <c r="V7" s="2" t="s">
        <v>94</v>
      </c>
      <c r="W7" s="2">
        <v>5.1157194319920807</v>
      </c>
      <c r="X7" s="2">
        <v>5.1134509067023366</v>
      </c>
      <c r="Y7" s="2" t="s">
        <v>91</v>
      </c>
      <c r="AE7">
        <v>1.444583011816591</v>
      </c>
      <c r="AF7">
        <v>199.151166666667</v>
      </c>
      <c r="AG7">
        <v>173.72946233379488</v>
      </c>
      <c r="AH7" t="s">
        <v>94</v>
      </c>
      <c r="AI7">
        <v>20.299171113178975</v>
      </c>
      <c r="AJ7">
        <v>20.290169606422541</v>
      </c>
      <c r="AK7" t="s">
        <v>91</v>
      </c>
      <c r="AQ7" s="6">
        <v>4.3509526479370919</v>
      </c>
      <c r="AR7" s="6">
        <v>199.50733333333301</v>
      </c>
      <c r="AS7" s="6">
        <v>104.23132279212614</v>
      </c>
      <c r="AT7" t="s">
        <v>94</v>
      </c>
      <c r="AU7">
        <v>3.624595633318934</v>
      </c>
      <c r="AV7">
        <v>3.6229883350750427</v>
      </c>
      <c r="AW7" t="s">
        <v>91</v>
      </c>
      <c r="BC7">
        <v>1.6558308239165007</v>
      </c>
      <c r="BD7">
        <v>198.79769999999999</v>
      </c>
      <c r="BE7">
        <v>152.00222963318581</v>
      </c>
      <c r="BF7" t="s">
        <v>94</v>
      </c>
      <c r="BG7">
        <v>19.481935728774193</v>
      </c>
      <c r="BH7">
        <v>19.473296618580324</v>
      </c>
      <c r="BI7" t="s">
        <v>91</v>
      </c>
      <c r="BJ7" s="9"/>
      <c r="BK7" s="9"/>
      <c r="BL7" s="9"/>
      <c r="BM7" s="9"/>
      <c r="BN7" s="9"/>
      <c r="BO7" s="9">
        <v>1.5932299311126963</v>
      </c>
      <c r="BP7" s="9">
        <v>199.16900000000001</v>
      </c>
      <c r="BQ7" s="9">
        <v>67.786151101207963</v>
      </c>
      <c r="BR7" s="9" t="s">
        <v>94</v>
      </c>
      <c r="BS7" s="9">
        <v>0.38292181078164661</v>
      </c>
      <c r="BT7" s="9">
        <v>0.38275200713559043</v>
      </c>
      <c r="BU7" s="9" t="s">
        <v>91</v>
      </c>
      <c r="BV7" s="9"/>
      <c r="CA7">
        <v>4.2296591312534231</v>
      </c>
      <c r="CB7">
        <v>199.86125806451599</v>
      </c>
      <c r="CC7">
        <v>120.88912770292214</v>
      </c>
      <c r="CD7" t="s">
        <v>94</v>
      </c>
      <c r="CE7">
        <v>7.5429068523680405</v>
      </c>
      <c r="CF7">
        <v>7.5395620100286083</v>
      </c>
      <c r="CG7" t="s">
        <v>91</v>
      </c>
      <c r="CJ7">
        <f t="shared" si="1"/>
        <v>2.416018699416965</v>
      </c>
      <c r="CK7">
        <f t="shared" si="2"/>
        <v>199.26364946236549</v>
      </c>
      <c r="CL7">
        <f t="shared" si="3"/>
        <v>139.31087985677311</v>
      </c>
      <c r="CM7" t="s">
        <v>94</v>
      </c>
      <c r="CN7">
        <v>8.4912668958131317</v>
      </c>
      <c r="CO7">
        <v>8.4875015107189729</v>
      </c>
      <c r="CP7" t="s">
        <v>91</v>
      </c>
      <c r="CR7">
        <f>STDEV(G7,S7,AE7,AQ7,BC7,CA7)/SQRT(COUNT((G7,S7,AE7,AQ7,BC7,CA7)))</f>
        <v>0.71598561510256853</v>
      </c>
      <c r="CU7" t="s">
        <v>94</v>
      </c>
      <c r="CV7">
        <f t="shared" si="4"/>
        <v>17.655434073344505</v>
      </c>
      <c r="CW7">
        <f t="shared" si="5"/>
        <v>15.141227815080384</v>
      </c>
      <c r="CX7">
        <f t="shared" si="6"/>
        <v>4.6041758825542241</v>
      </c>
    </row>
    <row r="8" spans="1:102" x14ac:dyDescent="0.2">
      <c r="G8">
        <v>1.3011843903783407</v>
      </c>
      <c r="H8">
        <v>249.31483333333301</v>
      </c>
      <c r="I8">
        <v>209.66702084054484</v>
      </c>
      <c r="J8" t="s">
        <v>95</v>
      </c>
      <c r="K8">
        <v>0.93808564813172846</v>
      </c>
      <c r="L8">
        <v>0.93793785337786095</v>
      </c>
      <c r="M8" t="s">
        <v>96</v>
      </c>
      <c r="S8">
        <v>4.3802979509889788</v>
      </c>
      <c r="T8">
        <v>248.84983870967699</v>
      </c>
      <c r="U8">
        <v>118.32605798811585</v>
      </c>
      <c r="V8" s="2" t="s">
        <v>95</v>
      </c>
      <c r="W8" s="2">
        <v>10.248295583039493</v>
      </c>
      <c r="X8" s="2">
        <v>10.246680971062139</v>
      </c>
      <c r="Y8" s="2" t="s">
        <v>96</v>
      </c>
      <c r="AE8">
        <v>3.7973221651763001</v>
      </c>
      <c r="AF8">
        <v>249.10603333333299</v>
      </c>
      <c r="AG8">
        <v>202.54868152197699</v>
      </c>
      <c r="AH8" t="s">
        <v>95</v>
      </c>
      <c r="AI8">
        <v>0.97836311425425349</v>
      </c>
      <c r="AJ8">
        <v>0.97820897381307714</v>
      </c>
      <c r="AK8" t="s">
        <v>96</v>
      </c>
      <c r="AQ8" s="6">
        <v>6.299265113299132</v>
      </c>
      <c r="AR8" s="6">
        <v>249.575166666667</v>
      </c>
      <c r="AS8" s="6">
        <v>127.72529081195921</v>
      </c>
      <c r="AT8" t="s">
        <v>95</v>
      </c>
      <c r="AU8">
        <v>3.0231161487582496</v>
      </c>
      <c r="AV8">
        <v>3.0226398588714911</v>
      </c>
      <c r="AW8" t="s">
        <v>96</v>
      </c>
      <c r="BC8">
        <v>3.6600831505581004</v>
      </c>
      <c r="BD8">
        <v>249.45364516129001</v>
      </c>
      <c r="BE8">
        <v>161.7463158202514</v>
      </c>
      <c r="BF8" t="s">
        <v>95</v>
      </c>
      <c r="BG8">
        <v>3.5560604197145498</v>
      </c>
      <c r="BH8">
        <v>3.5555001648214954</v>
      </c>
      <c r="BI8" t="s">
        <v>96</v>
      </c>
      <c r="BJ8" s="9"/>
      <c r="BK8" s="9"/>
      <c r="BL8" s="9"/>
      <c r="BM8" s="9"/>
      <c r="BN8" s="9"/>
      <c r="BO8" s="9">
        <v>2.7309180638483328</v>
      </c>
      <c r="BP8" s="9">
        <v>249.52653333333299</v>
      </c>
      <c r="BQ8" s="9">
        <v>122.39518160379193</v>
      </c>
      <c r="BR8" s="9" t="s">
        <v>95</v>
      </c>
      <c r="BS8" s="9">
        <v>2.8285722138395815</v>
      </c>
      <c r="BT8" s="9">
        <v>2.8281265742170443</v>
      </c>
      <c r="BU8" s="9" t="s">
        <v>96</v>
      </c>
      <c r="BV8" s="9"/>
      <c r="CA8">
        <v>6.4855282616618641</v>
      </c>
      <c r="CB8">
        <v>250.330266666667</v>
      </c>
      <c r="CC8">
        <v>112.69150930871984</v>
      </c>
      <c r="CD8" t="s">
        <v>95</v>
      </c>
      <c r="CE8">
        <v>5.7984113969985538</v>
      </c>
      <c r="CF8">
        <v>5.797497861238841</v>
      </c>
      <c r="CG8" t="s">
        <v>96</v>
      </c>
      <c r="CJ8">
        <f t="shared" si="1"/>
        <v>4.3206135053437862</v>
      </c>
      <c r="CK8">
        <f t="shared" si="2"/>
        <v>249.43829731182782</v>
      </c>
      <c r="CL8">
        <f t="shared" si="3"/>
        <v>155.45081271526135</v>
      </c>
      <c r="CM8" t="s">
        <v>95</v>
      </c>
      <c r="CN8">
        <v>1.7801796164376589</v>
      </c>
      <c r="CO8">
        <v>1.7798991503535915</v>
      </c>
      <c r="CP8" t="s">
        <v>96</v>
      </c>
      <c r="CR8">
        <f>STDEV(G8,S8,AE8,AQ8,BC8,CA8)/SQRT(COUNT((G8,S8,AE8,AQ8,BC8,CA8)))</f>
        <v>0.78384876682152149</v>
      </c>
      <c r="CU8" t="s">
        <v>95</v>
      </c>
      <c r="CV8">
        <f t="shared" si="4"/>
        <v>2.1239063327146952</v>
      </c>
      <c r="CW8">
        <f t="shared" si="5"/>
        <v>3.7485164867846832</v>
      </c>
      <c r="CX8">
        <f t="shared" si="6"/>
        <v>1.7085847425661349</v>
      </c>
    </row>
    <row r="9" spans="1:102" x14ac:dyDescent="0.2">
      <c r="G9">
        <v>5.8285483278473542</v>
      </c>
      <c r="H9">
        <v>398.352933333333</v>
      </c>
      <c r="I9">
        <v>279.88564083799145</v>
      </c>
      <c r="S9">
        <v>8.8900850942834069</v>
      </c>
      <c r="T9">
        <v>396.22313333333301</v>
      </c>
      <c r="U9">
        <v>154.72407406393805</v>
      </c>
      <c r="AE9">
        <v>10.628331862237353</v>
      </c>
      <c r="AF9">
        <v>397.42596666666702</v>
      </c>
      <c r="AG9">
        <v>289.40311245085547</v>
      </c>
      <c r="AQ9" s="6">
        <v>11.680816192901473</v>
      </c>
      <c r="AR9" s="6">
        <v>399.44423333333299</v>
      </c>
      <c r="AS9" s="6">
        <v>178.49128250328064</v>
      </c>
      <c r="BC9">
        <v>8.8603843256013413</v>
      </c>
      <c r="BD9">
        <v>396.34010000000001</v>
      </c>
      <c r="BE9">
        <v>202.17681414099945</v>
      </c>
      <c r="BJ9" s="8" t="s">
        <v>118</v>
      </c>
      <c r="BK9" s="8"/>
      <c r="BL9" s="8"/>
      <c r="BM9" s="9"/>
      <c r="BN9" s="9"/>
      <c r="BO9" s="9">
        <v>6.438131115041088</v>
      </c>
      <c r="BP9" s="9">
        <v>398.73736666666701</v>
      </c>
      <c r="BQ9" s="9">
        <v>170.84537473032699</v>
      </c>
      <c r="BR9" s="9"/>
      <c r="BS9" s="9"/>
      <c r="BT9" s="9"/>
      <c r="BU9" s="9"/>
      <c r="BV9" s="9"/>
      <c r="CA9">
        <v>12.591691178797786</v>
      </c>
      <c r="CB9">
        <v>399.15673333333302</v>
      </c>
      <c r="CC9">
        <v>196.77530429206382</v>
      </c>
      <c r="CJ9">
        <f t="shared" si="1"/>
        <v>9.7466428302781196</v>
      </c>
      <c r="CK9">
        <f t="shared" si="2"/>
        <v>397.82384999999994</v>
      </c>
      <c r="CL9">
        <f t="shared" si="3"/>
        <v>216.90937138152148</v>
      </c>
      <c r="CR9">
        <f>STDEV(G9,S9,AE9,AQ9,BC9,CA9)/SQRT(COUNT((G9,S9,AE9,AQ9,BC9,CA9)))</f>
        <v>0.99135113310666101</v>
      </c>
    </row>
    <row r="10" spans="1:102" x14ac:dyDescent="0.2">
      <c r="G10">
        <v>8.8719724612699942</v>
      </c>
      <c r="H10">
        <v>498.89030000000002</v>
      </c>
      <c r="I10">
        <v>328.76366616599819</v>
      </c>
      <c r="J10" t="s">
        <v>97</v>
      </c>
      <c r="K10">
        <v>6.7680852243749285</v>
      </c>
      <c r="S10">
        <v>11.22257361284518</v>
      </c>
      <c r="T10">
        <v>497.1191</v>
      </c>
      <c r="U10">
        <v>209.98761308155784</v>
      </c>
      <c r="AE10">
        <v>15.041490964626616</v>
      </c>
      <c r="AF10">
        <v>499.57354838709699</v>
      </c>
      <c r="AG10">
        <v>350.21902555292809</v>
      </c>
      <c r="AH10" t="s">
        <v>97</v>
      </c>
      <c r="AI10">
        <v>18.783099233076868</v>
      </c>
      <c r="AQ10" s="6">
        <v>15.111595762354685</v>
      </c>
      <c r="AR10" s="6">
        <v>499.30939999999998</v>
      </c>
      <c r="AS10" s="6">
        <v>229.18900570184542</v>
      </c>
      <c r="AT10" t="s">
        <v>97</v>
      </c>
      <c r="AU10">
        <v>1.7902281839412391</v>
      </c>
      <c r="BC10">
        <v>11.914752014924462</v>
      </c>
      <c r="BD10">
        <v>497.50643333333301</v>
      </c>
      <c r="BE10">
        <v>251.43551486411033</v>
      </c>
      <c r="BF10" t="s">
        <v>97</v>
      </c>
      <c r="BG10">
        <v>4.0231915397567963</v>
      </c>
      <c r="BJ10" s="9"/>
      <c r="BK10" s="9"/>
      <c r="BL10" s="9"/>
      <c r="BM10" s="9"/>
      <c r="BN10" s="9"/>
      <c r="BO10" s="9">
        <v>9.7244412868314516</v>
      </c>
      <c r="BP10" s="9">
        <v>496.90429999999998</v>
      </c>
      <c r="BQ10" s="9">
        <v>209.03115871884179</v>
      </c>
      <c r="BR10" s="9" t="s">
        <v>97</v>
      </c>
      <c r="BS10" s="9">
        <v>6.2849322080993328</v>
      </c>
      <c r="BT10" s="9"/>
      <c r="BU10" s="9"/>
      <c r="BV10" s="9"/>
      <c r="CA10">
        <v>16.903268587895745</v>
      </c>
      <c r="CB10">
        <v>499.32246666666703</v>
      </c>
      <c r="CC10">
        <v>248.32568242119362</v>
      </c>
      <c r="CD10" t="s">
        <v>97</v>
      </c>
      <c r="CE10">
        <v>16.494677853534149</v>
      </c>
      <c r="CJ10">
        <f t="shared" si="1"/>
        <v>13.17760890065278</v>
      </c>
      <c r="CK10">
        <f t="shared" si="2"/>
        <v>498.62020806451619</v>
      </c>
      <c r="CL10">
        <f t="shared" si="3"/>
        <v>269.65341796460552</v>
      </c>
      <c r="CM10" t="s">
        <v>97</v>
      </c>
      <c r="CN10">
        <v>1.9411919335610521</v>
      </c>
      <c r="CR10">
        <f>STDEV(G10,S10,AE10,AQ10,BC10,CA10)/SQRT(COUNT((G10,S10,AE10,AQ10,BC10,CA10)))</f>
        <v>1.225430227489263</v>
      </c>
      <c r="CU10" t="s">
        <v>97</v>
      </c>
      <c r="CV10">
        <f t="shared" si="4"/>
        <v>7.8411510452874573</v>
      </c>
    </row>
    <row r="11" spans="1:102" x14ac:dyDescent="0.2">
      <c r="G11">
        <v>11.326711895783419</v>
      </c>
      <c r="H11">
        <v>599.79658064516104</v>
      </c>
      <c r="I11">
        <v>378.27725329191617</v>
      </c>
      <c r="S11">
        <v>13.417741954764695</v>
      </c>
      <c r="T11">
        <v>596.85503333333304</v>
      </c>
      <c r="U11">
        <v>262.53556397196667</v>
      </c>
      <c r="V11" s="2" t="s">
        <v>97</v>
      </c>
      <c r="W11">
        <v>26.241620517287323</v>
      </c>
      <c r="AE11">
        <v>18.687545622632758</v>
      </c>
      <c r="AF11">
        <v>599.32403225806399</v>
      </c>
      <c r="AG11">
        <v>413.56191521475591</v>
      </c>
      <c r="AQ11" s="6">
        <v>18.135592605686089</v>
      </c>
      <c r="AR11" s="6">
        <v>599.20216666666704</v>
      </c>
      <c r="AS11" s="6">
        <v>286.80703258660901</v>
      </c>
      <c r="AT11" s="6"/>
      <c r="AU11" s="6"/>
      <c r="AV11" s="6"/>
      <c r="AW11" s="6"/>
      <c r="BC11">
        <v>14.876672002877633</v>
      </c>
      <c r="BD11">
        <v>598.76340000000005</v>
      </c>
      <c r="BE11">
        <v>303.27425746244819</v>
      </c>
      <c r="BJ11" s="9"/>
      <c r="BK11" s="9"/>
      <c r="BL11" s="9"/>
      <c r="BM11" s="9"/>
      <c r="BN11" s="9"/>
      <c r="BO11" s="9">
        <v>13.097965911703838</v>
      </c>
      <c r="BP11" s="9">
        <v>596.88613333333296</v>
      </c>
      <c r="BQ11" s="9">
        <v>302.88171106201082</v>
      </c>
      <c r="BR11" s="9"/>
      <c r="BS11" s="9"/>
      <c r="BT11" s="9"/>
      <c r="BU11" s="9"/>
      <c r="BV11" s="9"/>
      <c r="CA11">
        <v>20.38900603297569</v>
      </c>
      <c r="CB11">
        <v>599.480064516129</v>
      </c>
      <c r="CC11">
        <v>306.44358725486899</v>
      </c>
      <c r="CJ11">
        <f t="shared" si="1"/>
        <v>16.138878352453379</v>
      </c>
      <c r="CK11">
        <f t="shared" si="2"/>
        <v>598.90354623655901</v>
      </c>
      <c r="CL11">
        <f t="shared" si="3"/>
        <v>325.14993496376081</v>
      </c>
      <c r="CR11">
        <f>STDEV(G11,S11,AE11,AQ11,BC11,CA11)/SQRT(COUNT((G11,S11,AE11,AQ11,BC11,CA11)))</f>
        <v>1.4224492039474668</v>
      </c>
    </row>
    <row r="12" spans="1:102" x14ac:dyDescent="0.2">
      <c r="G12">
        <v>12.797653060564734</v>
      </c>
      <c r="H12">
        <v>699.98590322580696</v>
      </c>
      <c r="I12">
        <v>415.56243235919118</v>
      </c>
      <c r="S12">
        <v>12.281986113274018</v>
      </c>
      <c r="T12">
        <v>699.429225806452</v>
      </c>
      <c r="U12">
        <v>387.68797409686005</v>
      </c>
      <c r="AE12">
        <v>21.646230267165699</v>
      </c>
      <c r="AF12">
        <v>699.04143333333298</v>
      </c>
      <c r="AG12">
        <v>481.37346491585527</v>
      </c>
      <c r="AQ12" s="6">
        <v>20.668706776944447</v>
      </c>
      <c r="AR12" s="6">
        <v>699.47416666666697</v>
      </c>
      <c r="AS12" s="6">
        <v>346.91898637964721</v>
      </c>
      <c r="AT12" s="6"/>
      <c r="AU12" s="6"/>
      <c r="AV12" s="6"/>
      <c r="AW12" s="6"/>
      <c r="BC12">
        <v>17.697129503733766</v>
      </c>
      <c r="BD12">
        <v>696.54023333333305</v>
      </c>
      <c r="BE12">
        <v>349.86848449000462</v>
      </c>
      <c r="BJ12" s="9"/>
      <c r="BK12" s="9"/>
      <c r="BL12" s="9"/>
      <c r="BM12" s="9"/>
      <c r="BN12" s="9"/>
      <c r="BO12" s="9">
        <v>15.343854705737479</v>
      </c>
      <c r="BP12" s="9">
        <v>698.74093333333303</v>
      </c>
      <c r="BQ12" s="9">
        <v>405.08328628135092</v>
      </c>
      <c r="BR12" s="9"/>
      <c r="BS12" s="9"/>
      <c r="BT12" s="9"/>
      <c r="BU12" s="9"/>
      <c r="BV12" s="9"/>
      <c r="CA12">
        <v>22.718851657965999</v>
      </c>
      <c r="CB12">
        <v>699.88238709677398</v>
      </c>
      <c r="CC12">
        <v>359.22326907516896</v>
      </c>
      <c r="CJ12">
        <f t="shared" si="1"/>
        <v>17.968426229941443</v>
      </c>
      <c r="CK12">
        <f t="shared" si="2"/>
        <v>699.05889157706099</v>
      </c>
      <c r="CL12">
        <f t="shared" si="3"/>
        <v>390.10576855278788</v>
      </c>
      <c r="CR12">
        <f>STDEV(G12,S12,AE12,AQ12,BC12,CA12)/SQRT(COUNT((G12,S12,AE12,AQ12,BC12,CA12)))</f>
        <v>1.8486968166721289</v>
      </c>
    </row>
    <row r="13" spans="1:102" x14ac:dyDescent="0.2">
      <c r="G13">
        <v>13.711011620468414</v>
      </c>
      <c r="H13">
        <v>799.94664516129001</v>
      </c>
      <c r="I13">
        <v>450.47298572130165</v>
      </c>
      <c r="S13">
        <v>14.54540089619244</v>
      </c>
      <c r="T13">
        <v>796.46006666666699</v>
      </c>
      <c r="U13">
        <v>419.15686442550066</v>
      </c>
      <c r="AE13">
        <v>23.721645662031925</v>
      </c>
      <c r="AF13">
        <v>799.27703333333295</v>
      </c>
      <c r="AG13">
        <v>556.25560255807102</v>
      </c>
      <c r="AQ13" s="6">
        <v>22.438634917606606</v>
      </c>
      <c r="AR13" s="6">
        <v>799.734466666667</v>
      </c>
      <c r="AS13" s="6">
        <v>418.5540524465074</v>
      </c>
      <c r="AT13" s="6"/>
      <c r="AU13" s="6"/>
      <c r="AV13" s="6"/>
      <c r="AW13" s="6"/>
      <c r="BC13">
        <v>19.991645850227808</v>
      </c>
      <c r="BD13">
        <v>796.98180000000002</v>
      </c>
      <c r="BE13">
        <v>404.14323684516717</v>
      </c>
      <c r="BJ13" s="9"/>
      <c r="BK13" s="9"/>
      <c r="BL13" s="9"/>
      <c r="BM13" s="9"/>
      <c r="BN13" s="9"/>
      <c r="BO13" s="9">
        <v>16.858653317908495</v>
      </c>
      <c r="BP13" s="9">
        <v>799.71906451612904</v>
      </c>
      <c r="BQ13" s="9">
        <v>522.47673215735369</v>
      </c>
      <c r="BR13" s="9"/>
      <c r="BS13" s="9"/>
      <c r="BT13" s="9"/>
      <c r="BU13" s="9"/>
      <c r="BV13" s="9"/>
      <c r="CA13">
        <v>24.489708423311708</v>
      </c>
      <c r="CB13">
        <v>800.41326666666703</v>
      </c>
      <c r="CC13">
        <v>393.42146006135448</v>
      </c>
      <c r="CJ13">
        <f t="shared" si="1"/>
        <v>19.816341228306484</v>
      </c>
      <c r="CK13">
        <f t="shared" si="2"/>
        <v>798.80221308243733</v>
      </c>
      <c r="CL13">
        <f t="shared" si="3"/>
        <v>440.33403367631712</v>
      </c>
      <c r="CR13">
        <f>STDEV(G13,S13,AE13,AQ13,BC13,CA13)/SQRT(COUNT((G13,S13,AE13,AQ13,BC13,CA13)))</f>
        <v>1.906626874595442</v>
      </c>
    </row>
    <row r="14" spans="1:102" x14ac:dyDescent="0.2">
      <c r="G14">
        <v>14.727839455874012</v>
      </c>
      <c r="H14">
        <v>899.849774193548</v>
      </c>
      <c r="I14">
        <v>493.15390667396048</v>
      </c>
      <c r="S14">
        <v>14.681472561071539</v>
      </c>
      <c r="T14">
        <v>899.69053333333295</v>
      </c>
      <c r="U14">
        <v>495.51745599879808</v>
      </c>
      <c r="AE14">
        <v>24.986379290540832</v>
      </c>
      <c r="AF14">
        <v>899.80709677419395</v>
      </c>
      <c r="AG14">
        <v>639.99745694974388</v>
      </c>
      <c r="AQ14" s="6">
        <v>23.504199911698098</v>
      </c>
      <c r="AR14" s="6">
        <v>899.39319999999998</v>
      </c>
      <c r="AS14" s="6">
        <v>471.28969597559438</v>
      </c>
      <c r="AT14" s="6"/>
      <c r="AU14" s="6"/>
      <c r="AV14" s="6"/>
      <c r="AW14" s="6"/>
      <c r="BC14">
        <v>21.43284705459088</v>
      </c>
      <c r="BD14">
        <v>897.47446666666701</v>
      </c>
      <c r="BE14">
        <v>471.66712009048507</v>
      </c>
      <c r="BJ14" s="9"/>
      <c r="BK14" s="9"/>
      <c r="BL14" s="9"/>
      <c r="BM14" s="9"/>
      <c r="BN14" s="9"/>
      <c r="BO14" s="9">
        <v>18.000507142752031</v>
      </c>
      <c r="BP14" s="9">
        <v>899.54177419354801</v>
      </c>
      <c r="BQ14" s="9">
        <v>637.9964394629427</v>
      </c>
      <c r="BR14" s="9"/>
      <c r="BS14" s="9"/>
      <c r="BT14" s="9"/>
      <c r="BU14" s="9"/>
      <c r="BV14" s="9"/>
      <c r="CA14">
        <v>26.913442940404398</v>
      </c>
      <c r="CB14">
        <v>897.10826666666696</v>
      </c>
      <c r="CC14">
        <v>463.04770678212702</v>
      </c>
      <c r="CJ14">
        <f t="shared" si="1"/>
        <v>21.041030202363292</v>
      </c>
      <c r="CK14">
        <f t="shared" si="2"/>
        <v>898.88722293906812</v>
      </c>
      <c r="CL14">
        <f t="shared" si="3"/>
        <v>505.77889041178486</v>
      </c>
      <c r="CR14">
        <f>STDEV(G14,S14,AE14,AQ14,BC14,CA14)/SQRT(COUNT((G14,S14,AE14,AQ14,BC14,CA14)))</f>
        <v>2.1336360752686612</v>
      </c>
    </row>
    <row r="15" spans="1:102" x14ac:dyDescent="0.2">
      <c r="G15">
        <v>17.431293367716247</v>
      </c>
      <c r="H15">
        <v>1199.5603225806501</v>
      </c>
      <c r="I15">
        <v>667.78766300398581</v>
      </c>
      <c r="S15">
        <v>16.641766665766216</v>
      </c>
      <c r="T15">
        <v>1199.4635483871</v>
      </c>
      <c r="U15">
        <v>697.7620778367376</v>
      </c>
      <c r="AE15">
        <v>27.191402756541144</v>
      </c>
      <c r="AF15">
        <v>1199.56516129032</v>
      </c>
      <c r="AG15">
        <v>898.36024357329541</v>
      </c>
      <c r="AQ15" s="6">
        <v>23.735922542226145</v>
      </c>
      <c r="AR15" s="6">
        <v>1199.9755483870999</v>
      </c>
      <c r="AS15" s="6">
        <v>743.94000716267635</v>
      </c>
      <c r="AT15" s="6"/>
      <c r="AU15" s="6"/>
      <c r="AV15" s="6"/>
      <c r="AW15" s="6"/>
      <c r="BC15">
        <v>23.290301107771398</v>
      </c>
      <c r="BD15">
        <v>1199.0126666666699</v>
      </c>
      <c r="BE15">
        <v>719.40399870924125</v>
      </c>
      <c r="BJ15" s="9"/>
      <c r="BK15" s="9"/>
      <c r="BL15" s="9"/>
      <c r="BM15" s="9"/>
      <c r="BN15" s="9"/>
      <c r="BO15" s="9">
        <v>18.205355993453676</v>
      </c>
      <c r="BP15" s="9">
        <v>1198.98833333333</v>
      </c>
      <c r="BQ15" s="9">
        <v>940.73278617446158</v>
      </c>
      <c r="BR15" s="9"/>
      <c r="BS15" s="9"/>
      <c r="BT15" s="9"/>
      <c r="BU15" s="9"/>
      <c r="BV15" s="9"/>
      <c r="CA15">
        <v>25.712644082617032</v>
      </c>
      <c r="CB15">
        <v>1201.9779354838699</v>
      </c>
      <c r="CC15">
        <v>769.18364199549092</v>
      </c>
      <c r="CJ15">
        <f t="shared" si="1"/>
        <v>22.333888420439695</v>
      </c>
      <c r="CK15">
        <f t="shared" si="2"/>
        <v>1199.925863799285</v>
      </c>
      <c r="CL15">
        <f t="shared" si="3"/>
        <v>749.40627204690452</v>
      </c>
      <c r="CR15">
        <f>STDEV(G15,S15,AE15,AQ15,BC15,CA15)/SQRT(COUNT((G15,S15,AE15,AQ15,BC15,CA15)))</f>
        <v>1.7732037726319432</v>
      </c>
    </row>
    <row r="16" spans="1:102" x14ac:dyDescent="0.2">
      <c r="G16">
        <v>17.753953990354319</v>
      </c>
      <c r="H16">
        <v>1399.9532258064501</v>
      </c>
      <c r="I16">
        <v>737.2357982381435</v>
      </c>
      <c r="S16">
        <v>18.808151352256061</v>
      </c>
      <c r="T16">
        <v>1392.6022580645199</v>
      </c>
      <c r="U16">
        <v>791.25704497425056</v>
      </c>
      <c r="AE16">
        <v>27.761726846708825</v>
      </c>
      <c r="AF16">
        <v>1399.7416129032299</v>
      </c>
      <c r="AG16">
        <v>1071.7184383788535</v>
      </c>
      <c r="AQ16" s="6">
        <v>22.605999466198437</v>
      </c>
      <c r="AR16" s="6">
        <v>1399.74548387097</v>
      </c>
      <c r="AS16" s="6">
        <v>944.07537266715633</v>
      </c>
      <c r="AT16" s="6"/>
      <c r="AU16" s="6"/>
      <c r="AV16" s="6"/>
      <c r="AW16" s="6"/>
      <c r="BJ16" s="9"/>
      <c r="BK16" s="9"/>
      <c r="BL16" s="9"/>
      <c r="BM16" s="9"/>
      <c r="BN16" s="9"/>
      <c r="BO16" s="9">
        <v>17.832417590686877</v>
      </c>
      <c r="BP16" s="9">
        <v>1398.88433333333</v>
      </c>
      <c r="BQ16" s="9">
        <v>1150.2250271663311</v>
      </c>
      <c r="BR16" s="9"/>
      <c r="BS16" s="9"/>
      <c r="BT16" s="9"/>
      <c r="BU16" s="9"/>
      <c r="BV16" s="9"/>
      <c r="CA16">
        <v>25.853040145620401</v>
      </c>
      <c r="CB16">
        <v>1399.3983333333299</v>
      </c>
      <c r="CC16">
        <v>945.04959634070224</v>
      </c>
      <c r="CJ16">
        <f t="shared" si="1"/>
        <v>22.556574360227607</v>
      </c>
      <c r="CK16">
        <f t="shared" si="2"/>
        <v>1398.2881827957001</v>
      </c>
      <c r="CL16">
        <f t="shared" si="3"/>
        <v>897.86725011982128</v>
      </c>
      <c r="CR16">
        <f>STDEV(G16,S16,AE16,AQ16,BC16,CA16)/SQRT(COUNT((G16,S16,AE16,AQ16,BC16,CA16)))</f>
        <v>1.9375058630453146</v>
      </c>
    </row>
    <row r="17" spans="1:102" x14ac:dyDescent="0.2">
      <c r="AQ17" s="6"/>
      <c r="AR17" s="6"/>
      <c r="AS17" s="6"/>
      <c r="AT17" s="6"/>
      <c r="AU17" s="6"/>
      <c r="AV17" s="6"/>
      <c r="AW17" s="6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</row>
    <row r="18" spans="1:102" x14ac:dyDescent="0.2">
      <c r="AQ18" s="6"/>
      <c r="AR18" s="6" t="s">
        <v>105</v>
      </c>
      <c r="AS18" s="6"/>
      <c r="AT18" s="6" t="s">
        <v>140</v>
      </c>
      <c r="AU18" s="6"/>
      <c r="AV18" s="6"/>
      <c r="AW18" s="6"/>
      <c r="BJ18" s="9"/>
      <c r="BK18" s="9"/>
      <c r="BL18" s="9"/>
      <c r="BM18" s="9"/>
      <c r="BN18" s="9"/>
      <c r="BO18" s="9"/>
      <c r="BP18" s="9" t="s">
        <v>105</v>
      </c>
      <c r="BQ18" s="9"/>
      <c r="BR18" s="9"/>
      <c r="BS18" s="9"/>
      <c r="BT18" s="9"/>
      <c r="BU18" s="9"/>
      <c r="BV18" s="9"/>
    </row>
    <row r="21" spans="1:102" x14ac:dyDescent="0.2">
      <c r="S21" s="6"/>
      <c r="T21" s="6"/>
      <c r="U21" s="6"/>
    </row>
    <row r="22" spans="1:102" x14ac:dyDescent="0.2">
      <c r="A22" s="1"/>
      <c r="B22" s="1" t="s">
        <v>0</v>
      </c>
      <c r="C22" s="1" t="s">
        <v>4</v>
      </c>
      <c r="D22" s="1" t="s">
        <v>2</v>
      </c>
      <c r="E22" s="1" t="s">
        <v>3</v>
      </c>
      <c r="F22" s="1" t="s">
        <v>6</v>
      </c>
      <c r="G22" s="1" t="s">
        <v>7</v>
      </c>
      <c r="H22" s="1" t="s">
        <v>8</v>
      </c>
      <c r="I22" s="1" t="s">
        <v>9</v>
      </c>
      <c r="J22" s="1" t="s">
        <v>87</v>
      </c>
      <c r="K22" s="1"/>
      <c r="L22" s="1"/>
      <c r="M22" s="1"/>
      <c r="N22" s="1" t="s">
        <v>0</v>
      </c>
      <c r="O22" s="1" t="s">
        <v>4</v>
      </c>
      <c r="P22" s="1" t="s">
        <v>2</v>
      </c>
      <c r="Q22" s="1" t="s">
        <v>3</v>
      </c>
      <c r="R22" s="1" t="s">
        <v>6</v>
      </c>
      <c r="S22" s="7" t="s">
        <v>7</v>
      </c>
      <c r="T22" s="7" t="s">
        <v>8</v>
      </c>
      <c r="U22" s="7" t="s">
        <v>9</v>
      </c>
      <c r="V22" s="3" t="s">
        <v>87</v>
      </c>
      <c r="W22" s="3"/>
      <c r="X22" s="3"/>
      <c r="Y22" s="3"/>
      <c r="Z22" s="1" t="s">
        <v>0</v>
      </c>
      <c r="AA22" s="1" t="s">
        <v>4</v>
      </c>
      <c r="AB22" s="1" t="s">
        <v>2</v>
      </c>
      <c r="AC22" s="1" t="s">
        <v>3</v>
      </c>
      <c r="AD22" s="1" t="s">
        <v>6</v>
      </c>
      <c r="AE22" s="1" t="s">
        <v>7</v>
      </c>
      <c r="AF22" s="1" t="s">
        <v>8</v>
      </c>
      <c r="AG22" s="1" t="s">
        <v>9</v>
      </c>
      <c r="AH22" s="1" t="s">
        <v>87</v>
      </c>
      <c r="AI22" s="1"/>
      <c r="AJ22" s="1"/>
      <c r="AK22" s="1"/>
      <c r="AL22" s="1" t="s">
        <v>0</v>
      </c>
      <c r="AM22" s="1" t="s">
        <v>4</v>
      </c>
      <c r="AN22" s="1" t="s">
        <v>2</v>
      </c>
      <c r="AO22" s="1" t="s">
        <v>3</v>
      </c>
      <c r="AP22" s="1" t="s">
        <v>6</v>
      </c>
      <c r="AQ22" s="7" t="s">
        <v>7</v>
      </c>
      <c r="AR22" s="7" t="s">
        <v>8</v>
      </c>
      <c r="AS22" s="7" t="s">
        <v>9</v>
      </c>
      <c r="AT22" s="2" t="s">
        <v>87</v>
      </c>
      <c r="AU22" s="2"/>
      <c r="AV22" s="2"/>
      <c r="AW22" s="2"/>
      <c r="AX22" s="1" t="s">
        <v>0</v>
      </c>
      <c r="AY22" s="1" t="s">
        <v>4</v>
      </c>
      <c r="AZ22" s="1" t="s">
        <v>2</v>
      </c>
      <c r="BA22" s="1" t="s">
        <v>3</v>
      </c>
      <c r="BB22" s="1" t="s">
        <v>6</v>
      </c>
      <c r="BC22" s="7" t="s">
        <v>7</v>
      </c>
      <c r="BD22" s="7" t="s">
        <v>8</v>
      </c>
      <c r="BE22" s="7" t="s">
        <v>9</v>
      </c>
      <c r="BF22" s="2" t="s">
        <v>87</v>
      </c>
      <c r="BG22" s="2"/>
      <c r="BH22" s="2"/>
      <c r="BI22" s="2"/>
      <c r="BJ22" s="1" t="s">
        <v>0</v>
      </c>
      <c r="BK22" s="1" t="s">
        <v>4</v>
      </c>
      <c r="BL22" s="1" t="s">
        <v>2</v>
      </c>
      <c r="BM22" s="1" t="s">
        <v>3</v>
      </c>
      <c r="BN22" s="1" t="s">
        <v>6</v>
      </c>
      <c r="BO22" s="7" t="s">
        <v>7</v>
      </c>
      <c r="BP22" s="7" t="s">
        <v>8</v>
      </c>
      <c r="BQ22" s="7" t="s">
        <v>9</v>
      </c>
      <c r="BR22" s="2" t="s">
        <v>87</v>
      </c>
      <c r="BS22" s="2"/>
      <c r="BT22" s="2"/>
      <c r="BU22" s="2"/>
      <c r="CH22" t="s">
        <v>86</v>
      </c>
      <c r="CI22" t="s">
        <v>6</v>
      </c>
      <c r="CJ22" t="s">
        <v>7</v>
      </c>
      <c r="CK22" t="s">
        <v>8</v>
      </c>
      <c r="CL22" t="s">
        <v>9</v>
      </c>
      <c r="CM22" t="s">
        <v>87</v>
      </c>
      <c r="CR22" t="s">
        <v>108</v>
      </c>
      <c r="CT22" t="s">
        <v>86</v>
      </c>
      <c r="CU22" t="s">
        <v>109</v>
      </c>
      <c r="CX22" t="s">
        <v>108</v>
      </c>
    </row>
    <row r="23" spans="1:102" x14ac:dyDescent="0.2">
      <c r="B23" t="s">
        <v>74</v>
      </c>
      <c r="G23">
        <v>-9.5405674122530662E-2</v>
      </c>
      <c r="H23">
        <v>49.429666666666698</v>
      </c>
      <c r="I23">
        <v>66.747991889572006</v>
      </c>
      <c r="K23" t="s">
        <v>88</v>
      </c>
      <c r="L23" t="s">
        <v>89</v>
      </c>
      <c r="N23" t="s">
        <v>78</v>
      </c>
      <c r="S23" s="6"/>
      <c r="T23" s="6"/>
      <c r="U23" s="6"/>
      <c r="V23" s="2"/>
      <c r="W23" s="2" t="s">
        <v>88</v>
      </c>
      <c r="X23" s="2" t="s">
        <v>89</v>
      </c>
      <c r="Y23" s="2"/>
      <c r="Z23" t="s">
        <v>79</v>
      </c>
      <c r="AE23">
        <v>-1.0652577025959259E-2</v>
      </c>
      <c r="AF23">
        <v>48.561903333333298</v>
      </c>
      <c r="AG23">
        <v>47.821733889575704</v>
      </c>
      <c r="AI23" t="s">
        <v>88</v>
      </c>
      <c r="AJ23" t="s">
        <v>89</v>
      </c>
      <c r="AL23" t="s">
        <v>80</v>
      </c>
      <c r="AQ23" s="6">
        <v>-0.3652595142412739</v>
      </c>
      <c r="AR23" s="6">
        <v>49.572538709677403</v>
      </c>
      <c r="AS23" s="6">
        <v>65.845418320511001</v>
      </c>
      <c r="AT23" s="2"/>
      <c r="AU23" s="2" t="s">
        <v>88</v>
      </c>
      <c r="AV23" s="2" t="s">
        <v>89</v>
      </c>
      <c r="AW23" s="2"/>
      <c r="AX23" t="s">
        <v>82</v>
      </c>
      <c r="BC23" s="6">
        <v>-2.1635579896245867</v>
      </c>
      <c r="BD23" s="6">
        <v>49.423503333333301</v>
      </c>
      <c r="BE23" s="6">
        <v>171.83742639523621</v>
      </c>
      <c r="BF23" s="2"/>
      <c r="BG23" s="2" t="s">
        <v>88</v>
      </c>
      <c r="BH23" s="2" t="s">
        <v>89</v>
      </c>
      <c r="BI23" s="2"/>
      <c r="BJ23" t="s">
        <v>84</v>
      </c>
      <c r="BO23" s="6">
        <v>-8.1218760654657413E-2</v>
      </c>
      <c r="BP23" s="6">
        <v>49.195670967741997</v>
      </c>
      <c r="BQ23" s="6">
        <v>82.247980042495371</v>
      </c>
      <c r="BR23" s="2"/>
      <c r="BS23" s="2" t="s">
        <v>88</v>
      </c>
      <c r="BT23" s="2" t="s">
        <v>89</v>
      </c>
      <c r="BU23" s="2"/>
      <c r="CJ23">
        <f>AVERAGE(G23,S23,AE23,AQ23,BC23,BO23,CA23)</f>
        <v>-0.54321890313380161</v>
      </c>
      <c r="CK23">
        <f t="shared" ref="CK23:CK36" si="7">AVERAGE(H23,T23,AF23,AR23,BD23,BP23,CB23)</f>
        <v>49.236656602150539</v>
      </c>
      <c r="CL23">
        <f t="shared" ref="CL23:CL34" si="8">AVERAGE(I23,U23,AG23,AS23,BE23,BQ23,CC23)</f>
        <v>86.900110107478071</v>
      </c>
      <c r="CN23" t="s">
        <v>88</v>
      </c>
      <c r="CO23" t="s">
        <v>89</v>
      </c>
      <c r="CR23">
        <f>STDEV(G23,S23,AE23,AQ23,BC23,BO23)/SQRT(COUNT((G23,S23,AE23,AQ23,BC23,BO23)))</f>
        <v>0.40955927597461694</v>
      </c>
      <c r="CV23" t="s">
        <v>88</v>
      </c>
      <c r="CW23" t="s">
        <v>89</v>
      </c>
    </row>
    <row r="24" spans="1:102" x14ac:dyDescent="0.2">
      <c r="G24">
        <v>0.14331787121338227</v>
      </c>
      <c r="H24">
        <v>79.479479999999995</v>
      </c>
      <c r="I24">
        <v>50.573790485390866</v>
      </c>
      <c r="J24" t="s">
        <v>90</v>
      </c>
      <c r="K24">
        <v>48.682196374058861</v>
      </c>
      <c r="L24">
        <v>48.696390161942595</v>
      </c>
      <c r="M24" t="s">
        <v>91</v>
      </c>
      <c r="S24" s="6"/>
      <c r="T24" s="6"/>
      <c r="U24" s="6"/>
      <c r="V24" s="2" t="s">
        <v>90</v>
      </c>
      <c r="W24" s="2">
        <v>71.380754189777292</v>
      </c>
      <c r="X24" s="2">
        <v>71.401565972305875</v>
      </c>
      <c r="Y24" s="2" t="s">
        <v>91</v>
      </c>
      <c r="AE24">
        <v>0.21689223537306981</v>
      </c>
      <c r="AF24">
        <v>79.512796774193603</v>
      </c>
      <c r="AG24">
        <v>65.076883205781357</v>
      </c>
      <c r="AH24" t="s">
        <v>90</v>
      </c>
      <c r="AI24">
        <v>77.068738877407156</v>
      </c>
      <c r="AJ24">
        <v>77.091209049535124</v>
      </c>
      <c r="AK24" t="s">
        <v>91</v>
      </c>
      <c r="AQ24" s="6">
        <v>0.39994213796663763</v>
      </c>
      <c r="AR24" s="6">
        <v>79.330403225806407</v>
      </c>
      <c r="AS24" s="6">
        <v>62.964271929389511</v>
      </c>
      <c r="AT24" s="2" t="s">
        <v>90</v>
      </c>
      <c r="AU24" s="2">
        <v>63.944064814354654</v>
      </c>
      <c r="AV24" s="2">
        <v>63.962708354704084</v>
      </c>
      <c r="AW24" s="2" t="s">
        <v>91</v>
      </c>
      <c r="BC24" s="6"/>
      <c r="BD24" s="6"/>
      <c r="BE24" s="6"/>
      <c r="BF24" s="2" t="s">
        <v>90</v>
      </c>
      <c r="BG24" s="2">
        <v>67.386813431541796</v>
      </c>
      <c r="BH24" s="2">
        <v>67.406460740152497</v>
      </c>
      <c r="BI24" s="2" t="s">
        <v>91</v>
      </c>
      <c r="BO24" s="6">
        <v>0.17775255631428444</v>
      </c>
      <c r="BP24" s="6">
        <v>79.766440000000003</v>
      </c>
      <c r="BQ24" s="6">
        <v>57.470316741514736</v>
      </c>
      <c r="BR24" s="2" t="s">
        <v>90</v>
      </c>
      <c r="BS24" s="2">
        <v>85.076875777302021</v>
      </c>
      <c r="BT24" s="2">
        <v>85.101680802928129</v>
      </c>
      <c r="BU24" s="2" t="s">
        <v>91</v>
      </c>
      <c r="CJ24">
        <f t="shared" ref="CJ24:CJ36" si="9">AVERAGE(G24,S24,AE24,AQ24,BC24,BO24,CA24)</f>
        <v>0.23447620021684354</v>
      </c>
      <c r="CK24">
        <f t="shared" si="7"/>
        <v>79.522280000000009</v>
      </c>
      <c r="CL24">
        <f t="shared" si="8"/>
        <v>59.021315590519123</v>
      </c>
      <c r="CM24" t="s">
        <v>90</v>
      </c>
      <c r="CN24">
        <v>31.26604626559196</v>
      </c>
      <c r="CO24">
        <v>31.275162198349943</v>
      </c>
      <c r="CP24" t="s">
        <v>91</v>
      </c>
      <c r="CR24">
        <f>STDEV(G24,S24,AE24,AQ24,BC24,BO24)/SQRT(COUNT((G24,S24,AE24,AQ24,BC24,BO24)))</f>
        <v>5.7166121304007084E-2</v>
      </c>
      <c r="CU24" t="s">
        <v>90</v>
      </c>
      <c r="CV24">
        <f>AVERAGE(K24,V24,AI24,AU24,BG24,BS24)</f>
        <v>68.431737854932891</v>
      </c>
      <c r="CW24">
        <f>AVERAGE(L24,W24,AJ24,AV24,BH24,BT24)</f>
        <v>68.939867216506613</v>
      </c>
      <c r="CX24">
        <f>STDEV(L24,W24,AJ24,AV24,BH24,BT24)/(SQRT(COUNT(L24,W24,AJ24,AV24,BH24,BT24)))</f>
        <v>5.06796583227566</v>
      </c>
    </row>
    <row r="25" spans="1:102" x14ac:dyDescent="0.2">
      <c r="G25">
        <v>0.30270607069043015</v>
      </c>
      <c r="H25">
        <v>99.574773333333297</v>
      </c>
      <c r="I25">
        <v>62.2808979975771</v>
      </c>
      <c r="J25" t="s">
        <v>92</v>
      </c>
      <c r="K25">
        <v>91.621414250200985</v>
      </c>
      <c r="L25">
        <v>91.625618335572668</v>
      </c>
      <c r="M25" t="s">
        <v>91</v>
      </c>
      <c r="S25" s="6">
        <v>-2.2720076526905064</v>
      </c>
      <c r="T25" s="6">
        <v>99.912193548387094</v>
      </c>
      <c r="U25" s="6">
        <v>148.59695855277462</v>
      </c>
      <c r="V25" s="2" t="s">
        <v>92</v>
      </c>
      <c r="W25" s="2">
        <v>104.79122716466151</v>
      </c>
      <c r="X25" s="2">
        <v>104.79603555218542</v>
      </c>
      <c r="Y25" s="2" t="s">
        <v>91</v>
      </c>
      <c r="AE25">
        <v>0.57962625048518657</v>
      </c>
      <c r="AF25">
        <v>99.556476666666697</v>
      </c>
      <c r="AG25">
        <v>66.952417120788269</v>
      </c>
      <c r="AH25" t="s">
        <v>92</v>
      </c>
      <c r="AI25">
        <v>107.72322564751386</v>
      </c>
      <c r="AJ25">
        <v>107.72816857096512</v>
      </c>
      <c r="AK25" t="s">
        <v>91</v>
      </c>
      <c r="AQ25" s="6">
        <v>0.91760923114742454</v>
      </c>
      <c r="AR25" s="6">
        <v>99.8053666666667</v>
      </c>
      <c r="AS25" s="6">
        <v>73.879054915071734</v>
      </c>
      <c r="AT25" s="2" t="s">
        <v>92</v>
      </c>
      <c r="AU25" s="2">
        <v>86.170494785307682</v>
      </c>
      <c r="AV25" s="2">
        <v>86.174448753051607</v>
      </c>
      <c r="AW25" s="2" t="s">
        <v>91</v>
      </c>
      <c r="BC25" s="6">
        <v>-1.2487074909100093</v>
      </c>
      <c r="BD25" s="6">
        <v>99.327916129032303</v>
      </c>
      <c r="BE25" s="6">
        <v>175.85597732875499</v>
      </c>
      <c r="BF25" s="2" t="s">
        <v>92</v>
      </c>
      <c r="BG25" s="2">
        <v>155.29404086463242</v>
      </c>
      <c r="BH25" s="2">
        <v>155.30116659403589</v>
      </c>
      <c r="BI25" s="2" t="s">
        <v>91</v>
      </c>
      <c r="BO25" s="6">
        <v>0.45356462250170959</v>
      </c>
      <c r="BP25" s="6">
        <v>99.83775</v>
      </c>
      <c r="BQ25" s="6">
        <v>56.51395364102283</v>
      </c>
      <c r="BR25" s="2" t="s">
        <v>92</v>
      </c>
      <c r="BS25" s="2">
        <v>90.806968232099052</v>
      </c>
      <c r="BT25" s="2">
        <v>90.811134946288263</v>
      </c>
      <c r="BU25" s="2" t="s">
        <v>91</v>
      </c>
      <c r="CJ25">
        <f t="shared" si="9"/>
        <v>-0.21120149479596081</v>
      </c>
      <c r="CK25">
        <f t="shared" si="7"/>
        <v>99.66907939068102</v>
      </c>
      <c r="CL25">
        <f t="shared" si="8"/>
        <v>97.346543259331597</v>
      </c>
      <c r="CM25" t="s">
        <v>92</v>
      </c>
      <c r="CN25">
        <v>85.634599519219904</v>
      </c>
      <c r="CO25">
        <v>85.638528897194419</v>
      </c>
      <c r="CP25" t="s">
        <v>91</v>
      </c>
      <c r="CR25">
        <f>STDEV(G25,S25,AE25,AQ25,BC25,BO25)/SQRT(COUNT((G25,S25,AE25,AQ25,BC25,BO25)))</f>
        <v>0.51410043981927467</v>
      </c>
      <c r="CU25" t="s">
        <v>92</v>
      </c>
      <c r="CV25">
        <f t="shared" ref="CV25:CV30" si="10">AVERAGE(K25,V25,AI25,AU25,BG25,BS25)</f>
        <v>106.32322875595079</v>
      </c>
      <c r="CW25">
        <f t="shared" ref="CW25:CW28" si="11">AVERAGE(L25,W25,AJ25,AV25,BH25,BT25)</f>
        <v>106.07196072742916</v>
      </c>
      <c r="CX25">
        <f t="shared" ref="CX25:CX28" si="12">STDEV(L25,W25,AJ25,AV25,BH25,BT25)/(SQRT(COUNT(L25,W25,AJ25,AV25,BH25,BT25)))</f>
        <v>10.432958365890517</v>
      </c>
    </row>
    <row r="26" spans="1:102" x14ac:dyDescent="0.2">
      <c r="G26">
        <v>0.91897147890175901</v>
      </c>
      <c r="H26">
        <v>149.03569999999999</v>
      </c>
      <c r="I26">
        <v>50.759656639127478</v>
      </c>
      <c r="J26" t="s">
        <v>93</v>
      </c>
      <c r="K26">
        <v>6.1480624589577353</v>
      </c>
      <c r="L26">
        <v>6.150205368477816</v>
      </c>
      <c r="M26" t="s">
        <v>91</v>
      </c>
      <c r="S26" s="6">
        <v>-1.0707063066305096</v>
      </c>
      <c r="T26" s="6">
        <v>149.86490322580599</v>
      </c>
      <c r="U26" s="6">
        <v>157.68769831977883</v>
      </c>
      <c r="V26" s="2" t="s">
        <v>93</v>
      </c>
      <c r="W26" s="2">
        <v>7.130028308267077</v>
      </c>
      <c r="X26" s="2">
        <v>7.1325134823592773</v>
      </c>
      <c r="Y26" s="2" t="s">
        <v>91</v>
      </c>
      <c r="AE26">
        <v>1.5692696811248192</v>
      </c>
      <c r="AF26">
        <v>149.61046666666701</v>
      </c>
      <c r="AG26">
        <v>76.374797054572056</v>
      </c>
      <c r="AH26" t="s">
        <v>93</v>
      </c>
      <c r="AI26">
        <v>6.9037090723644372</v>
      </c>
      <c r="AJ26">
        <v>6.9061153628004561</v>
      </c>
      <c r="AK26" t="s">
        <v>91</v>
      </c>
      <c r="AQ26" s="6">
        <v>2.2878721168460263</v>
      </c>
      <c r="AR26" s="6">
        <v>149.8655</v>
      </c>
      <c r="AS26" s="6">
        <v>91.855015827465067</v>
      </c>
      <c r="AT26" s="2" t="s">
        <v>93</v>
      </c>
      <c r="AU26" s="2">
        <v>5.3019102315953859</v>
      </c>
      <c r="AV26" s="2">
        <v>5.3037582144331896</v>
      </c>
      <c r="AW26" s="2" t="s">
        <v>91</v>
      </c>
      <c r="BC26" s="6"/>
      <c r="BD26" s="6"/>
      <c r="BE26" s="6"/>
      <c r="BF26" s="2" t="s">
        <v>93</v>
      </c>
      <c r="BG26" s="2">
        <v>9.0761588502852018</v>
      </c>
      <c r="BH26" s="2">
        <v>9.0793223489217034</v>
      </c>
      <c r="BI26" s="2" t="s">
        <v>91</v>
      </c>
      <c r="BO26" s="6">
        <v>1.3199427737816294</v>
      </c>
      <c r="BP26" s="6">
        <v>149.07513333333301</v>
      </c>
      <c r="BQ26" s="6">
        <v>56.705518023375845</v>
      </c>
      <c r="BR26" s="2" t="s">
        <v>93</v>
      </c>
      <c r="BS26" s="2">
        <v>5.7261408114746271</v>
      </c>
      <c r="BT26" s="2">
        <v>5.7281366600432042</v>
      </c>
      <c r="BU26" s="2" t="s">
        <v>91</v>
      </c>
      <c r="CJ26">
        <f t="shared" si="9"/>
        <v>1.005069948804745</v>
      </c>
      <c r="CK26">
        <f t="shared" si="7"/>
        <v>149.49034064516121</v>
      </c>
      <c r="CL26">
        <f t="shared" si="8"/>
        <v>86.676537172863874</v>
      </c>
      <c r="CM26" t="s">
        <v>93</v>
      </c>
      <c r="CN26">
        <v>5.5167550876852802</v>
      </c>
      <c r="CO26">
        <v>5.5186779547797951</v>
      </c>
      <c r="CP26" t="s">
        <v>91</v>
      </c>
      <c r="CR26">
        <f>STDEV(G26,S26,AE26,AQ26,BC26,BO26)/SQRT(COUNT((G26,S26,AE26,AQ26,BC26,BO26)))</f>
        <v>0.56477020306221992</v>
      </c>
      <c r="CU26" t="s">
        <v>93</v>
      </c>
      <c r="CV26">
        <f t="shared" si="10"/>
        <v>6.6311962849354789</v>
      </c>
      <c r="CW26">
        <f t="shared" si="11"/>
        <v>6.7162610438239083</v>
      </c>
      <c r="CX26">
        <f t="shared" si="12"/>
        <v>0.55025084618016484</v>
      </c>
    </row>
    <row r="27" spans="1:102" x14ac:dyDescent="0.2">
      <c r="G27">
        <v>1.5932299311126963</v>
      </c>
      <c r="H27">
        <v>199.16900000000001</v>
      </c>
      <c r="I27">
        <v>67.786151101207963</v>
      </c>
      <c r="J27" t="s">
        <v>94</v>
      </c>
      <c r="K27">
        <v>0.43143346352856687</v>
      </c>
      <c r="L27">
        <v>0.43124214777408354</v>
      </c>
      <c r="M27" t="s">
        <v>91</v>
      </c>
      <c r="S27" s="6">
        <v>0.45706242276757963</v>
      </c>
      <c r="T27" s="6">
        <v>199.35310000000001</v>
      </c>
      <c r="U27" s="6">
        <v>174.0740905766998</v>
      </c>
      <c r="V27" s="2" t="s">
        <v>94</v>
      </c>
      <c r="W27" s="2">
        <v>11.640217655840869</v>
      </c>
      <c r="X27" s="2">
        <v>11.635055893457016</v>
      </c>
      <c r="Y27" s="2" t="s">
        <v>91</v>
      </c>
      <c r="AE27">
        <v>2.792975426109729</v>
      </c>
      <c r="AF27">
        <v>199.17269999999999</v>
      </c>
      <c r="AG27">
        <v>96.674662820901901</v>
      </c>
      <c r="AH27" t="s">
        <v>94</v>
      </c>
      <c r="AI27">
        <v>1.6350069594467536</v>
      </c>
      <c r="AJ27">
        <v>1.6342819285521315</v>
      </c>
      <c r="AK27" t="s">
        <v>91</v>
      </c>
      <c r="AQ27" s="6">
        <v>3.9953415741169693</v>
      </c>
      <c r="AR27" s="6">
        <v>199.35036666666699</v>
      </c>
      <c r="AS27" s="6">
        <v>101.6239999676643</v>
      </c>
      <c r="AT27" s="2" t="s">
        <v>94</v>
      </c>
      <c r="AU27" s="2">
        <v>1.8263438697322698</v>
      </c>
      <c r="AV27" s="2">
        <v>1.8255339919992677</v>
      </c>
      <c r="AW27" s="2" t="s">
        <v>91</v>
      </c>
      <c r="BC27" s="6">
        <v>8.7078470480215428E-2</v>
      </c>
      <c r="BD27" s="6">
        <v>199.27213333333299</v>
      </c>
      <c r="BE27" s="6">
        <v>186.68769969628076</v>
      </c>
      <c r="BF27" s="2" t="s">
        <v>94</v>
      </c>
      <c r="BG27" s="2">
        <v>12.081112239282142</v>
      </c>
      <c r="BH27" s="2">
        <v>12.075754965685068</v>
      </c>
      <c r="BI27" s="2" t="s">
        <v>91</v>
      </c>
      <c r="BO27" s="6">
        <v>2.1011990989130438</v>
      </c>
      <c r="BP27" s="6">
        <v>198.9734</v>
      </c>
      <c r="BQ27" s="6">
        <v>77.260850562676552</v>
      </c>
      <c r="BR27" s="2" t="s">
        <v>94</v>
      </c>
      <c r="BS27" s="2">
        <v>0.8866789333989411</v>
      </c>
      <c r="BT27" s="2">
        <v>0.88628574264424098</v>
      </c>
      <c r="BU27" s="2" t="s">
        <v>91</v>
      </c>
      <c r="CJ27">
        <f>AVERAGE(G27,S27,AE27,AQ27,BC27,BO27,CA27)</f>
        <v>1.837814487250039</v>
      </c>
      <c r="CK27">
        <f t="shared" si="7"/>
        <v>199.21511666666666</v>
      </c>
      <c r="CL27">
        <f t="shared" si="8"/>
        <v>117.35124245423854</v>
      </c>
      <c r="CM27" t="s">
        <v>94</v>
      </c>
      <c r="CN27">
        <v>1.0169797413505508</v>
      </c>
      <c r="CO27">
        <v>1.0165287697339325</v>
      </c>
      <c r="CP27" t="s">
        <v>91</v>
      </c>
      <c r="CR27">
        <f>STDEV(G27,S27,AE27,AQ27,BC27,BO27)/SQRT(COUNT((G27,S27,AE27,AQ27,BC27,BO27)))</f>
        <v>0.59632210178832168</v>
      </c>
      <c r="CU27" t="s">
        <v>94</v>
      </c>
      <c r="CV27">
        <f t="shared" si="10"/>
        <v>3.3721150930777348</v>
      </c>
      <c r="CW27">
        <f t="shared" si="11"/>
        <v>4.7488860720826098</v>
      </c>
      <c r="CX27">
        <f t="shared" si="12"/>
        <v>2.2581846359296667</v>
      </c>
    </row>
    <row r="28" spans="1:102" x14ac:dyDescent="0.2">
      <c r="G28">
        <v>2.7309180638483328</v>
      </c>
      <c r="H28">
        <v>249.52653333333299</v>
      </c>
      <c r="I28">
        <v>122.39518160379193</v>
      </c>
      <c r="J28" t="s">
        <v>95</v>
      </c>
      <c r="K28">
        <v>1.9640299462583439</v>
      </c>
      <c r="L28">
        <v>1.9637205146802426</v>
      </c>
      <c r="M28" t="s">
        <v>96</v>
      </c>
      <c r="S28" s="6">
        <v>1.789473494969972</v>
      </c>
      <c r="T28" s="6">
        <v>249.920419354839</v>
      </c>
      <c r="U28" s="6">
        <v>195.76026276860833</v>
      </c>
      <c r="V28" s="2" t="s">
        <v>95</v>
      </c>
      <c r="W28" s="2">
        <v>30</v>
      </c>
      <c r="X28" s="2">
        <v>29.995273520467077</v>
      </c>
      <c r="Y28" s="2" t="s">
        <v>96</v>
      </c>
      <c r="AE28">
        <v>4.1162009036304594</v>
      </c>
      <c r="AF28">
        <v>248.99364516129</v>
      </c>
      <c r="AG28">
        <v>108.37879350473233</v>
      </c>
      <c r="AH28" t="s">
        <v>95</v>
      </c>
      <c r="AI28">
        <v>5.225818893968599</v>
      </c>
      <c r="AJ28">
        <v>5.2249955697670956</v>
      </c>
      <c r="AK28" t="s">
        <v>96</v>
      </c>
      <c r="AQ28" s="6">
        <v>5.3654640126200759</v>
      </c>
      <c r="AR28" s="6">
        <v>249.6885</v>
      </c>
      <c r="AS28" s="6">
        <v>132.92339916417674</v>
      </c>
      <c r="AT28" s="2" t="s">
        <v>95</v>
      </c>
      <c r="AU28" s="2">
        <v>30</v>
      </c>
      <c r="AV28" s="2">
        <v>29.995273520467077</v>
      </c>
      <c r="AW28" s="2" t="s">
        <v>96</v>
      </c>
      <c r="BC28" s="6">
        <v>1.0012390701988689</v>
      </c>
      <c r="BD28" s="6">
        <v>248.96616129032299</v>
      </c>
      <c r="BE28" s="6">
        <v>183.01661902160416</v>
      </c>
      <c r="BF28" s="2" t="s">
        <v>95</v>
      </c>
      <c r="BG28" s="2">
        <v>30</v>
      </c>
      <c r="BH28" s="2">
        <v>29.995273520467077</v>
      </c>
      <c r="BI28" s="2" t="s">
        <v>96</v>
      </c>
      <c r="BO28" s="6">
        <v>3.117603640717546</v>
      </c>
      <c r="BP28" s="6">
        <v>248.8467</v>
      </c>
      <c r="BQ28" s="6">
        <v>82.851716165374199</v>
      </c>
      <c r="BR28" s="2" t="s">
        <v>95</v>
      </c>
      <c r="BS28" s="2">
        <v>30</v>
      </c>
      <c r="BT28" s="2">
        <v>29.995273520467077</v>
      </c>
      <c r="BU28" s="2" t="s">
        <v>96</v>
      </c>
      <c r="CJ28">
        <f t="shared" si="9"/>
        <v>3.0201498643308757</v>
      </c>
      <c r="CK28">
        <f t="shared" si="7"/>
        <v>249.32365985663083</v>
      </c>
      <c r="CL28">
        <f t="shared" si="8"/>
        <v>137.55432870471461</v>
      </c>
      <c r="CM28" t="s">
        <v>95</v>
      </c>
      <c r="CN28">
        <v>1.8158821878350981</v>
      </c>
      <c r="CO28">
        <v>1.8155960968352647</v>
      </c>
      <c r="CP28" t="s">
        <v>96</v>
      </c>
      <c r="CR28">
        <f>STDEV(G28,S28,AE28,AQ28,BC28,BO28)/SQRT(COUNT((G28,S28,AE28,AQ28,BC28,BO28)))</f>
        <v>0.64253518006470933</v>
      </c>
      <c r="CU28" t="s">
        <v>95</v>
      </c>
      <c r="CV28">
        <f t="shared" si="10"/>
        <v>19.437969768045388</v>
      </c>
      <c r="CW28">
        <f t="shared" si="11"/>
        <v>21.195756107641429</v>
      </c>
      <c r="CX28">
        <f t="shared" si="12"/>
        <v>5.5819519161282898</v>
      </c>
    </row>
    <row r="29" spans="1:102" x14ac:dyDescent="0.2">
      <c r="G29">
        <v>6.438131115041088</v>
      </c>
      <c r="H29">
        <v>398.73736666666701</v>
      </c>
      <c r="I29">
        <v>170.84537473032699</v>
      </c>
      <c r="S29" s="6">
        <v>5.4457834864934993</v>
      </c>
      <c r="T29" s="6">
        <v>399.886387096774</v>
      </c>
      <c r="U29" s="6">
        <v>247.0278937652719</v>
      </c>
      <c r="AE29">
        <v>7.9543174443475966</v>
      </c>
      <c r="AF29">
        <v>399.04367741935499</v>
      </c>
      <c r="AG29">
        <v>143.35884932408291</v>
      </c>
      <c r="AQ29" s="6">
        <v>9.095861763061361</v>
      </c>
      <c r="AR29" s="6">
        <v>399.896064516129</v>
      </c>
      <c r="AS29" s="6">
        <v>167.5429107446208</v>
      </c>
      <c r="BC29" s="6"/>
      <c r="BD29" s="6"/>
      <c r="BE29" s="6"/>
      <c r="BO29" s="6">
        <v>6.4759462669764138</v>
      </c>
      <c r="BP29" s="6">
        <v>396.77280000000002</v>
      </c>
      <c r="BQ29" s="6">
        <v>100.42839358557269</v>
      </c>
      <c r="CJ29">
        <f t="shared" si="9"/>
        <v>7.0820080151839919</v>
      </c>
      <c r="CK29">
        <f t="shared" si="7"/>
        <v>398.86725913978501</v>
      </c>
      <c r="CL29">
        <f t="shared" si="8"/>
        <v>165.84068442997506</v>
      </c>
      <c r="CR29">
        <f>STDEV(G29,S29,AE29,AQ29,BC29,BO29)/SQRT(COUNT((G29,S29,AE29,AQ29,BC29,BO29)))</f>
        <v>0.64325926621829455</v>
      </c>
    </row>
    <row r="30" spans="1:102" x14ac:dyDescent="0.2">
      <c r="G30">
        <v>9.7244412868314516</v>
      </c>
      <c r="H30">
        <v>496.90429999999998</v>
      </c>
      <c r="I30">
        <v>209.03115871884179</v>
      </c>
      <c r="J30" t="s">
        <v>97</v>
      </c>
      <c r="K30">
        <v>3.4291297392061058</v>
      </c>
      <c r="S30" s="6">
        <v>5.6061981868735717</v>
      </c>
      <c r="T30" s="6">
        <v>500.411967741936</v>
      </c>
      <c r="U30" s="6">
        <v>275.09055048552722</v>
      </c>
      <c r="V30" s="2" t="s">
        <v>97</v>
      </c>
      <c r="W30">
        <v>5.4432048886951661</v>
      </c>
      <c r="AE30">
        <v>10.873693198720588</v>
      </c>
      <c r="AF30">
        <v>497.28246666666701</v>
      </c>
      <c r="AG30">
        <v>180.94459937154065</v>
      </c>
      <c r="AH30" t="s">
        <v>97</v>
      </c>
      <c r="AI30">
        <v>4.4967510530808807</v>
      </c>
      <c r="AQ30" s="6">
        <v>10.83546324195809</v>
      </c>
      <c r="AR30" s="6">
        <v>499.80845161290301</v>
      </c>
      <c r="AS30" s="6">
        <v>290.10678162972363</v>
      </c>
      <c r="AT30" s="2" t="s">
        <v>97</v>
      </c>
      <c r="AU30">
        <v>3.7244989765252439</v>
      </c>
      <c r="BC30" s="6">
        <v>5.8312770928640836</v>
      </c>
      <c r="BD30" s="6">
        <v>497.18573333333302</v>
      </c>
      <c r="BE30" s="6">
        <v>172.90197869416221</v>
      </c>
      <c r="BF30" s="2" t="s">
        <v>97</v>
      </c>
      <c r="BG30">
        <v>4.6685329539214475</v>
      </c>
      <c r="BO30" s="6">
        <v>8.1330554428628066</v>
      </c>
      <c r="BP30" s="6">
        <v>499.32986666666699</v>
      </c>
      <c r="BQ30" s="6">
        <v>209.15543235722922</v>
      </c>
      <c r="BR30" s="2" t="s">
        <v>97</v>
      </c>
      <c r="BS30">
        <v>3.0510496652004928</v>
      </c>
      <c r="CJ30">
        <f t="shared" si="9"/>
        <v>8.5006880750184326</v>
      </c>
      <c r="CK30">
        <f t="shared" si="7"/>
        <v>498.48713100358435</v>
      </c>
      <c r="CL30">
        <f t="shared" si="8"/>
        <v>222.87175020950414</v>
      </c>
      <c r="CM30" t="s">
        <v>97</v>
      </c>
      <c r="CN30">
        <v>6.0043927542119322</v>
      </c>
      <c r="CR30">
        <f>STDEV(G30,S30,AE30,AQ30,BC30,BO30)/SQRT(COUNT((G30,S30,AE30,AQ30,BC30,BO30)))</f>
        <v>0.96986048441931771</v>
      </c>
      <c r="CU30" t="s">
        <v>97</v>
      </c>
      <c r="CV30">
        <f t="shared" si="10"/>
        <v>3.8739924775868344</v>
      </c>
    </row>
    <row r="31" spans="1:102" x14ac:dyDescent="0.2">
      <c r="G31">
        <v>13.097965911703838</v>
      </c>
      <c r="H31">
        <v>596.88613333333296</v>
      </c>
      <c r="I31">
        <v>302.88171106201082</v>
      </c>
      <c r="S31" s="6">
        <v>4.747914056449634</v>
      </c>
      <c r="T31" s="6">
        <v>600.22845161290297</v>
      </c>
      <c r="U31" s="6">
        <v>296.96262559341039</v>
      </c>
      <c r="AE31">
        <v>13.027245345890957</v>
      </c>
      <c r="AF31">
        <v>599.55419354838705</v>
      </c>
      <c r="AG31">
        <v>246.07844332649631</v>
      </c>
      <c r="AQ31" s="6">
        <v>12.11263875023357</v>
      </c>
      <c r="AR31" s="6">
        <v>599.81923333333305</v>
      </c>
      <c r="AS31" s="6">
        <v>256.562786607053</v>
      </c>
      <c r="BC31" s="6">
        <v>7.5589742209237007</v>
      </c>
      <c r="BD31" s="6">
        <v>597.04776666666703</v>
      </c>
      <c r="BE31" s="6">
        <v>184.85294625176724</v>
      </c>
      <c r="BO31" s="6">
        <v>10.103707836356582</v>
      </c>
      <c r="BP31" s="6">
        <v>599.61156666666704</v>
      </c>
      <c r="BQ31" s="6">
        <v>170.67640097244148</v>
      </c>
      <c r="CJ31">
        <f t="shared" si="9"/>
        <v>10.108074353593048</v>
      </c>
      <c r="CK31">
        <f t="shared" si="7"/>
        <v>598.85789086021498</v>
      </c>
      <c r="CL31">
        <f t="shared" si="8"/>
        <v>243.00248563552987</v>
      </c>
      <c r="CR31">
        <f>STDEV(G31,S31,AE31,AQ31,BC31,BO31)/SQRT(COUNT((G31,S31,AE31,AQ31,BC31,BO31)))</f>
        <v>1.3748762149824556</v>
      </c>
    </row>
    <row r="32" spans="1:102" x14ac:dyDescent="0.2">
      <c r="G32">
        <v>15.343854705737479</v>
      </c>
      <c r="H32">
        <v>698.74093333333303</v>
      </c>
      <c r="I32">
        <v>405.08328628135092</v>
      </c>
      <c r="S32" s="6">
        <v>4.8616296466863629</v>
      </c>
      <c r="T32" s="6">
        <v>699.97006451612901</v>
      </c>
      <c r="U32" s="6">
        <v>304.64977674058252</v>
      </c>
      <c r="AE32">
        <v>15.412872025548108</v>
      </c>
      <c r="AF32">
        <v>699.30840000000001</v>
      </c>
      <c r="AG32">
        <v>310.77566585711293</v>
      </c>
      <c r="AQ32" s="6"/>
      <c r="AR32" s="6"/>
      <c r="AS32" s="6"/>
      <c r="BC32" s="6">
        <v>8.989390903506786</v>
      </c>
      <c r="BD32" s="6">
        <v>696.91623333333303</v>
      </c>
      <c r="BE32" s="6">
        <v>199.90418392088682</v>
      </c>
      <c r="BO32" s="6">
        <v>11.565865970270652</v>
      </c>
      <c r="BP32" s="6">
        <v>699.62746666666703</v>
      </c>
      <c r="BQ32" s="6">
        <v>217.68781437074591</v>
      </c>
      <c r="CJ32">
        <f t="shared" si="9"/>
        <v>11.234722650349877</v>
      </c>
      <c r="CK32">
        <f t="shared" si="7"/>
        <v>698.9126195698924</v>
      </c>
      <c r="CL32">
        <f t="shared" si="8"/>
        <v>287.62014543413585</v>
      </c>
      <c r="CR32">
        <f>STDEV(G32,S32,AE32,AQ32,BC32,BO32)/SQRT(COUNT((G32,S32,AE32,AQ32,BC32,BO32)))</f>
        <v>2.0013668258859707</v>
      </c>
    </row>
    <row r="33" spans="4:96" x14ac:dyDescent="0.2">
      <c r="G33">
        <v>16.858653317908495</v>
      </c>
      <c r="H33">
        <v>799.71906451612904</v>
      </c>
      <c r="I33">
        <v>522.47673215735369</v>
      </c>
      <c r="S33" s="6">
        <v>5.205706361572167</v>
      </c>
      <c r="T33" s="6">
        <v>799.93106666666699</v>
      </c>
      <c r="U33" s="6">
        <v>327.3010511359555</v>
      </c>
      <c r="AE33">
        <v>17.132834771060111</v>
      </c>
      <c r="AF33">
        <v>799.704833333333</v>
      </c>
      <c r="AG33">
        <v>376.82755717879951</v>
      </c>
      <c r="AQ33" s="6">
        <v>13.90173080111194</v>
      </c>
      <c r="AR33" s="6">
        <v>799.85787096774197</v>
      </c>
      <c r="AS33" s="6">
        <v>170.85578993861725</v>
      </c>
      <c r="BC33" s="6">
        <v>10.2586642178633</v>
      </c>
      <c r="BD33" s="6">
        <v>796.77906666666695</v>
      </c>
      <c r="BE33" s="6">
        <v>213.87847787118227</v>
      </c>
      <c r="BO33" s="6">
        <v>12.550097586728866</v>
      </c>
      <c r="BP33" s="6">
        <v>799.686466666667</v>
      </c>
      <c r="BQ33" s="6">
        <v>223.92789063477068</v>
      </c>
      <c r="CJ33">
        <f t="shared" si="9"/>
        <v>12.651281176040811</v>
      </c>
      <c r="CK33">
        <f t="shared" si="7"/>
        <v>799.2797281362009</v>
      </c>
      <c r="CL33">
        <f t="shared" si="8"/>
        <v>305.87791648611318</v>
      </c>
      <c r="CR33">
        <f>STDEV(G33,S33,AE33,AQ33,BC33,BO33)/SQRT(COUNT((G33,S33,AE33,AQ33,BC33,BO33)))</f>
        <v>1.830495065778563</v>
      </c>
    </row>
    <row r="34" spans="4:96" x14ac:dyDescent="0.2">
      <c r="G34">
        <v>18.000507142752031</v>
      </c>
      <c r="H34">
        <v>899.54177419354801</v>
      </c>
      <c r="I34">
        <v>637.9964394629427</v>
      </c>
      <c r="S34" s="6">
        <v>5.9790953108824816</v>
      </c>
      <c r="T34" s="6">
        <v>899.54143333333298</v>
      </c>
      <c r="U34" s="6">
        <v>331.95822701302615</v>
      </c>
      <c r="AE34">
        <v>18.329768319370455</v>
      </c>
      <c r="AF34">
        <v>899.86732258064501</v>
      </c>
      <c r="AG34">
        <v>412.68111871999531</v>
      </c>
      <c r="AQ34" s="6">
        <v>14.079388924667944</v>
      </c>
      <c r="AR34" s="6">
        <v>899.90535483870997</v>
      </c>
      <c r="AS34" s="6">
        <v>436.62273699793462</v>
      </c>
      <c r="BC34" s="6">
        <v>10.918483640851106</v>
      </c>
      <c r="BD34" s="6">
        <v>898.57446666666704</v>
      </c>
      <c r="BE34" s="6">
        <v>259.43232945254766</v>
      </c>
      <c r="BO34" s="6">
        <v>13.244040055657997</v>
      </c>
      <c r="BP34" s="6">
        <v>899.90145161290297</v>
      </c>
      <c r="BQ34" s="6">
        <v>279.45776992412544</v>
      </c>
      <c r="CJ34">
        <f t="shared" si="9"/>
        <v>13.425213899030334</v>
      </c>
      <c r="CK34">
        <f t="shared" si="7"/>
        <v>899.55530053763425</v>
      </c>
      <c r="CL34">
        <f t="shared" si="8"/>
        <v>393.02477026176194</v>
      </c>
      <c r="CR34">
        <f>STDEV(G34,S34,AE34,AQ34,BC34,BO34)/SQRT(COUNT((G34,S34,AE34,AQ34,BC34,BO34)))</f>
        <v>1.8901244215645852</v>
      </c>
    </row>
    <row r="35" spans="4:96" x14ac:dyDescent="0.2">
      <c r="G35">
        <v>18.205355993453676</v>
      </c>
      <c r="H35">
        <v>1198.98833333333</v>
      </c>
      <c r="I35">
        <v>940.73278617446158</v>
      </c>
      <c r="S35" s="6">
        <v>8.2242606449156597</v>
      </c>
      <c r="T35" s="6">
        <v>1199.49580645161</v>
      </c>
      <c r="U35" s="6">
        <v>397.75150130114054</v>
      </c>
      <c r="AE35">
        <v>19.469827679330052</v>
      </c>
      <c r="AF35">
        <v>1199.53967741935</v>
      </c>
      <c r="AG35">
        <v>669.1989854849578</v>
      </c>
      <c r="AQ35" s="6">
        <v>15.856756399951903</v>
      </c>
      <c r="AR35" s="6">
        <v>1199.6279999999999</v>
      </c>
      <c r="AS35" s="6">
        <v>412.16443884776339</v>
      </c>
      <c r="BC35" s="6">
        <v>12.406020176178158</v>
      </c>
      <c r="BD35" s="6">
        <v>1199.58870967742</v>
      </c>
      <c r="BE35" s="6">
        <v>405.63572682106451</v>
      </c>
      <c r="BO35" s="6">
        <v>16.329090662634005</v>
      </c>
      <c r="BP35" s="6">
        <v>1199.2736666666699</v>
      </c>
      <c r="BQ35" s="6">
        <v>265.95946692168371</v>
      </c>
      <c r="CJ35">
        <f t="shared" si="9"/>
        <v>15.081885259410576</v>
      </c>
      <c r="CK35">
        <f t="shared" si="7"/>
        <v>1199.4190322580632</v>
      </c>
      <c r="CL35">
        <f>AVERAGE(I35,U35,AG35,AS35,BE35,BQ35,CC35)</f>
        <v>515.24048425851186</v>
      </c>
      <c r="CR35">
        <f>STDEV(G35,S35,AE35,AQ35,BC35,BO35)/SQRT(COUNT((G35,S35,AE35,AQ35,BC35,BO35)))</f>
        <v>1.68674562403676</v>
      </c>
    </row>
    <row r="36" spans="4:96" x14ac:dyDescent="0.2">
      <c r="G36">
        <v>17.832417590686877</v>
      </c>
      <c r="H36">
        <v>1398.88433333333</v>
      </c>
      <c r="I36">
        <v>1150.2250271663311</v>
      </c>
      <c r="S36" s="6">
        <v>9.7498386583695531</v>
      </c>
      <c r="T36" s="6">
        <v>1399.4951612903201</v>
      </c>
      <c r="U36" s="6">
        <v>428.46632718609226</v>
      </c>
      <c r="AE36">
        <v>18.682458926223269</v>
      </c>
      <c r="AF36">
        <v>1399.8146666666701</v>
      </c>
      <c r="AG36">
        <v>835.75733143048888</v>
      </c>
      <c r="AQ36" s="6"/>
      <c r="AR36" s="6"/>
      <c r="AS36" s="6"/>
      <c r="BC36" s="6">
        <v>15.147376345241423</v>
      </c>
      <c r="BD36" s="6">
        <v>1392.49870967742</v>
      </c>
      <c r="BE36" s="6">
        <v>352.81442145083298</v>
      </c>
      <c r="BO36" s="6">
        <v>16.25439646797351</v>
      </c>
      <c r="BP36" s="6">
        <v>1399.8248387096801</v>
      </c>
      <c r="BQ36" s="6">
        <v>366.76895748346402</v>
      </c>
      <c r="CJ36">
        <f t="shared" si="9"/>
        <v>15.533297597698924</v>
      </c>
      <c r="CK36">
        <f t="shared" si="7"/>
        <v>1398.1035419354841</v>
      </c>
      <c r="CL36">
        <f>AVERAGE(I36,U36,AG36,AS36,BE36,BQ36,CC36)</f>
        <v>626.80641294344184</v>
      </c>
      <c r="CR36">
        <f>STDEV(G36,S36,AE36,AQ36,BC36,BO36)/SQRT(COUNT((G36,S36,AE36,AQ36,BC36,BO36)))</f>
        <v>1.5703580151027494</v>
      </c>
    </row>
    <row r="37" spans="4:96" x14ac:dyDescent="0.2">
      <c r="S37" s="6"/>
      <c r="T37" s="6"/>
      <c r="U37" s="6"/>
      <c r="AQ37" s="6"/>
      <c r="AR37" s="6" t="s">
        <v>106</v>
      </c>
      <c r="AS37" s="6"/>
      <c r="BC37" s="6"/>
      <c r="BD37" s="6"/>
      <c r="BE37" s="6"/>
      <c r="BO37" s="6"/>
      <c r="BP37" s="6"/>
      <c r="BQ37" s="6"/>
    </row>
    <row r="38" spans="4:96" x14ac:dyDescent="0.2">
      <c r="S38" s="6"/>
      <c r="T38" s="6" t="s">
        <v>106</v>
      </c>
      <c r="U38" s="6"/>
      <c r="AQ38" s="6"/>
      <c r="AR38" s="6"/>
      <c r="AS38" s="6"/>
      <c r="BC38" s="6"/>
      <c r="BD38" s="6" t="s">
        <v>106</v>
      </c>
      <c r="BE38" s="6"/>
      <c r="BO38" s="6"/>
      <c r="BP38" s="6"/>
      <c r="BQ38" s="6"/>
    </row>
    <row r="39" spans="4:96" x14ac:dyDescent="0.2">
      <c r="S39" s="6"/>
      <c r="T39" s="6"/>
      <c r="U39" s="6"/>
      <c r="AQ39" s="6"/>
      <c r="AR39" s="6"/>
      <c r="AS39" s="6"/>
      <c r="BO39" s="6"/>
      <c r="BP39" s="6" t="s">
        <v>106</v>
      </c>
      <c r="BQ39" s="6"/>
    </row>
    <row r="40" spans="4:96" x14ac:dyDescent="0.2">
      <c r="S40" s="6"/>
      <c r="T40" s="6"/>
      <c r="U40" s="6"/>
    </row>
    <row r="42" spans="4:96" x14ac:dyDescent="0.2">
      <c r="D42" t="s">
        <v>2</v>
      </c>
      <c r="E42" t="s">
        <v>6</v>
      </c>
      <c r="F42" t="s">
        <v>90</v>
      </c>
      <c r="G42" t="s">
        <v>92</v>
      </c>
    </row>
    <row r="43" spans="4:96" x14ac:dyDescent="0.2">
      <c r="D43" t="s">
        <v>149</v>
      </c>
      <c r="E43" t="s">
        <v>10</v>
      </c>
      <c r="F43">
        <v>153.80839981713854</v>
      </c>
      <c r="G43">
        <v>245.11052105716234</v>
      </c>
      <c r="H43">
        <v>5.8285483278473542</v>
      </c>
      <c r="I43">
        <v>398.352933333333</v>
      </c>
      <c r="J43">
        <v>279.88564083799145</v>
      </c>
      <c r="K43">
        <f>CORREL(F43:F48,H43:H48)</f>
        <v>-0.26822984039934555</v>
      </c>
    </row>
    <row r="44" spans="4:96" x14ac:dyDescent="0.2">
      <c r="D44" t="s">
        <v>149</v>
      </c>
      <c r="E44" t="s">
        <v>10</v>
      </c>
      <c r="F44">
        <v>114.47875009425772</v>
      </c>
      <c r="G44">
        <v>121.82737245232785</v>
      </c>
      <c r="H44">
        <v>8.8900850942834069</v>
      </c>
      <c r="I44">
        <v>396.22313333333301</v>
      </c>
      <c r="J44">
        <v>154.72407406393805</v>
      </c>
      <c r="AG44" t="s">
        <v>141</v>
      </c>
      <c r="AH44" s="1" t="s">
        <v>87</v>
      </c>
      <c r="AI44" s="1"/>
      <c r="AJ44" s="1"/>
      <c r="AK44" s="1"/>
    </row>
    <row r="45" spans="4:96" x14ac:dyDescent="0.2">
      <c r="D45" t="s">
        <v>149</v>
      </c>
      <c r="E45" t="s">
        <v>10</v>
      </c>
      <c r="F45">
        <v>150.77840193910345</v>
      </c>
      <c r="G45">
        <v>263.01339199181587</v>
      </c>
      <c r="H45">
        <v>10.628331862237353</v>
      </c>
      <c r="I45">
        <v>397.42596666666702</v>
      </c>
      <c r="J45">
        <v>289.40311245085547</v>
      </c>
      <c r="AG45" t="s">
        <v>130</v>
      </c>
      <c r="AI45" t="s">
        <v>88</v>
      </c>
      <c r="AJ45" t="s">
        <v>89</v>
      </c>
    </row>
    <row r="46" spans="4:96" x14ac:dyDescent="0.2">
      <c r="D46" t="s">
        <v>149</v>
      </c>
      <c r="E46" t="s">
        <v>10</v>
      </c>
      <c r="F46">
        <v>118.81848302875368</v>
      </c>
      <c r="G46">
        <v>150.47873424218716</v>
      </c>
      <c r="H46">
        <v>11.680816192901473</v>
      </c>
      <c r="I46">
        <v>399.44423333333299</v>
      </c>
      <c r="J46">
        <v>178.49128250328064</v>
      </c>
      <c r="AH46" t="s">
        <v>90</v>
      </c>
      <c r="AI46">
        <v>178.47382984897783</v>
      </c>
      <c r="AJ46">
        <v>178.52586570340415</v>
      </c>
      <c r="AK46" t="s">
        <v>91</v>
      </c>
      <c r="AS46" t="s">
        <v>123</v>
      </c>
      <c r="AT46" s="6" t="s">
        <v>87</v>
      </c>
      <c r="AU46" s="6"/>
      <c r="AV46" s="6"/>
      <c r="AW46" s="6"/>
    </row>
    <row r="47" spans="4:96" x14ac:dyDescent="0.2">
      <c r="D47" t="s">
        <v>149</v>
      </c>
      <c r="E47" t="s">
        <v>10</v>
      </c>
      <c r="F47">
        <v>162.20931478968819</v>
      </c>
      <c r="G47">
        <v>224.52741276933821</v>
      </c>
      <c r="H47">
        <v>8.8603843256013413</v>
      </c>
      <c r="I47">
        <v>396.34010000000001</v>
      </c>
      <c r="J47">
        <v>202.17681414099945</v>
      </c>
      <c r="AH47" t="s">
        <v>92</v>
      </c>
      <c r="AI47">
        <v>267.04660162420822</v>
      </c>
      <c r="AJ47">
        <v>267.05885516472205</v>
      </c>
      <c r="AK47" t="s">
        <v>91</v>
      </c>
      <c r="AS47" t="s">
        <v>130</v>
      </c>
      <c r="AT47" s="6"/>
      <c r="AU47" s="6" t="s">
        <v>88</v>
      </c>
      <c r="AV47" s="6" t="s">
        <v>89</v>
      </c>
      <c r="AW47" s="6"/>
    </row>
    <row r="48" spans="4:96" x14ac:dyDescent="0.2">
      <c r="D48" t="s">
        <v>149</v>
      </c>
      <c r="E48" t="s">
        <v>10</v>
      </c>
      <c r="F48">
        <v>146.77392520772918</v>
      </c>
      <c r="G48">
        <v>176.46906218578121</v>
      </c>
      <c r="H48">
        <v>12.591691178797786</v>
      </c>
      <c r="I48">
        <v>399.15673333333302</v>
      </c>
      <c r="J48">
        <v>196.77530429206382</v>
      </c>
      <c r="AH48" t="s">
        <v>93</v>
      </c>
      <c r="AI48">
        <v>17.128836605834476</v>
      </c>
      <c r="AJ48">
        <v>17.134806868380696</v>
      </c>
      <c r="AK48" t="s">
        <v>91</v>
      </c>
      <c r="AT48" s="6" t="s">
        <v>90</v>
      </c>
      <c r="AU48" s="6">
        <v>56.247995830219637</v>
      </c>
      <c r="AV48" s="6">
        <v>56.264395503635455</v>
      </c>
      <c r="AW48" s="6" t="s">
        <v>91</v>
      </c>
    </row>
    <row r="49" spans="2:49" x14ac:dyDescent="0.2">
      <c r="B49" t="s">
        <v>74</v>
      </c>
      <c r="D49" t="s">
        <v>149</v>
      </c>
      <c r="E49" t="s">
        <v>13</v>
      </c>
      <c r="F49">
        <v>48.696390161942595</v>
      </c>
      <c r="G49">
        <v>91.625618335572668</v>
      </c>
      <c r="H49">
        <v>6.438131115041088</v>
      </c>
      <c r="I49">
        <v>398.73736666666701</v>
      </c>
      <c r="J49">
        <v>170.84537473032699</v>
      </c>
      <c r="AH49" t="s">
        <v>94</v>
      </c>
      <c r="AI49">
        <v>23.909981870009439</v>
      </c>
      <c r="AJ49">
        <v>23.899379177803482</v>
      </c>
      <c r="AK49" t="s">
        <v>91</v>
      </c>
      <c r="AT49" s="6" t="s">
        <v>92</v>
      </c>
      <c r="AU49" s="6">
        <v>128.20271836995624</v>
      </c>
      <c r="AV49" s="6">
        <v>128.20860100315198</v>
      </c>
      <c r="AW49" s="6" t="s">
        <v>91</v>
      </c>
    </row>
    <row r="50" spans="2:49" x14ac:dyDescent="0.2">
      <c r="B50" t="s">
        <v>78</v>
      </c>
      <c r="D50" t="s">
        <v>149</v>
      </c>
      <c r="E50" t="s">
        <v>13</v>
      </c>
      <c r="F50">
        <v>71.401565972305875</v>
      </c>
      <c r="G50">
        <v>104.79603555218542</v>
      </c>
      <c r="H50">
        <v>5.4457834864934993</v>
      </c>
      <c r="I50">
        <v>399.886387096774</v>
      </c>
      <c r="J50">
        <v>247.0278937652719</v>
      </c>
      <c r="AH50" t="s">
        <v>95</v>
      </c>
      <c r="AI50">
        <v>1.1545565246855602</v>
      </c>
      <c r="AJ50">
        <v>1.1543746250927758</v>
      </c>
      <c r="AK50" t="s">
        <v>96</v>
      </c>
      <c r="AT50" s="6" t="s">
        <v>93</v>
      </c>
      <c r="AU50" s="6">
        <v>7.7606807734253591</v>
      </c>
      <c r="AV50" s="6">
        <v>7.7633857616753481</v>
      </c>
      <c r="AW50" s="6" t="s">
        <v>91</v>
      </c>
    </row>
    <row r="51" spans="2:49" x14ac:dyDescent="0.2">
      <c r="B51" t="s">
        <v>79</v>
      </c>
      <c r="D51" t="s">
        <v>149</v>
      </c>
      <c r="E51" t="s">
        <v>13</v>
      </c>
      <c r="F51">
        <v>77.091209049535124</v>
      </c>
      <c r="G51">
        <v>107.72816857096512</v>
      </c>
      <c r="H51">
        <v>7.9543174443475966</v>
      </c>
      <c r="I51">
        <v>399.04367741935499</v>
      </c>
      <c r="J51">
        <v>143.35884932408291</v>
      </c>
      <c r="AT51" s="6" t="s">
        <v>94</v>
      </c>
      <c r="AU51" s="6">
        <v>0</v>
      </c>
      <c r="AV51" s="6">
        <v>0</v>
      </c>
      <c r="AW51" s="6" t="s">
        <v>91</v>
      </c>
    </row>
    <row r="52" spans="2:49" x14ac:dyDescent="0.2">
      <c r="B52" t="s">
        <v>80</v>
      </c>
      <c r="D52" t="s">
        <v>149</v>
      </c>
      <c r="E52" t="s">
        <v>13</v>
      </c>
      <c r="F52">
        <v>63.962708354704084</v>
      </c>
      <c r="G52">
        <v>86.174448753051607</v>
      </c>
      <c r="AH52" t="s">
        <v>97</v>
      </c>
      <c r="AI52">
        <v>49.331743857723211</v>
      </c>
      <c r="AT52" s="6" t="s">
        <v>95</v>
      </c>
      <c r="AU52" s="6">
        <v>2.5671250721868852</v>
      </c>
      <c r="AV52" s="6">
        <v>2.566720623383147</v>
      </c>
      <c r="AW52" s="6" t="s">
        <v>96</v>
      </c>
    </row>
    <row r="53" spans="2:49" x14ac:dyDescent="0.2">
      <c r="B53" t="s">
        <v>82</v>
      </c>
      <c r="D53" t="s">
        <v>149</v>
      </c>
      <c r="E53" t="s">
        <v>13</v>
      </c>
      <c r="F53">
        <v>67.406460740152497</v>
      </c>
      <c r="G53">
        <v>155.30116659403589</v>
      </c>
      <c r="H53">
        <v>9.095861763061361</v>
      </c>
      <c r="I53">
        <v>399.896064516129</v>
      </c>
      <c r="J53">
        <v>167.5429107446208</v>
      </c>
      <c r="AT53" s="6"/>
      <c r="AU53" s="6"/>
      <c r="AV53" s="6"/>
      <c r="AW53" s="6"/>
    </row>
    <row r="54" spans="2:49" x14ac:dyDescent="0.2">
      <c r="B54" t="s">
        <v>84</v>
      </c>
      <c r="D54" t="s">
        <v>149</v>
      </c>
      <c r="E54" t="s">
        <v>13</v>
      </c>
      <c r="F54">
        <v>85.101680802928129</v>
      </c>
      <c r="G54">
        <v>90.811134946288263</v>
      </c>
      <c r="H54">
        <v>6.4759462669764138</v>
      </c>
      <c r="I54">
        <v>396.77280000000002</v>
      </c>
      <c r="J54">
        <v>100.42839358557269</v>
      </c>
      <c r="K54">
        <f>CORREL(F49:F51,H49:H51)</f>
        <v>0.30553296060740764</v>
      </c>
      <c r="AT54" s="6" t="s">
        <v>97</v>
      </c>
      <c r="AU54" s="6">
        <v>16.500081908101652</v>
      </c>
      <c r="AV54" s="6"/>
      <c r="AW54" s="6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1D39-B94A-0442-BE77-DE321C916A92}">
  <dimension ref="A1:BZ67"/>
  <sheetViews>
    <sheetView topLeftCell="A2" zoomScale="67" zoomScaleNormal="50" workbookViewId="0">
      <selection activeCell="G59" sqref="G59:J59"/>
    </sheetView>
  </sheetViews>
  <sheetFormatPr baseColWidth="10" defaultColWidth="10.6640625" defaultRowHeight="16" x14ac:dyDescent="0.2"/>
  <cols>
    <col min="1" max="1" width="10.6640625" style="11"/>
    <col min="2" max="2" width="21" customWidth="1"/>
    <col min="14" max="14" width="21.33203125" customWidth="1"/>
    <col min="26" max="26" width="21.33203125" customWidth="1"/>
    <col min="38" max="38" width="21.83203125" customWidth="1"/>
    <col min="50" max="50" width="22" customWidth="1"/>
  </cols>
  <sheetData>
    <row r="1" spans="1:78" x14ac:dyDescent="0.2">
      <c r="A1" s="11" t="s">
        <v>120</v>
      </c>
    </row>
    <row r="2" spans="1:78" x14ac:dyDescent="0.2">
      <c r="A2" s="10"/>
      <c r="B2" s="1" t="s">
        <v>0</v>
      </c>
      <c r="C2" s="1" t="s">
        <v>4</v>
      </c>
      <c r="D2" s="1" t="s">
        <v>2</v>
      </c>
      <c r="E2" s="1" t="s">
        <v>3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87</v>
      </c>
      <c r="K2" s="1"/>
      <c r="L2" s="1"/>
      <c r="M2" s="1"/>
      <c r="N2" s="1" t="s">
        <v>0</v>
      </c>
      <c r="O2" s="1" t="s">
        <v>4</v>
      </c>
      <c r="P2" s="1" t="s">
        <v>2</v>
      </c>
      <c r="Q2" s="1" t="s">
        <v>3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87</v>
      </c>
      <c r="W2" s="1"/>
      <c r="X2" s="1"/>
      <c r="Y2" s="1"/>
      <c r="Z2" s="1" t="s">
        <v>0</v>
      </c>
      <c r="AA2" s="1" t="s">
        <v>4</v>
      </c>
      <c r="AB2" s="1" t="s">
        <v>2</v>
      </c>
      <c r="AC2" s="1" t="s">
        <v>3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87</v>
      </c>
      <c r="AI2" s="1"/>
      <c r="AJ2" s="1"/>
      <c r="AK2" s="1"/>
      <c r="AL2" s="1" t="s">
        <v>0</v>
      </c>
      <c r="AM2" s="1" t="s">
        <v>4</v>
      </c>
      <c r="AN2" s="1" t="s">
        <v>2</v>
      </c>
      <c r="AO2" s="1" t="s">
        <v>3</v>
      </c>
      <c r="AP2" s="1" t="s">
        <v>6</v>
      </c>
      <c r="AQ2" s="1" t="s">
        <v>7</v>
      </c>
      <c r="AR2" s="1" t="s">
        <v>8</v>
      </c>
      <c r="AS2" s="1" t="s">
        <v>9</v>
      </c>
      <c r="AT2" t="s">
        <v>87</v>
      </c>
      <c r="AX2" s="1" t="s">
        <v>0</v>
      </c>
      <c r="AY2" s="1" t="s">
        <v>4</v>
      </c>
      <c r="AZ2" s="1" t="s">
        <v>2</v>
      </c>
      <c r="BA2" s="1" t="s">
        <v>3</v>
      </c>
      <c r="BB2" s="1" t="s">
        <v>6</v>
      </c>
      <c r="BC2" s="1" t="s">
        <v>7</v>
      </c>
      <c r="BD2" s="1" t="s">
        <v>8</v>
      </c>
      <c r="BE2" s="1" t="s">
        <v>9</v>
      </c>
      <c r="BF2" t="s">
        <v>87</v>
      </c>
      <c r="BJ2" t="s">
        <v>86</v>
      </c>
      <c r="BK2" t="s">
        <v>6</v>
      </c>
      <c r="BL2" t="s">
        <v>7</v>
      </c>
      <c r="BM2" t="s">
        <v>8</v>
      </c>
      <c r="BN2" t="s">
        <v>9</v>
      </c>
      <c r="BO2" t="s">
        <v>87</v>
      </c>
      <c r="BT2" t="s">
        <v>108</v>
      </c>
      <c r="BV2" t="s">
        <v>86</v>
      </c>
      <c r="BW2" t="s">
        <v>109</v>
      </c>
      <c r="BZ2" t="s">
        <v>108</v>
      </c>
    </row>
    <row r="3" spans="1:78" x14ac:dyDescent="0.2">
      <c r="B3" t="s">
        <v>51</v>
      </c>
      <c r="G3">
        <v>-0.89443655002374123</v>
      </c>
      <c r="H3">
        <v>49.643674193548399</v>
      </c>
      <c r="I3">
        <v>64.076496837951282</v>
      </c>
      <c r="K3" t="s">
        <v>88</v>
      </c>
      <c r="L3" t="s">
        <v>89</v>
      </c>
      <c r="N3" t="s">
        <v>53</v>
      </c>
      <c r="S3">
        <v>-0.38213367180303576</v>
      </c>
      <c r="T3">
        <v>49.539564516128998</v>
      </c>
      <c r="U3">
        <v>54.507644993589722</v>
      </c>
      <c r="W3" t="s">
        <v>88</v>
      </c>
      <c r="X3" t="s">
        <v>89</v>
      </c>
      <c r="Z3" t="s">
        <v>55</v>
      </c>
      <c r="AE3">
        <v>-1.8444941137716229</v>
      </c>
      <c r="AF3">
        <v>49.613606451612903</v>
      </c>
      <c r="AG3">
        <v>55.626131876012671</v>
      </c>
      <c r="AI3" t="s">
        <v>88</v>
      </c>
      <c r="AJ3" t="s">
        <v>89</v>
      </c>
      <c r="AL3" t="s">
        <v>56</v>
      </c>
      <c r="AQ3">
        <v>-1.7694152518926907</v>
      </c>
      <c r="AR3">
        <v>49.608464516128997</v>
      </c>
      <c r="AS3">
        <v>66.347807637848945</v>
      </c>
      <c r="AU3" t="s">
        <v>88</v>
      </c>
      <c r="AV3" t="s">
        <v>89</v>
      </c>
      <c r="AX3" t="s">
        <v>58</v>
      </c>
      <c r="BC3">
        <v>-0.7240478227902869</v>
      </c>
      <c r="BD3">
        <v>49.5344870967742</v>
      </c>
      <c r="BE3">
        <v>59.103557641310744</v>
      </c>
      <c r="BG3" t="s">
        <v>88</v>
      </c>
      <c r="BH3" t="s">
        <v>89</v>
      </c>
      <c r="BL3">
        <f>AVERAGE(G3,S3,AE3,AQ3,BC3)</f>
        <v>-1.1229054820562756</v>
      </c>
      <c r="BM3">
        <f t="shared" ref="BM3:BN3" si="0">AVERAGE(H3,T3,AF3,AR3,BD3)</f>
        <v>49.587959354838702</v>
      </c>
      <c r="BN3">
        <f t="shared" si="0"/>
        <v>59.932327797342666</v>
      </c>
      <c r="BP3" t="s">
        <v>88</v>
      </c>
      <c r="BQ3" t="s">
        <v>89</v>
      </c>
      <c r="BT3">
        <f>STDEV(G3,S3,AE3,AQ3,BC3)/SQRT(COUNT((G3,S3,AE3,AQ3,BC3)))</f>
        <v>0.29143553284044238</v>
      </c>
      <c r="BX3" t="s">
        <v>88</v>
      </c>
      <c r="BY3" t="s">
        <v>89</v>
      </c>
    </row>
    <row r="4" spans="1:78" x14ac:dyDescent="0.2">
      <c r="G4">
        <v>0.45915955347601134</v>
      </c>
      <c r="H4">
        <v>79.898506451612903</v>
      </c>
      <c r="I4">
        <v>69.360433600902098</v>
      </c>
      <c r="J4" t="s">
        <v>90</v>
      </c>
      <c r="K4">
        <v>159.11258706164261</v>
      </c>
      <c r="L4">
        <v>159.15897794945369</v>
      </c>
      <c r="M4" t="s">
        <v>91</v>
      </c>
      <c r="S4">
        <v>1.0638481401301716</v>
      </c>
      <c r="T4">
        <v>79.464569999999995</v>
      </c>
      <c r="U4">
        <v>63.986931525107508</v>
      </c>
      <c r="V4" t="s">
        <v>90</v>
      </c>
      <c r="W4">
        <v>139.23688264713823</v>
      </c>
      <c r="X4">
        <v>139.27747857183113</v>
      </c>
      <c r="Y4" t="s">
        <v>91</v>
      </c>
      <c r="AE4">
        <v>0.31688713874767566</v>
      </c>
      <c r="AF4">
        <v>79.257533333333399</v>
      </c>
      <c r="AG4">
        <v>75.674039678992102</v>
      </c>
      <c r="AH4" t="s">
        <v>90</v>
      </c>
      <c r="AI4">
        <v>193.16714316395525</v>
      </c>
      <c r="AJ4">
        <v>193.22346300283655</v>
      </c>
      <c r="AK4" t="s">
        <v>91</v>
      </c>
      <c r="AQ4">
        <v>-6.3814959640991126E-2</v>
      </c>
      <c r="AR4">
        <v>79.898270967741894</v>
      </c>
      <c r="AS4">
        <v>78.082757040170335</v>
      </c>
      <c r="AT4" t="s">
        <v>90</v>
      </c>
      <c r="AU4">
        <v>124.47062730532511</v>
      </c>
      <c r="AV4">
        <v>124.5069179785756</v>
      </c>
      <c r="AW4" t="s">
        <v>91</v>
      </c>
      <c r="BC4">
        <v>0.69234406430880857</v>
      </c>
      <c r="BD4">
        <v>79.689070967741898</v>
      </c>
      <c r="BE4">
        <v>69.910679912512308</v>
      </c>
      <c r="BF4" t="s">
        <v>90</v>
      </c>
      <c r="BG4">
        <v>154.3653178812971</v>
      </c>
      <c r="BH4">
        <v>154.41032465465173</v>
      </c>
      <c r="BI4" t="s">
        <v>91</v>
      </c>
      <c r="BL4">
        <f t="shared" ref="BL4:BL16" si="1">AVERAGE(G4,S4,AE4,AQ4,BC4)</f>
        <v>0.49368478740433519</v>
      </c>
      <c r="BM4">
        <f t="shared" ref="BM4:BM16" si="2">AVERAGE(H4,T4,AF4,AR4,BD4)</f>
        <v>79.641590344086012</v>
      </c>
      <c r="BN4">
        <f t="shared" ref="BN4:BN16" si="3">AVERAGE(I4,U4,AG4,AS4,BE4)</f>
        <v>71.40296835153687</v>
      </c>
      <c r="BO4" t="s">
        <v>90</v>
      </c>
      <c r="BP4">
        <v>137.74576158476196</v>
      </c>
      <c r="BQ4">
        <v>137.78592275799241</v>
      </c>
      <c r="BR4" t="s">
        <v>91</v>
      </c>
      <c r="BT4">
        <f>STDEV(G4,S4,AE4,AQ4,BC4)/SQRT(COUNT((G4,S4,AE4,AQ4,BC4)))</f>
        <v>0.18812324755272894</v>
      </c>
      <c r="BW4" t="s">
        <v>90</v>
      </c>
      <c r="BX4">
        <f>AVERAGE(K4,W4,AI4,AU4,BG4)</f>
        <v>154.07051161187164</v>
      </c>
      <c r="BY4">
        <f>AVERAGE(L4,X4,AJ4,AV4,BH4)</f>
        <v>154.11543243146974</v>
      </c>
      <c r="BZ4">
        <f>STDEV(L4,X4,AJ4,AV4,BH4)/(SQRT(COUNT(L4,X4,AJ4,AV4,BH4)))</f>
        <v>11.514754384775699</v>
      </c>
    </row>
    <row r="5" spans="1:78" x14ac:dyDescent="0.2">
      <c r="G5">
        <v>1.5022419383438368</v>
      </c>
      <c r="H5">
        <v>99.925780645161296</v>
      </c>
      <c r="I5">
        <v>77.316571045496687</v>
      </c>
      <c r="J5" t="s">
        <v>92</v>
      </c>
      <c r="K5">
        <v>184.44993076691506</v>
      </c>
      <c r="L5">
        <v>184.45839432603049</v>
      </c>
      <c r="M5" t="s">
        <v>91</v>
      </c>
      <c r="S5">
        <v>2.465173919010978</v>
      </c>
      <c r="T5">
        <v>99.851461290322604</v>
      </c>
      <c r="U5">
        <v>78.029265564125794</v>
      </c>
      <c r="V5" t="s">
        <v>92</v>
      </c>
      <c r="W5">
        <v>193.71468202039938</v>
      </c>
      <c r="X5">
        <v>193.72357069634515</v>
      </c>
      <c r="Y5" t="s">
        <v>91</v>
      </c>
      <c r="AE5">
        <v>1.5271706924397253</v>
      </c>
      <c r="AF5">
        <v>99.679509677419404</v>
      </c>
      <c r="AG5">
        <v>90.222613541953564</v>
      </c>
      <c r="AH5" t="s">
        <v>92</v>
      </c>
      <c r="AI5">
        <v>244.54157766172989</v>
      </c>
      <c r="AJ5">
        <v>244.55279855018517</v>
      </c>
      <c r="AK5" t="s">
        <v>91</v>
      </c>
      <c r="AQ5">
        <v>1.1846845077841646</v>
      </c>
      <c r="AR5">
        <v>99.941754838709699</v>
      </c>
      <c r="AS5">
        <v>90.110110491146514</v>
      </c>
      <c r="AT5" t="s">
        <v>92</v>
      </c>
      <c r="AU5">
        <v>186.50847684244323</v>
      </c>
      <c r="AV5">
        <v>186.51703485877167</v>
      </c>
      <c r="AW5" t="s">
        <v>91</v>
      </c>
      <c r="BC5">
        <v>1.7935629450860615</v>
      </c>
      <c r="BD5">
        <v>99.696389999999994</v>
      </c>
      <c r="BE5">
        <v>79.415816181809319</v>
      </c>
      <c r="BF5" t="s">
        <v>92</v>
      </c>
      <c r="BG5">
        <v>197.14284168761267</v>
      </c>
      <c r="BH5">
        <v>197.15188766604092</v>
      </c>
      <c r="BI5" t="s">
        <v>91</v>
      </c>
      <c r="BL5">
        <f t="shared" si="1"/>
        <v>1.6945668005329531</v>
      </c>
      <c r="BM5">
        <f t="shared" si="2"/>
        <v>99.818979290322602</v>
      </c>
      <c r="BN5">
        <f t="shared" si="3"/>
        <v>83.018875364906378</v>
      </c>
      <c r="BO5" t="s">
        <v>92</v>
      </c>
      <c r="BP5">
        <v>189.10100768562782</v>
      </c>
      <c r="BQ5">
        <v>189.10968466127471</v>
      </c>
      <c r="BR5" t="s">
        <v>91</v>
      </c>
      <c r="BT5">
        <f>STDEV(G5,S5,AE5,AQ5,BC5)/SQRT(COUNT((G5,S5,AE5,AQ5,BC5)))</f>
        <v>0.21547921358741004</v>
      </c>
      <c r="BW5" t="s">
        <v>92</v>
      </c>
      <c r="BX5">
        <f>AVERAGE(K5,W5,AI5,AU5,BG5)</f>
        <v>201.27150179582003</v>
      </c>
      <c r="BY5">
        <f t="shared" ref="BY5:BY8" si="4">AVERAGE(L5,X5,AJ5,AV5,BH5)</f>
        <v>201.28073721947467</v>
      </c>
      <c r="BZ5">
        <f t="shared" ref="BZ5:BZ8" si="5">STDEV(L5,X5,AJ5,AV5,BH5)/(SQRT(COUNT(L5,X5,AJ5,AV5,BH5)))</f>
        <v>11.062521376526364</v>
      </c>
    </row>
    <row r="6" spans="1:78" x14ac:dyDescent="0.2">
      <c r="G6">
        <v>4.0998121020150364</v>
      </c>
      <c r="H6">
        <v>148.82493333333301</v>
      </c>
      <c r="I6">
        <v>96.584431870061636</v>
      </c>
      <c r="J6" t="s">
        <v>93</v>
      </c>
      <c r="K6">
        <v>10.575767261681202</v>
      </c>
      <c r="L6">
        <v>10.579453449402701</v>
      </c>
      <c r="M6" t="s">
        <v>91</v>
      </c>
      <c r="S6">
        <v>5.8450981256909396</v>
      </c>
      <c r="T6">
        <v>149.792870967742</v>
      </c>
      <c r="U6">
        <v>109.36542246668456</v>
      </c>
      <c r="V6" t="s">
        <v>93</v>
      </c>
      <c r="W6">
        <v>12.120850503348514</v>
      </c>
      <c r="X6">
        <v>12.125075230424482</v>
      </c>
      <c r="Y6" t="s">
        <v>91</v>
      </c>
      <c r="AE6">
        <v>4.5423582952002413</v>
      </c>
      <c r="AF6">
        <v>148.99603225806499</v>
      </c>
      <c r="AG6">
        <v>124.80174546063455</v>
      </c>
      <c r="AH6" t="s">
        <v>93</v>
      </c>
      <c r="AI6">
        <v>13.666031520283303</v>
      </c>
      <c r="AJ6">
        <v>13.670794820793347</v>
      </c>
      <c r="AK6" t="s">
        <v>91</v>
      </c>
      <c r="AQ6">
        <v>4.3196579340022518</v>
      </c>
      <c r="AR6">
        <v>148.655838709677</v>
      </c>
      <c r="AS6">
        <v>122.7554372632902</v>
      </c>
      <c r="AT6" t="s">
        <v>93</v>
      </c>
      <c r="AU6">
        <v>11.335085110914362</v>
      </c>
      <c r="AV6">
        <v>11.339035959162448</v>
      </c>
      <c r="AW6" t="s">
        <v>91</v>
      </c>
      <c r="BC6">
        <v>4.4146030899067394</v>
      </c>
      <c r="BD6">
        <v>149.61896666666701</v>
      </c>
      <c r="BE6">
        <v>106.35735636370801</v>
      </c>
      <c r="BF6" t="s">
        <v>93</v>
      </c>
      <c r="BG6">
        <v>12.669046530527575</v>
      </c>
      <c r="BH6">
        <v>12.673462331538357</v>
      </c>
      <c r="BI6" t="s">
        <v>91</v>
      </c>
      <c r="BL6">
        <f t="shared" si="1"/>
        <v>4.644305909363041</v>
      </c>
      <c r="BM6">
        <f t="shared" si="2"/>
        <v>149.17772838709681</v>
      </c>
      <c r="BN6">
        <f t="shared" si="3"/>
        <v>111.97287868487581</v>
      </c>
      <c r="BO6" t="s">
        <v>93</v>
      </c>
      <c r="BP6">
        <v>12.03069152458624</v>
      </c>
      <c r="BQ6">
        <v>12.034884826715698</v>
      </c>
      <c r="BR6" t="s">
        <v>91</v>
      </c>
      <c r="BT6">
        <f>STDEV(G6,S6,AE6,AQ6,BC6)/SQRT(COUNT((G6,S6,AE6,AQ6,BC6)))</f>
        <v>0.30878216125932001</v>
      </c>
      <c r="BW6" t="s">
        <v>93</v>
      </c>
      <c r="BX6">
        <f t="shared" ref="BX6:BX10" si="6">AVERAGE(K6,W6,AI6,AU6,BG6)</f>
        <v>12.073356185350992</v>
      </c>
      <c r="BY6">
        <f t="shared" si="4"/>
        <v>12.077564358264269</v>
      </c>
      <c r="BZ6">
        <f t="shared" si="5"/>
        <v>0.53317424336637553</v>
      </c>
    </row>
    <row r="7" spans="1:78" x14ac:dyDescent="0.2">
      <c r="G7">
        <v>6.5877466190939575</v>
      </c>
      <c r="H7">
        <v>198.830966666667</v>
      </c>
      <c r="I7">
        <v>119.52797660469358</v>
      </c>
      <c r="J7" t="s">
        <v>94</v>
      </c>
      <c r="K7">
        <v>5.3711964424138801</v>
      </c>
      <c r="L7">
        <v>5.3688146278660378</v>
      </c>
      <c r="M7" t="s">
        <v>91</v>
      </c>
      <c r="S7">
        <v>9.5316763909751732</v>
      </c>
      <c r="T7">
        <v>198.56909999999999</v>
      </c>
      <c r="U7">
        <v>137.46413996053465</v>
      </c>
      <c r="V7" t="s">
        <v>94</v>
      </c>
      <c r="W7">
        <v>2.6860877583440468</v>
      </c>
      <c r="X7">
        <v>2.6848966339887568</v>
      </c>
      <c r="Y7" t="s">
        <v>91</v>
      </c>
      <c r="AE7">
        <v>7.8156124362064974</v>
      </c>
      <c r="AF7">
        <v>198.539733333333</v>
      </c>
      <c r="AG7">
        <v>157.6515012629352</v>
      </c>
      <c r="AH7" t="s">
        <v>94</v>
      </c>
      <c r="AI7">
        <v>8.4881203643221763</v>
      </c>
      <c r="AJ7">
        <v>8.484356374532501</v>
      </c>
      <c r="AK7" t="s">
        <v>91</v>
      </c>
      <c r="AQ7">
        <v>7.2506794926824192</v>
      </c>
      <c r="AR7">
        <v>199.70650000000001</v>
      </c>
      <c r="AS7">
        <v>157.22329254534026</v>
      </c>
      <c r="AT7" t="s">
        <v>94</v>
      </c>
      <c r="AU7">
        <v>6.5858932687599792</v>
      </c>
      <c r="AV7">
        <v>6.5829728065191642</v>
      </c>
      <c r="AW7" t="s">
        <v>91</v>
      </c>
      <c r="BC7">
        <v>7.3574701705810197</v>
      </c>
      <c r="BD7">
        <v>199.73650000000001</v>
      </c>
      <c r="BE7">
        <v>132.71052714619094</v>
      </c>
      <c r="BF7" t="s">
        <v>94</v>
      </c>
      <c r="BG7">
        <v>4.7002377918691627</v>
      </c>
      <c r="BH7">
        <v>4.6981535086240758</v>
      </c>
      <c r="BI7" t="s">
        <v>91</v>
      </c>
      <c r="BL7">
        <f t="shared" si="1"/>
        <v>7.7086370219078137</v>
      </c>
      <c r="BM7">
        <f t="shared" si="2"/>
        <v>199.07656</v>
      </c>
      <c r="BN7">
        <f t="shared" si="3"/>
        <v>140.91548750393895</v>
      </c>
      <c r="BO7" t="s">
        <v>94</v>
      </c>
      <c r="BP7">
        <v>4.9604267437165461</v>
      </c>
      <c r="BQ7">
        <v>4.9582270817402323</v>
      </c>
      <c r="BR7" t="s">
        <v>91</v>
      </c>
      <c r="BT7">
        <f>STDEV(G7,S7,AE7,AQ7,BC7)/SQRT(COUNT((G7,S7,AE7,AQ7,BC7)))</f>
        <v>0.4962033268529662</v>
      </c>
      <c r="BW7" t="s">
        <v>94</v>
      </c>
      <c r="BX7">
        <f t="shared" si="6"/>
        <v>5.566307125141849</v>
      </c>
      <c r="BY7">
        <f t="shared" si="4"/>
        <v>5.5638387903061073</v>
      </c>
      <c r="BZ7">
        <f t="shared" si="5"/>
        <v>0.96550014171556831</v>
      </c>
    </row>
    <row r="8" spans="1:78" x14ac:dyDescent="0.2">
      <c r="G8">
        <v>8.9821822417378012</v>
      </c>
      <c r="H8">
        <v>248.46846666666701</v>
      </c>
      <c r="I8">
        <v>142.04147280013746</v>
      </c>
      <c r="J8" t="s">
        <v>95</v>
      </c>
      <c r="K8">
        <v>2.9117751630241755</v>
      </c>
      <c r="L8">
        <v>2.9113164148337582</v>
      </c>
      <c r="M8" t="s">
        <v>96</v>
      </c>
      <c r="S8">
        <v>13.042592099506244</v>
      </c>
      <c r="T8">
        <v>249.410866666667</v>
      </c>
      <c r="U8">
        <v>170.6635588305237</v>
      </c>
      <c r="V8" t="s">
        <v>95</v>
      </c>
      <c r="W8">
        <v>2.9846407873592975</v>
      </c>
      <c r="X8">
        <v>2.984170559239478</v>
      </c>
      <c r="Y8" t="s">
        <v>96</v>
      </c>
      <c r="AE8">
        <v>11.290957575749191</v>
      </c>
      <c r="AF8">
        <v>248.388933333333</v>
      </c>
      <c r="AG8">
        <v>188.86874014008131</v>
      </c>
      <c r="AH8" t="s">
        <v>95</v>
      </c>
      <c r="AI8">
        <v>1.4457146650779977</v>
      </c>
      <c r="AJ8">
        <v>1.445486893718833</v>
      </c>
      <c r="AK8" t="s">
        <v>96</v>
      </c>
      <c r="AQ8">
        <v>10.954729831067734</v>
      </c>
      <c r="AR8">
        <v>247.918933333333</v>
      </c>
      <c r="AS8">
        <v>183.96905789375617</v>
      </c>
      <c r="AT8" t="s">
        <v>95</v>
      </c>
      <c r="AU8">
        <v>2.9123142429487179</v>
      </c>
      <c r="AV8">
        <v>2.9118554098266265</v>
      </c>
      <c r="AW8" t="s">
        <v>96</v>
      </c>
      <c r="BC8">
        <v>10.409549162259401</v>
      </c>
      <c r="BD8">
        <v>249.34796666666699</v>
      </c>
      <c r="BE8">
        <v>158.12708596913859</v>
      </c>
      <c r="BF8" t="s">
        <v>95</v>
      </c>
      <c r="BG8">
        <v>2.3158358657118461</v>
      </c>
      <c r="BH8">
        <v>2.3154710073511495</v>
      </c>
      <c r="BI8" t="s">
        <v>96</v>
      </c>
      <c r="BL8">
        <f t="shared" si="1"/>
        <v>10.936002182064074</v>
      </c>
      <c r="BM8">
        <f t="shared" si="2"/>
        <v>248.70703333333341</v>
      </c>
      <c r="BN8">
        <f t="shared" si="3"/>
        <v>168.73398312672742</v>
      </c>
      <c r="BO8" t="s">
        <v>95</v>
      </c>
      <c r="BP8">
        <v>2.6716695191258513</v>
      </c>
      <c r="BQ8">
        <v>2.6712485994158217</v>
      </c>
      <c r="BR8" t="s">
        <v>96</v>
      </c>
      <c r="BT8">
        <f>STDEV(G8,S8,AE8,AQ8,BC8)/SQRT(COUNT((G8,S8,AE8,AQ8,BC8)))</f>
        <v>0.65797531404645226</v>
      </c>
      <c r="BW8" t="s">
        <v>95</v>
      </c>
      <c r="BX8">
        <f t="shared" si="6"/>
        <v>2.5140561448244072</v>
      </c>
      <c r="BY8">
        <f t="shared" si="4"/>
        <v>2.5136600569939693</v>
      </c>
      <c r="BZ8">
        <f t="shared" si="5"/>
        <v>0.29311627870273466</v>
      </c>
    </row>
    <row r="9" spans="1:78" x14ac:dyDescent="0.2">
      <c r="G9">
        <v>15.242859769359201</v>
      </c>
      <c r="H9">
        <v>399.57616666666701</v>
      </c>
      <c r="I9">
        <v>212.8857615794559</v>
      </c>
      <c r="S9">
        <v>22.351262034737818</v>
      </c>
      <c r="T9">
        <v>399.54335483871</v>
      </c>
      <c r="U9">
        <v>264.28506468246735</v>
      </c>
      <c r="AE9">
        <v>19.952477192487542</v>
      </c>
      <c r="AF9">
        <v>399.15629999999999</v>
      </c>
      <c r="AG9">
        <v>290.31432591806765</v>
      </c>
      <c r="AQ9">
        <v>19.63707495880945</v>
      </c>
      <c r="AR9">
        <v>395.85261290322597</v>
      </c>
      <c r="AS9">
        <v>282.30459507267523</v>
      </c>
      <c r="BC9">
        <v>18.058395743476403</v>
      </c>
      <c r="BD9">
        <v>399.09263333333303</v>
      </c>
      <c r="BE9">
        <v>238.52579229159696</v>
      </c>
      <c r="BL9">
        <f t="shared" si="1"/>
        <v>19.048413939774083</v>
      </c>
      <c r="BM9">
        <f t="shared" si="2"/>
        <v>398.64421354838714</v>
      </c>
      <c r="BN9">
        <f t="shared" si="3"/>
        <v>257.66310790885257</v>
      </c>
      <c r="BT9">
        <f>STDEV(G9,S9,AE9,AQ9,BC9)/SQRT(COUNT((G9,S9,AE9,AQ9,BC9)))</f>
        <v>1.1733506780073666</v>
      </c>
    </row>
    <row r="10" spans="1:78" x14ac:dyDescent="0.2">
      <c r="G10">
        <v>18.575839139224154</v>
      </c>
      <c r="H10">
        <v>499.863612903226</v>
      </c>
      <c r="I10">
        <v>248.63461337688113</v>
      </c>
      <c r="J10" t="s">
        <v>97</v>
      </c>
      <c r="K10">
        <v>4.496816164440947</v>
      </c>
      <c r="S10">
        <v>26.794578529980061</v>
      </c>
      <c r="T10">
        <v>499.84664516128998</v>
      </c>
      <c r="U10">
        <v>331.92691888089411</v>
      </c>
      <c r="V10" t="s">
        <v>97</v>
      </c>
      <c r="W10">
        <v>11.498878701145941</v>
      </c>
      <c r="AE10">
        <v>24.156992640662267</v>
      </c>
      <c r="AF10">
        <v>500.22563333333301</v>
      </c>
      <c r="AG10">
        <v>360.87214375831161</v>
      </c>
      <c r="AH10" t="s">
        <v>97</v>
      </c>
      <c r="AI10">
        <v>2.8557697248506781</v>
      </c>
      <c r="AQ10">
        <v>22.775679696067229</v>
      </c>
      <c r="AR10">
        <v>499.85661290322599</v>
      </c>
      <c r="AS10">
        <v>355.10741836765305</v>
      </c>
      <c r="AT10" t="s">
        <v>97</v>
      </c>
      <c r="AU10">
        <v>3.6622132039327342</v>
      </c>
      <c r="BC10">
        <v>22.358346772950132</v>
      </c>
      <c r="BD10">
        <v>499.79522580645198</v>
      </c>
      <c r="BE10">
        <v>298.24260846858783</v>
      </c>
      <c r="BF10" t="s">
        <v>97</v>
      </c>
      <c r="BG10">
        <v>0.98011756222831781</v>
      </c>
      <c r="BL10">
        <f t="shared" si="1"/>
        <v>22.932287355776769</v>
      </c>
      <c r="BM10">
        <f t="shared" si="2"/>
        <v>499.91754602150542</v>
      </c>
      <c r="BN10">
        <f t="shared" si="3"/>
        <v>318.95674057046557</v>
      </c>
      <c r="BO10" t="s">
        <v>97</v>
      </c>
      <c r="BP10">
        <v>2.326912611369754</v>
      </c>
      <c r="BT10">
        <f>STDEV(G10,S10,AE10,AQ10,BC10)/SQRT(COUNT((G10,S10,AE10,AQ10,BC10)))</f>
        <v>1.3369699129814938</v>
      </c>
      <c r="BW10" t="s">
        <v>97</v>
      </c>
      <c r="BX10">
        <f t="shared" si="6"/>
        <v>4.6987590713197234</v>
      </c>
    </row>
    <row r="11" spans="1:78" x14ac:dyDescent="0.2">
      <c r="G11">
        <v>20.779849166057389</v>
      </c>
      <c r="H11">
        <v>599.86748387096804</v>
      </c>
      <c r="I11">
        <v>284.68434585636089</v>
      </c>
      <c r="S11">
        <v>29.432071969159704</v>
      </c>
      <c r="T11">
        <v>599.92570967741904</v>
      </c>
      <c r="U11">
        <v>408.63839780725522</v>
      </c>
      <c r="AE11">
        <v>27.41777173759592</v>
      </c>
      <c r="AF11">
        <v>599.60693548387098</v>
      </c>
      <c r="AG11">
        <v>427.94068467469708</v>
      </c>
      <c r="AQ11">
        <v>25.263182992633567</v>
      </c>
      <c r="AR11">
        <v>599.91051612903198</v>
      </c>
      <c r="AS11">
        <v>418.9164695417424</v>
      </c>
      <c r="BC11">
        <v>25.532392636630082</v>
      </c>
      <c r="BD11">
        <v>599.57206666666696</v>
      </c>
      <c r="BE11">
        <v>358.78898491138278</v>
      </c>
      <c r="BL11">
        <f t="shared" si="1"/>
        <v>25.685053700415335</v>
      </c>
      <c r="BM11">
        <f t="shared" si="2"/>
        <v>599.77654236559147</v>
      </c>
      <c r="BN11">
        <f t="shared" si="3"/>
        <v>379.79377655828768</v>
      </c>
      <c r="BT11">
        <f>STDEV(G11,S11,AE11,AQ11,BC11)/SQRT(COUNT((G11,S11,AE11,AQ11,BC11)))</f>
        <v>1.4370937603552572</v>
      </c>
    </row>
    <row r="12" spans="1:78" x14ac:dyDescent="0.2">
      <c r="G12">
        <v>22.577204978400445</v>
      </c>
      <c r="H12">
        <v>699.98490322580597</v>
      </c>
      <c r="I12">
        <v>316.65231213491001</v>
      </c>
      <c r="S12">
        <v>31.458496502625731</v>
      </c>
      <c r="T12">
        <v>699.90758064516103</v>
      </c>
      <c r="U12">
        <v>465.18914705441478</v>
      </c>
      <c r="AE12">
        <v>30.957162786489249</v>
      </c>
      <c r="AF12">
        <v>696.86193333333301</v>
      </c>
      <c r="AG12">
        <v>494.46874307504834</v>
      </c>
      <c r="AQ12">
        <v>26.907959614051421</v>
      </c>
      <c r="AR12">
        <v>699.94906451612906</v>
      </c>
      <c r="AS12">
        <v>465.86748493395646</v>
      </c>
      <c r="BC12">
        <v>27.640154293423173</v>
      </c>
      <c r="BD12">
        <v>699.86246666666705</v>
      </c>
      <c r="BE12">
        <v>425.10295571033112</v>
      </c>
      <c r="BL12">
        <f t="shared" si="1"/>
        <v>27.908195634998002</v>
      </c>
      <c r="BM12">
        <f t="shared" si="2"/>
        <v>699.31318967741913</v>
      </c>
      <c r="BN12">
        <f t="shared" si="3"/>
        <v>433.45612858173206</v>
      </c>
      <c r="BT12">
        <f>STDEV(G12,S12,AE12,AQ12,BC12)/SQRT(COUNT((G12,S12,AE12,AQ12,BC12)))</f>
        <v>1.6030068087920555</v>
      </c>
    </row>
    <row r="13" spans="1:78" x14ac:dyDescent="0.2">
      <c r="G13">
        <v>23.630026648486751</v>
      </c>
      <c r="H13">
        <v>799.96848387096804</v>
      </c>
      <c r="I13">
        <v>348.44633201568018</v>
      </c>
      <c r="S13">
        <v>32.474010772483659</v>
      </c>
      <c r="T13">
        <v>800.50245161290297</v>
      </c>
      <c r="U13">
        <v>506.22141538896688</v>
      </c>
      <c r="AE13">
        <v>32.592254595960391</v>
      </c>
      <c r="AF13">
        <v>796.85583333333295</v>
      </c>
      <c r="AG13">
        <v>574.37363852563908</v>
      </c>
      <c r="AQ13">
        <v>27.855274635974919</v>
      </c>
      <c r="AR13">
        <v>799.98783870967804</v>
      </c>
      <c r="AS13">
        <v>507.7180465770478</v>
      </c>
      <c r="BC13">
        <v>29.853051855398885</v>
      </c>
      <c r="BD13">
        <v>799.43703333333406</v>
      </c>
      <c r="BE13">
        <v>481.89103711510728</v>
      </c>
      <c r="BL13">
        <f t="shared" si="1"/>
        <v>29.280923701660925</v>
      </c>
      <c r="BM13">
        <f t="shared" si="2"/>
        <v>799.35032817204331</v>
      </c>
      <c r="BN13">
        <f t="shared" si="3"/>
        <v>483.73009392448819</v>
      </c>
      <c r="BT13">
        <f>STDEV(G13,S13,AE13,AQ13,BC13)/SQRT(COUNT((G13,S13,AE13,AQ13,BC13)))</f>
        <v>1.6651300357893908</v>
      </c>
    </row>
    <row r="14" spans="1:78" x14ac:dyDescent="0.2">
      <c r="G14">
        <v>24.443935094956803</v>
      </c>
      <c r="H14">
        <v>899.97016129032295</v>
      </c>
      <c r="I14">
        <v>375.7378254102515</v>
      </c>
      <c r="S14">
        <v>31.718293004795051</v>
      </c>
      <c r="T14">
        <v>900.00083870967796</v>
      </c>
      <c r="U14">
        <v>522.84306475626272</v>
      </c>
      <c r="AE14">
        <v>31.859609371223549</v>
      </c>
      <c r="AF14">
        <v>899.95399999999995</v>
      </c>
      <c r="AG14">
        <v>664.13642559824234</v>
      </c>
      <c r="AQ14">
        <v>26.369383996896698</v>
      </c>
      <c r="AR14">
        <v>899.56666666666695</v>
      </c>
      <c r="AS14">
        <v>567.56574886436999</v>
      </c>
      <c r="BC14">
        <v>31.106589220389875</v>
      </c>
      <c r="BD14">
        <v>899.63151612903198</v>
      </c>
      <c r="BE14">
        <v>528.23340300760242</v>
      </c>
      <c r="BL14">
        <f t="shared" si="1"/>
        <v>29.099562137652395</v>
      </c>
      <c r="BM14">
        <f t="shared" si="2"/>
        <v>899.82463655914</v>
      </c>
      <c r="BN14">
        <f t="shared" si="3"/>
        <v>531.70329352734586</v>
      </c>
      <c r="BT14">
        <f>STDEV(G14,S14,AE14,AQ14,BC14)/SQRT(COUNT((G14,S14,AE14,AQ14,BC14)))</f>
        <v>1.5432515290426434</v>
      </c>
    </row>
    <row r="15" spans="1:78" x14ac:dyDescent="0.2">
      <c r="G15">
        <v>27.221409766409273</v>
      </c>
      <c r="H15">
        <v>1199.9151612903199</v>
      </c>
      <c r="I15">
        <v>506.9135131628953</v>
      </c>
      <c r="S15">
        <v>35.668778309951612</v>
      </c>
      <c r="T15">
        <v>1199.7661290322601</v>
      </c>
      <c r="U15">
        <v>676.90257868914898</v>
      </c>
      <c r="AE15">
        <v>32.698877348597961</v>
      </c>
      <c r="AF15">
        <v>1199.7912903225799</v>
      </c>
      <c r="AG15">
        <v>935.24359036451199</v>
      </c>
      <c r="AQ15">
        <v>28.097396804248358</v>
      </c>
      <c r="AR15">
        <v>1199.64064516129</v>
      </c>
      <c r="AS15">
        <v>749.37354850164149</v>
      </c>
      <c r="BC15">
        <v>33.207511411585521</v>
      </c>
      <c r="BD15">
        <v>1200.2772258064499</v>
      </c>
      <c r="BE15">
        <v>734.55382212231746</v>
      </c>
      <c r="BL15">
        <f t="shared" si="1"/>
        <v>31.378794728158546</v>
      </c>
      <c r="BM15">
        <f t="shared" si="2"/>
        <v>1199.87809032258</v>
      </c>
      <c r="BN15">
        <f t="shared" si="3"/>
        <v>720.59741056810299</v>
      </c>
      <c r="BT15">
        <f>STDEV(G15,S15,AE15,AQ15,BC15)/SQRT(COUNT((G15,S15,AE15,AQ15,BC15)))</f>
        <v>1.6053380332550786</v>
      </c>
    </row>
    <row r="16" spans="1:78" x14ac:dyDescent="0.2">
      <c r="G16">
        <v>25.490836432042784</v>
      </c>
      <c r="H16">
        <v>1400.3490322580601</v>
      </c>
      <c r="I16">
        <v>545.74650632184057</v>
      </c>
      <c r="S16">
        <v>34.844884104437774</v>
      </c>
      <c r="T16">
        <v>1400.1941935483901</v>
      </c>
      <c r="U16">
        <v>678.47417683245646</v>
      </c>
      <c r="AE16">
        <v>32.889257030430983</v>
      </c>
      <c r="AF16">
        <v>1399.2451612903201</v>
      </c>
      <c r="AG16">
        <v>1114.3773845752887</v>
      </c>
      <c r="AQ16">
        <v>27.791344075445306</v>
      </c>
      <c r="AR16">
        <v>1399.83290322581</v>
      </c>
      <c r="AS16">
        <v>838.39469444103122</v>
      </c>
      <c r="BC16">
        <v>33.406334887045617</v>
      </c>
      <c r="BD16">
        <v>1399.8116129032301</v>
      </c>
      <c r="BE16">
        <v>845.5668202621905</v>
      </c>
      <c r="BL16">
        <f t="shared" si="1"/>
        <v>30.884531305880493</v>
      </c>
      <c r="BM16">
        <f t="shared" si="2"/>
        <v>1399.886580645162</v>
      </c>
      <c r="BN16">
        <f t="shared" si="3"/>
        <v>804.51191648656152</v>
      </c>
      <c r="BT16">
        <f>STDEV(G16,S16,AE16,AQ16,BC16)/SQRT(COUNT((G16,S16,AE16,AQ16,BC16)))</f>
        <v>1.7989241848432951</v>
      </c>
    </row>
    <row r="22" spans="1:78" x14ac:dyDescent="0.2">
      <c r="A22" s="10"/>
      <c r="B22" s="1" t="s">
        <v>0</v>
      </c>
      <c r="C22" s="1" t="s">
        <v>4</v>
      </c>
      <c r="D22" s="1" t="s">
        <v>2</v>
      </c>
      <c r="E22" s="1" t="s">
        <v>3</v>
      </c>
      <c r="F22" s="1" t="s">
        <v>6</v>
      </c>
      <c r="G22" s="1" t="s">
        <v>7</v>
      </c>
      <c r="H22" s="1" t="s">
        <v>8</v>
      </c>
      <c r="I22" s="1" t="s">
        <v>9</v>
      </c>
      <c r="J22" t="s">
        <v>87</v>
      </c>
      <c r="N22" s="1" t="s">
        <v>0</v>
      </c>
      <c r="O22" s="1" t="s">
        <v>4</v>
      </c>
      <c r="P22" s="1" t="s">
        <v>2</v>
      </c>
      <c r="Q22" s="1" t="s">
        <v>3</v>
      </c>
      <c r="R22" s="1" t="s">
        <v>6</v>
      </c>
      <c r="S22" s="1" t="s">
        <v>7</v>
      </c>
      <c r="T22" s="1" t="s">
        <v>8</v>
      </c>
      <c r="U22" s="1" t="s">
        <v>9</v>
      </c>
      <c r="V22" s="1" t="s">
        <v>87</v>
      </c>
      <c r="W22" s="1"/>
      <c r="X22" s="1"/>
      <c r="Y22" s="1"/>
      <c r="Z22" s="1" t="s">
        <v>0</v>
      </c>
      <c r="AA22" s="1" t="s">
        <v>4</v>
      </c>
      <c r="AB22" s="1" t="s">
        <v>2</v>
      </c>
      <c r="AC22" s="1" t="s">
        <v>3</v>
      </c>
      <c r="AD22" s="1" t="s">
        <v>6</v>
      </c>
      <c r="AE22" s="1" t="s">
        <v>7</v>
      </c>
      <c r="AF22" s="1" t="s">
        <v>8</v>
      </c>
      <c r="AG22" s="1" t="s">
        <v>9</v>
      </c>
      <c r="AH22" s="1" t="s">
        <v>87</v>
      </c>
      <c r="AI22" s="1"/>
      <c r="AJ22" s="1"/>
      <c r="AK22" s="1"/>
      <c r="AL22" s="1" t="s">
        <v>0</v>
      </c>
      <c r="AM22" s="1" t="s">
        <v>4</v>
      </c>
      <c r="AN22" s="1" t="s">
        <v>2</v>
      </c>
      <c r="AO22" s="1" t="s">
        <v>3</v>
      </c>
      <c r="AP22" s="1" t="s">
        <v>6</v>
      </c>
      <c r="AQ22" s="9" t="s">
        <v>7</v>
      </c>
      <c r="AR22" s="9" t="s">
        <v>8</v>
      </c>
      <c r="AS22" s="9" t="s">
        <v>9</v>
      </c>
      <c r="AT22" s="9" t="s">
        <v>87</v>
      </c>
      <c r="AU22" s="9"/>
      <c r="AV22" s="9"/>
      <c r="AW22" s="9"/>
      <c r="BJ22" t="s">
        <v>86</v>
      </c>
      <c r="BK22" t="s">
        <v>6</v>
      </c>
      <c r="BL22" t="s">
        <v>7</v>
      </c>
      <c r="BM22" t="s">
        <v>8</v>
      </c>
      <c r="BN22" t="s">
        <v>9</v>
      </c>
      <c r="BO22" t="s">
        <v>87</v>
      </c>
      <c r="BT22" t="s">
        <v>108</v>
      </c>
      <c r="BV22" t="s">
        <v>86</v>
      </c>
      <c r="BW22" t="s">
        <v>109</v>
      </c>
      <c r="BZ22" t="s">
        <v>108</v>
      </c>
    </row>
    <row r="23" spans="1:78" x14ac:dyDescent="0.2">
      <c r="B23" t="s">
        <v>50</v>
      </c>
      <c r="G23">
        <v>-0.76122322566966572</v>
      </c>
      <c r="H23">
        <v>49.100306666666697</v>
      </c>
      <c r="I23">
        <v>60.774160597840712</v>
      </c>
      <c r="K23" t="s">
        <v>88</v>
      </c>
      <c r="L23" t="s">
        <v>89</v>
      </c>
      <c r="N23" t="s">
        <v>52</v>
      </c>
      <c r="W23" t="s">
        <v>88</v>
      </c>
      <c r="X23" t="s">
        <v>89</v>
      </c>
      <c r="Z23" t="s">
        <v>54</v>
      </c>
      <c r="AE23">
        <v>-1.6216755422652518</v>
      </c>
      <c r="AF23">
        <v>49.587877419354797</v>
      </c>
      <c r="AG23">
        <v>88.678224398503033</v>
      </c>
      <c r="AI23" t="s">
        <v>88</v>
      </c>
      <c r="AJ23" t="s">
        <v>89</v>
      </c>
      <c r="AL23" t="s">
        <v>57</v>
      </c>
      <c r="AQ23" s="9"/>
      <c r="AR23" s="9"/>
      <c r="AS23" s="9"/>
      <c r="AT23" s="9"/>
      <c r="AU23" s="9" t="s">
        <v>88</v>
      </c>
      <c r="AV23" s="9" t="s">
        <v>89</v>
      </c>
      <c r="AW23" s="9"/>
      <c r="BL23">
        <f>AVERAGE(G23,S23,AE23)</f>
        <v>-1.1914493839674587</v>
      </c>
      <c r="BM23">
        <f t="shared" ref="BM23:BN23" si="7">AVERAGE(H23,T23,AF23)</f>
        <v>49.344092043010747</v>
      </c>
      <c r="BN23">
        <f t="shared" si="7"/>
        <v>74.726192498171869</v>
      </c>
      <c r="BP23" t="s">
        <v>88</v>
      </c>
      <c r="BQ23" t="s">
        <v>89</v>
      </c>
      <c r="BT23">
        <f>STDEV(G23,S23,AE23)/SQRT(COUNT((G23,S23,AE23)))</f>
        <v>0.43022615829779315</v>
      </c>
      <c r="BX23" t="s">
        <v>88</v>
      </c>
      <c r="BY23" t="s">
        <v>89</v>
      </c>
    </row>
    <row r="24" spans="1:78" x14ac:dyDescent="0.2">
      <c r="G24">
        <v>0.50384146752075432</v>
      </c>
      <c r="H24">
        <v>79.901080645161301</v>
      </c>
      <c r="I24">
        <v>67.667201433495478</v>
      </c>
      <c r="J24" t="s">
        <v>90</v>
      </c>
      <c r="K24">
        <v>159.25000573329848</v>
      </c>
      <c r="L24">
        <v>159.29643668691639</v>
      </c>
      <c r="M24" t="s">
        <v>91</v>
      </c>
      <c r="S24">
        <v>-1.5576502436093649</v>
      </c>
      <c r="T24">
        <v>80.087077419354799</v>
      </c>
      <c r="U24">
        <v>95.597228894623242</v>
      </c>
      <c r="V24" t="s">
        <v>90</v>
      </c>
      <c r="W24">
        <v>104.7970998525041</v>
      </c>
      <c r="X24">
        <v>104.82765450937923</v>
      </c>
      <c r="Y24" t="s">
        <v>91</v>
      </c>
      <c r="AE24">
        <v>-0.43718164786581631</v>
      </c>
      <c r="AF24">
        <v>79.890338709677394</v>
      </c>
      <c r="AG24">
        <v>84.975045348655641</v>
      </c>
      <c r="AH24" t="s">
        <v>90</v>
      </c>
      <c r="AI24">
        <v>148.92015938246934</v>
      </c>
      <c r="AJ24">
        <v>148.96357856466165</v>
      </c>
      <c r="AK24" t="s">
        <v>91</v>
      </c>
      <c r="AQ24" s="9"/>
      <c r="AR24" s="9"/>
      <c r="AS24" s="9"/>
      <c r="AT24" s="9" t="s">
        <v>90</v>
      </c>
      <c r="AU24" s="9">
        <v>78.442387104277614</v>
      </c>
      <c r="AV24" s="9">
        <v>78.465257777471919</v>
      </c>
      <c r="AW24" s="9" t="s">
        <v>91</v>
      </c>
      <c r="BL24">
        <f t="shared" ref="BL24:BL36" si="8">AVERAGE(G24,S24,AE24)</f>
        <v>-0.496996807984809</v>
      </c>
      <c r="BM24">
        <f t="shared" ref="BM24:BM36" si="9">AVERAGE(H24,T24,AF24)</f>
        <v>79.959498924731164</v>
      </c>
      <c r="BN24">
        <f t="shared" ref="BN24:BN36" si="10">AVERAGE(I24,U24,AG24)</f>
        <v>82.746491892258121</v>
      </c>
      <c r="BO24" t="s">
        <v>90</v>
      </c>
      <c r="BP24">
        <v>111.9667549065835</v>
      </c>
      <c r="BQ24">
        <v>111.999399949074</v>
      </c>
      <c r="BR24" t="s">
        <v>91</v>
      </c>
      <c r="BT24">
        <f>STDEV(G24,S24,AE24)/SQRT(COUNT((G24,S24,AE24)))</f>
        <v>0.5958524450453575</v>
      </c>
      <c r="BW24" t="s">
        <v>90</v>
      </c>
      <c r="BX24">
        <f>AVERAGE(K24,W24,AI24)</f>
        <v>137.65575498942397</v>
      </c>
      <c r="BY24">
        <f>AVERAGE(L24,X24,AJ24)</f>
        <v>137.6958899203191</v>
      </c>
      <c r="BZ24">
        <f>STDEV(L24,X24,AJ24)/(SQRT(COUNT(L24,X24,AJ24)))</f>
        <v>16.702621186661904</v>
      </c>
    </row>
    <row r="25" spans="1:78" x14ac:dyDescent="0.2">
      <c r="G25">
        <v>1.6116320040495828</v>
      </c>
      <c r="H25">
        <v>99.914319354838696</v>
      </c>
      <c r="I25">
        <v>73.556230602459678</v>
      </c>
      <c r="J25" t="s">
        <v>92</v>
      </c>
      <c r="K25">
        <v>188.48889734913845</v>
      </c>
      <c r="L25">
        <v>188.49754623785682</v>
      </c>
      <c r="M25" t="s">
        <v>91</v>
      </c>
      <c r="S25">
        <v>-1.1087907810912501E-2</v>
      </c>
      <c r="T25">
        <v>99.341999999999999</v>
      </c>
      <c r="U25">
        <v>96.659207687366518</v>
      </c>
      <c r="V25" t="s">
        <v>92</v>
      </c>
      <c r="W25">
        <v>163.78242292327343</v>
      </c>
      <c r="X25">
        <v>163.78993814549506</v>
      </c>
      <c r="Y25" t="s">
        <v>91</v>
      </c>
      <c r="AE25">
        <v>0.55155596434065735</v>
      </c>
      <c r="AF25">
        <v>99.632566666666605</v>
      </c>
      <c r="AG25">
        <v>86.801735141952634</v>
      </c>
      <c r="AH25" t="s">
        <v>92</v>
      </c>
      <c r="AI25">
        <v>199.31955562796608</v>
      </c>
      <c r="AJ25">
        <v>199.32870148578724</v>
      </c>
      <c r="AK25" t="s">
        <v>91</v>
      </c>
      <c r="AQ25" s="9">
        <v>0.68064318400965318</v>
      </c>
      <c r="AR25" s="9">
        <v>99.682836666666702</v>
      </c>
      <c r="AS25" s="9">
        <v>70.652719001739541</v>
      </c>
      <c r="AT25" s="9" t="s">
        <v>92</v>
      </c>
      <c r="AU25" s="9">
        <v>100.5895326768244</v>
      </c>
      <c r="AV25" s="9">
        <v>100.5941482679101</v>
      </c>
      <c r="AW25" s="9" t="s">
        <v>91</v>
      </c>
      <c r="BL25">
        <f t="shared" si="8"/>
        <v>0.71736668685977589</v>
      </c>
      <c r="BM25">
        <f t="shared" si="9"/>
        <v>99.6296286738351</v>
      </c>
      <c r="BN25">
        <f t="shared" si="10"/>
        <v>85.672391143926276</v>
      </c>
      <c r="BO25" t="s">
        <v>92</v>
      </c>
      <c r="BP25">
        <v>171.75418085251675</v>
      </c>
      <c r="BQ25">
        <v>171.76206186205101</v>
      </c>
      <c r="BR25" t="s">
        <v>91</v>
      </c>
      <c r="BT25">
        <f>STDEV(G25,S25,AE25)/SQRT(COUNT((G25,S25,AE25)))</f>
        <v>0.47571871060668741</v>
      </c>
      <c r="BW25" t="s">
        <v>92</v>
      </c>
      <c r="BX25">
        <f t="shared" ref="BX25:BX28" si="11">AVERAGE(K25,W25,AI25)</f>
        <v>183.86362530012602</v>
      </c>
      <c r="BY25">
        <f t="shared" ref="BY25:BY28" si="12">AVERAGE(L25,X25,AJ25)</f>
        <v>183.87206195637972</v>
      </c>
      <c r="BZ25">
        <f t="shared" ref="BZ25:BZ28" si="13">STDEV(L25,X25,AJ25)/(SQRT(COUNT(L25,X25,AJ25)))</f>
        <v>10.516609934891374</v>
      </c>
    </row>
    <row r="26" spans="1:78" x14ac:dyDescent="0.2">
      <c r="G26">
        <v>4.3198308932741183</v>
      </c>
      <c r="H26">
        <v>149.61940000000001</v>
      </c>
      <c r="I26">
        <v>91.2381899623377</v>
      </c>
      <c r="J26" t="s">
        <v>93</v>
      </c>
      <c r="K26">
        <v>10.650153555557305</v>
      </c>
      <c r="L26">
        <v>10.653865670649967</v>
      </c>
      <c r="M26" t="s">
        <v>91</v>
      </c>
      <c r="S26">
        <v>1.8687353824821404</v>
      </c>
      <c r="T26">
        <v>147.73229032258101</v>
      </c>
      <c r="U26">
        <v>127.30308752270994</v>
      </c>
      <c r="V26" t="s">
        <v>93</v>
      </c>
      <c r="W26">
        <v>10.986682434689991</v>
      </c>
      <c r="X26">
        <v>10.990511847052108</v>
      </c>
      <c r="Y26" t="s">
        <v>91</v>
      </c>
      <c r="AE26">
        <v>2.8874451068659979</v>
      </c>
      <c r="AF26">
        <v>148.710033333333</v>
      </c>
      <c r="AG26">
        <v>99.752905671710622</v>
      </c>
      <c r="AH26" t="s">
        <v>93</v>
      </c>
      <c r="AI26">
        <v>10.943616102851529</v>
      </c>
      <c r="AJ26">
        <v>10.947430504427222</v>
      </c>
      <c r="AK26" t="s">
        <v>91</v>
      </c>
      <c r="AQ26" s="9">
        <v>2.3963357439822288</v>
      </c>
      <c r="AR26" s="9">
        <v>149.836322580645</v>
      </c>
      <c r="AS26" s="9">
        <v>89.641089836984818</v>
      </c>
      <c r="AT26" s="9" t="s">
        <v>93</v>
      </c>
      <c r="AU26" s="9">
        <v>4.3241595087097258</v>
      </c>
      <c r="AV26" s="9">
        <v>4.3256666961593364</v>
      </c>
      <c r="AW26" s="9" t="s">
        <v>91</v>
      </c>
      <c r="BL26">
        <f t="shared" si="8"/>
        <v>3.0253371275407521</v>
      </c>
      <c r="BM26">
        <f t="shared" si="9"/>
        <v>148.68724121863801</v>
      </c>
      <c r="BN26">
        <f t="shared" si="10"/>
        <v>106.09806105225276</v>
      </c>
      <c r="BO26" t="s">
        <v>93</v>
      </c>
      <c r="BP26">
        <v>10.507017397096206</v>
      </c>
      <c r="BQ26">
        <v>10.510679622026124</v>
      </c>
      <c r="BR26" t="s">
        <v>91</v>
      </c>
      <c r="BT26">
        <f>STDEV(G26,S26,AE26)/SQRT(COUNT((G26,S26,AE26)))</f>
        <v>0.71092145787010597</v>
      </c>
      <c r="BW26" t="s">
        <v>93</v>
      </c>
      <c r="BX26">
        <f t="shared" si="11"/>
        <v>10.860150697699609</v>
      </c>
      <c r="BY26">
        <f t="shared" si="12"/>
        <v>10.863936007376433</v>
      </c>
      <c r="BZ26">
        <f t="shared" si="13"/>
        <v>0.10576886797772554</v>
      </c>
    </row>
    <row r="27" spans="1:78" x14ac:dyDescent="0.2">
      <c r="G27">
        <v>7.41819053958866</v>
      </c>
      <c r="H27">
        <v>198.810566666667</v>
      </c>
      <c r="I27">
        <v>105.41143496412955</v>
      </c>
      <c r="J27" t="s">
        <v>94</v>
      </c>
      <c r="K27">
        <v>4.8079056747319697</v>
      </c>
      <c r="L27">
        <v>4.8057736470164487</v>
      </c>
      <c r="M27" t="s">
        <v>91</v>
      </c>
      <c r="S27">
        <v>4.4884978683523986</v>
      </c>
      <c r="T27">
        <v>202.210580645161</v>
      </c>
      <c r="U27">
        <v>158.56382045806612</v>
      </c>
      <c r="V27" t="s">
        <v>94</v>
      </c>
      <c r="W27">
        <v>10.0094258283971</v>
      </c>
      <c r="X27">
        <v>10.004987227740946</v>
      </c>
      <c r="Y27" t="s">
        <v>91</v>
      </c>
      <c r="AE27">
        <v>5.2805953420147018</v>
      </c>
      <c r="AF27">
        <v>198.74826666666701</v>
      </c>
      <c r="AG27">
        <v>116.53689566027886</v>
      </c>
      <c r="AH27" t="s">
        <v>94</v>
      </c>
      <c r="AI27">
        <v>8.9266686929446148</v>
      </c>
      <c r="AJ27">
        <v>8.9227102323698464</v>
      </c>
      <c r="AK27" t="s">
        <v>91</v>
      </c>
      <c r="AQ27" s="9">
        <v>4.3875223533837033</v>
      </c>
      <c r="AR27" s="9">
        <v>198.94951612903199</v>
      </c>
      <c r="AS27" s="9">
        <v>96.876613506169775</v>
      </c>
      <c r="AT27" s="9" t="s">
        <v>94</v>
      </c>
      <c r="AU27" s="9">
        <v>2.1596504944669936</v>
      </c>
      <c r="AV27" s="9">
        <v>2.1586928145494695</v>
      </c>
      <c r="AW27" s="9" t="s">
        <v>91</v>
      </c>
      <c r="BL27">
        <f t="shared" si="8"/>
        <v>5.7290945833185871</v>
      </c>
      <c r="BM27">
        <f t="shared" si="9"/>
        <v>199.9231379928317</v>
      </c>
      <c r="BN27">
        <f t="shared" si="10"/>
        <v>126.83738369415818</v>
      </c>
      <c r="BO27" t="s">
        <v>94</v>
      </c>
      <c r="BP27">
        <v>6.3481277738106403</v>
      </c>
      <c r="BQ27">
        <v>6.3453127467965791</v>
      </c>
      <c r="BR27" t="s">
        <v>91</v>
      </c>
      <c r="BT27">
        <f>STDEV(G27,S27,AE27)/SQRT(COUNT((G27,S27,AE27)))</f>
        <v>0.87495494437551613</v>
      </c>
      <c r="BW27" t="s">
        <v>94</v>
      </c>
      <c r="BX27">
        <f t="shared" si="11"/>
        <v>7.9146667320245614</v>
      </c>
      <c r="BY27">
        <f t="shared" si="12"/>
        <v>7.9111570357090812</v>
      </c>
      <c r="BZ27">
        <f t="shared" si="13"/>
        <v>1.5838124222640186</v>
      </c>
    </row>
    <row r="28" spans="1:78" x14ac:dyDescent="0.2">
      <c r="G28">
        <v>10.003381663573904</v>
      </c>
      <c r="H28">
        <v>249.26806666666701</v>
      </c>
      <c r="I28">
        <v>127.38362293121256</v>
      </c>
      <c r="J28" t="s">
        <v>95</v>
      </c>
      <c r="K28">
        <v>7.2040227355376363</v>
      </c>
      <c r="L28">
        <v>7.2028877466704948</v>
      </c>
      <c r="M28" t="s">
        <v>96</v>
      </c>
      <c r="S28">
        <v>7.4043961143643875</v>
      </c>
      <c r="T28">
        <v>249.98658064516101</v>
      </c>
      <c r="U28">
        <v>177.20612479101729</v>
      </c>
      <c r="V28" t="s">
        <v>95</v>
      </c>
      <c r="W28">
        <v>10.789187855409214</v>
      </c>
      <c r="X28">
        <v>10.787488026223365</v>
      </c>
      <c r="Y28" t="s">
        <v>96</v>
      </c>
      <c r="AE28">
        <v>7.6679505721152097</v>
      </c>
      <c r="AF28">
        <v>249.69026666666699</v>
      </c>
      <c r="AG28">
        <v>135.22175027758718</v>
      </c>
      <c r="AH28" t="s">
        <v>95</v>
      </c>
      <c r="AI28">
        <v>22.17606756731033</v>
      </c>
      <c r="AJ28">
        <v>22.172573742994409</v>
      </c>
      <c r="AK28" t="s">
        <v>96</v>
      </c>
      <c r="AQ28" s="9">
        <v>6.0006790653708295</v>
      </c>
      <c r="AR28" s="9">
        <v>249.044451612903</v>
      </c>
      <c r="AS28" s="9">
        <v>122.32278732046926</v>
      </c>
      <c r="AT28" s="9" t="s">
        <v>95</v>
      </c>
      <c r="AU28" s="9">
        <v>30</v>
      </c>
      <c r="AV28" s="9">
        <v>29.995273520467077</v>
      </c>
      <c r="AW28" s="9" t="s">
        <v>96</v>
      </c>
      <c r="BL28">
        <f t="shared" si="8"/>
        <v>8.3585761166845014</v>
      </c>
      <c r="BM28">
        <f t="shared" si="9"/>
        <v>249.64830465949834</v>
      </c>
      <c r="BN28">
        <f t="shared" si="10"/>
        <v>146.60383266660565</v>
      </c>
      <c r="BO28" t="s">
        <v>95</v>
      </c>
      <c r="BP28">
        <v>22.635998741134252</v>
      </c>
      <c r="BQ28">
        <v>22.632432454975675</v>
      </c>
      <c r="BR28" t="s">
        <v>96</v>
      </c>
      <c r="BT28">
        <f>STDEV(G28,S28,AE28)/SQRT(COUNT((G28,S28,AE28)))</f>
        <v>0.82591448374084209</v>
      </c>
      <c r="BW28" t="s">
        <v>95</v>
      </c>
      <c r="BX28">
        <f t="shared" si="11"/>
        <v>13.389759386085728</v>
      </c>
      <c r="BY28">
        <f t="shared" si="12"/>
        <v>13.387649838629423</v>
      </c>
      <c r="BZ28">
        <f t="shared" si="13"/>
        <v>4.5127045030356641</v>
      </c>
    </row>
    <row r="29" spans="1:78" x14ac:dyDescent="0.2">
      <c r="G29">
        <v>17.429548192919821</v>
      </c>
      <c r="H29">
        <v>399.53899999999999</v>
      </c>
      <c r="I29">
        <v>191.38005660722072</v>
      </c>
      <c r="S29">
        <v>15.478891875499539</v>
      </c>
      <c r="T29">
        <v>399.16180645161302</v>
      </c>
      <c r="U29">
        <v>243.81416744097277</v>
      </c>
      <c r="AE29">
        <v>15.068765950199241</v>
      </c>
      <c r="AF29">
        <v>396.26387096774198</v>
      </c>
      <c r="AG29">
        <v>173.8817805501578</v>
      </c>
      <c r="AQ29" s="9">
        <v>10.004093053303553</v>
      </c>
      <c r="AR29" s="9">
        <v>399.89922580645202</v>
      </c>
      <c r="AS29" s="9">
        <v>170.09880140163054</v>
      </c>
      <c r="AT29" s="9"/>
      <c r="AU29" s="9"/>
      <c r="AV29" s="9"/>
      <c r="AW29" s="9"/>
      <c r="BL29">
        <f t="shared" si="8"/>
        <v>15.9924020062062</v>
      </c>
      <c r="BM29">
        <f t="shared" si="9"/>
        <v>398.32155913978499</v>
      </c>
      <c r="BN29">
        <f t="shared" si="10"/>
        <v>203.02533486611711</v>
      </c>
      <c r="BT29">
        <f>STDEV(G29,S29,AE29)/SQRT(COUNT((G29,S29,AE29)))</f>
        <v>0.72826110018774226</v>
      </c>
    </row>
    <row r="30" spans="1:78" x14ac:dyDescent="0.2">
      <c r="G30">
        <v>21.231660252226742</v>
      </c>
      <c r="H30">
        <v>499.81806451612903</v>
      </c>
      <c r="I30">
        <v>234.45896296161467</v>
      </c>
      <c r="J30" t="s">
        <v>97</v>
      </c>
      <c r="K30">
        <v>2.268592043811402</v>
      </c>
      <c r="S30">
        <v>17.527497986954412</v>
      </c>
      <c r="T30">
        <v>499.67525806451602</v>
      </c>
      <c r="U30">
        <v>294.88520159897308</v>
      </c>
      <c r="V30" t="s">
        <v>97</v>
      </c>
      <c r="W30">
        <v>12.8288408409738</v>
      </c>
      <c r="AE30">
        <v>17.637146879605101</v>
      </c>
      <c r="AF30">
        <v>499.89922580645202</v>
      </c>
      <c r="AG30">
        <v>214.0308365969004</v>
      </c>
      <c r="AH30" t="s">
        <v>97</v>
      </c>
      <c r="AI30">
        <v>9.9837409662350591</v>
      </c>
      <c r="AQ30" s="9">
        <v>10.438822578124228</v>
      </c>
      <c r="AR30" s="9">
        <v>500.25880000000001</v>
      </c>
      <c r="AS30" s="9">
        <v>190.02236134560874</v>
      </c>
      <c r="AT30" s="9" t="s">
        <v>97</v>
      </c>
      <c r="AU30" s="9">
        <v>2.648829072125841</v>
      </c>
      <c r="AV30" s="9"/>
      <c r="AW30" s="9"/>
      <c r="BL30">
        <f t="shared" si="8"/>
        <v>18.798768372928752</v>
      </c>
      <c r="BM30">
        <f t="shared" si="9"/>
        <v>499.79751612903237</v>
      </c>
      <c r="BN30">
        <f t="shared" si="10"/>
        <v>247.79166705249602</v>
      </c>
      <c r="BO30" t="s">
        <v>97</v>
      </c>
      <c r="BP30">
        <v>3.0058200434390878</v>
      </c>
      <c r="BT30">
        <f>STDEV(G30,S30,AE30)/SQRT(COUNT((G30,S30,AE30)))</f>
        <v>1.2168576871297732</v>
      </c>
      <c r="BW30" t="s">
        <v>97</v>
      </c>
      <c r="BX30">
        <f t="shared" ref="BX30" si="14">AVERAGE(K30,W30,AI30,AU30,BG30)</f>
        <v>6.9325007307865256</v>
      </c>
    </row>
    <row r="31" spans="1:78" x14ac:dyDescent="0.2">
      <c r="G31">
        <v>23.809756104796193</v>
      </c>
      <c r="H31">
        <v>599.98900000000003</v>
      </c>
      <c r="I31">
        <v>273.48836761668696</v>
      </c>
      <c r="S31">
        <v>20.645136001047078</v>
      </c>
      <c r="T31">
        <v>600.63690322580703</v>
      </c>
      <c r="U31">
        <v>291.63654053924643</v>
      </c>
      <c r="AE31">
        <v>19.862465037051418</v>
      </c>
      <c r="AF31">
        <v>599.96635483871</v>
      </c>
      <c r="AG31">
        <v>235.35263529704599</v>
      </c>
      <c r="AQ31" s="9">
        <v>8.854333006450446</v>
      </c>
      <c r="AR31" s="9">
        <v>599.81489999999997</v>
      </c>
      <c r="AS31" s="9">
        <v>230.76223733761597</v>
      </c>
      <c r="AT31" s="9"/>
      <c r="AU31" s="9"/>
      <c r="AV31" s="9"/>
      <c r="AW31" s="9"/>
      <c r="BL31">
        <f t="shared" si="8"/>
        <v>21.439119047631564</v>
      </c>
      <c r="BM31">
        <f t="shared" si="9"/>
        <v>600.1974193548391</v>
      </c>
      <c r="BN31">
        <f t="shared" si="10"/>
        <v>266.82584781765974</v>
      </c>
      <c r="BT31">
        <f>STDEV(G31,S31,AE31)/SQRT(COUNT((G31,S31,AE31)))</f>
        <v>1.2066597838761495</v>
      </c>
    </row>
    <row r="32" spans="1:78" x14ac:dyDescent="0.2">
      <c r="G32">
        <v>25.048317705304974</v>
      </c>
      <c r="H32">
        <v>700.16503225806503</v>
      </c>
      <c r="I32">
        <v>299.19397009435949</v>
      </c>
      <c r="S32">
        <v>17.201987908119676</v>
      </c>
      <c r="T32">
        <v>698.58712903225796</v>
      </c>
      <c r="U32">
        <v>351.20243120713366</v>
      </c>
      <c r="AE32">
        <v>21.459154518391344</v>
      </c>
      <c r="AF32">
        <v>699.96709999999996</v>
      </c>
      <c r="AG32">
        <v>248.5959778422681</v>
      </c>
      <c r="AQ32" s="9">
        <v>10.557976676980031</v>
      </c>
      <c r="AR32" s="9">
        <v>699.38722580645197</v>
      </c>
      <c r="AS32" s="9">
        <v>203.80151065163454</v>
      </c>
      <c r="AT32" s="9"/>
      <c r="AU32" s="8" t="s">
        <v>118</v>
      </c>
      <c r="AV32" s="9"/>
      <c r="AW32" s="9"/>
      <c r="BL32">
        <f t="shared" si="8"/>
        <v>21.23648671060533</v>
      </c>
      <c r="BM32">
        <f t="shared" si="9"/>
        <v>699.5730870967742</v>
      </c>
      <c r="BN32">
        <f t="shared" si="10"/>
        <v>299.66412638125377</v>
      </c>
      <c r="BT32">
        <f>STDEV(G32,S32,AE32)/SQRT(COUNT((G32,S32,AE32)))</f>
        <v>2.2677748665463269</v>
      </c>
    </row>
    <row r="33" spans="6:72" x14ac:dyDescent="0.2">
      <c r="G33">
        <v>24.298791017075175</v>
      </c>
      <c r="H33">
        <v>800.28316129032203</v>
      </c>
      <c r="I33">
        <v>304.2143365833399</v>
      </c>
      <c r="S33">
        <v>18.64322517497866</v>
      </c>
      <c r="T33">
        <v>799.98800000000006</v>
      </c>
      <c r="U33">
        <v>340.26766972763488</v>
      </c>
      <c r="AE33">
        <v>22.714788903664353</v>
      </c>
      <c r="AF33">
        <v>799.95964516129004</v>
      </c>
      <c r="AG33">
        <v>262.86046491531346</v>
      </c>
      <c r="AQ33" s="9">
        <v>12.380822847825392</v>
      </c>
      <c r="AR33" s="9">
        <v>799.74706451612894</v>
      </c>
      <c r="AS33" s="9">
        <v>209.63735358877472</v>
      </c>
      <c r="AT33" s="9"/>
      <c r="AU33" s="9"/>
      <c r="AV33" s="9"/>
      <c r="AW33" s="9"/>
      <c r="BL33">
        <f t="shared" si="8"/>
        <v>21.885601698572728</v>
      </c>
      <c r="BM33">
        <f t="shared" si="9"/>
        <v>800.07693548387078</v>
      </c>
      <c r="BN33">
        <f t="shared" si="10"/>
        <v>302.4474904087628</v>
      </c>
      <c r="BT33">
        <f>STDEV(G33,S33,AE33)/SQRT(COUNT((G33,S33,AE33)))</f>
        <v>1.6844405415832735</v>
      </c>
    </row>
    <row r="34" spans="6:72" x14ac:dyDescent="0.2">
      <c r="G34">
        <v>24.130786700553074</v>
      </c>
      <c r="H34">
        <v>900.08235483870999</v>
      </c>
      <c r="I34">
        <v>299.61416388442149</v>
      </c>
      <c r="S34">
        <v>18.578103859927577</v>
      </c>
      <c r="T34">
        <v>899.47648387096797</v>
      </c>
      <c r="U34">
        <v>330.04916029334004</v>
      </c>
      <c r="AE34">
        <v>22.515993437263806</v>
      </c>
      <c r="AF34">
        <v>901.56925806451602</v>
      </c>
      <c r="AG34">
        <v>316.82659871944378</v>
      </c>
      <c r="AQ34" s="9">
        <v>13.436930080710523</v>
      </c>
      <c r="AR34" s="9">
        <v>899.93590322580701</v>
      </c>
      <c r="AS34" s="9">
        <v>251.73771404564653</v>
      </c>
      <c r="AT34" s="9"/>
      <c r="AU34" s="9"/>
      <c r="AV34" s="9"/>
      <c r="AW34" s="9"/>
      <c r="BL34">
        <f t="shared" si="8"/>
        <v>21.741627999248152</v>
      </c>
      <c r="BM34">
        <f t="shared" si="9"/>
        <v>900.3760322580647</v>
      </c>
      <c r="BN34">
        <f t="shared" si="10"/>
        <v>315.49664096573514</v>
      </c>
      <c r="BT34">
        <f>STDEV(G34,S34,AE34)/SQRT(COUNT((G34,S34,AE34)))</f>
        <v>1.6490202197910502</v>
      </c>
    </row>
    <row r="35" spans="6:72" x14ac:dyDescent="0.2">
      <c r="G35">
        <v>27.607610155201108</v>
      </c>
      <c r="H35">
        <v>1199.8593333333299</v>
      </c>
      <c r="I35">
        <v>366.14611312944129</v>
      </c>
      <c r="S35">
        <v>22.697643626960915</v>
      </c>
      <c r="T35">
        <v>1199.5735483870999</v>
      </c>
      <c r="U35">
        <v>424.81165202681467</v>
      </c>
      <c r="AE35">
        <v>25.67518985949307</v>
      </c>
      <c r="AF35">
        <v>1199.79322580645</v>
      </c>
      <c r="AG35">
        <v>424.84023933367808</v>
      </c>
      <c r="AQ35" s="9">
        <v>15.650714755954326</v>
      </c>
      <c r="AR35" s="9">
        <v>1199.9746666666699</v>
      </c>
      <c r="AS35" s="9">
        <v>369.96836904250819</v>
      </c>
      <c r="AT35" s="9"/>
      <c r="AU35" s="9"/>
      <c r="AV35" s="9"/>
      <c r="AW35" s="9"/>
      <c r="BL35">
        <f t="shared" si="8"/>
        <v>25.326814547218365</v>
      </c>
      <c r="BM35">
        <f t="shared" si="9"/>
        <v>1199.7420358422933</v>
      </c>
      <c r="BN35">
        <f t="shared" si="10"/>
        <v>405.26600149664472</v>
      </c>
      <c r="BT35">
        <f>STDEV(G35,S35,AE35)/SQRT(COUNT((G35,S35,AE35)))</f>
        <v>1.4280484172185992</v>
      </c>
    </row>
    <row r="36" spans="6:72" x14ac:dyDescent="0.2">
      <c r="G36">
        <v>27.142564711058586</v>
      </c>
      <c r="H36">
        <v>1400.22266666667</v>
      </c>
      <c r="I36">
        <v>372.404016989002</v>
      </c>
      <c r="S36">
        <v>23.203644798846792</v>
      </c>
      <c r="T36">
        <v>1399.6235483871001</v>
      </c>
      <c r="U36">
        <v>405.26988653480015</v>
      </c>
      <c r="AE36">
        <v>24.71079539653466</v>
      </c>
      <c r="AF36">
        <v>1400.1819354838699</v>
      </c>
      <c r="AG36">
        <v>463.00554534713962</v>
      </c>
      <c r="AQ36" s="9">
        <v>10.812828614266747</v>
      </c>
      <c r="AR36" s="9">
        <v>1402.06933333333</v>
      </c>
      <c r="AS36" s="9">
        <v>591.80282985858003</v>
      </c>
      <c r="AT36" s="9"/>
      <c r="AU36" s="9"/>
      <c r="AV36" s="9"/>
      <c r="AW36" s="9"/>
      <c r="BL36">
        <f t="shared" si="8"/>
        <v>25.019001635480013</v>
      </c>
      <c r="BM36">
        <f t="shared" si="9"/>
        <v>1400.0093835125465</v>
      </c>
      <c r="BN36">
        <f t="shared" si="10"/>
        <v>413.5598162903139</v>
      </c>
      <c r="BT36">
        <f>STDEV(G36,S36,AE36)/SQRT(COUNT((G36,S36,AE36)))</f>
        <v>1.1474632649164667</v>
      </c>
    </row>
    <row r="37" spans="6:72" x14ac:dyDescent="0.2">
      <c r="AQ37" s="9"/>
      <c r="AR37" s="9"/>
      <c r="AS37" s="9"/>
      <c r="AT37" s="9"/>
      <c r="AU37" s="9"/>
      <c r="AV37" s="9"/>
      <c r="AW37" s="9"/>
    </row>
    <row r="38" spans="6:72" x14ac:dyDescent="0.2">
      <c r="AQ38" s="9"/>
      <c r="AR38" s="9" t="s">
        <v>107</v>
      </c>
      <c r="AS38" s="9"/>
      <c r="AT38" s="9"/>
      <c r="AU38" s="9"/>
      <c r="AV38" s="9"/>
      <c r="AW38" s="9" t="s">
        <v>117</v>
      </c>
    </row>
    <row r="39" spans="6:72" x14ac:dyDescent="0.2">
      <c r="F39" t="s">
        <v>110</v>
      </c>
      <c r="G39" t="s">
        <v>113</v>
      </c>
      <c r="H39" t="s">
        <v>111</v>
      </c>
      <c r="AQ39" s="9"/>
      <c r="AR39" s="9"/>
      <c r="AS39" s="9"/>
      <c r="AT39" s="9"/>
      <c r="AU39" s="9"/>
      <c r="AV39" s="9"/>
      <c r="AW39" s="9"/>
    </row>
    <row r="40" spans="6:72" x14ac:dyDescent="0.2">
      <c r="F40" t="s">
        <v>112</v>
      </c>
      <c r="G40" t="s">
        <v>114</v>
      </c>
      <c r="H40" t="s">
        <v>115</v>
      </c>
      <c r="I40" t="s">
        <v>116</v>
      </c>
      <c r="AQ40" s="9"/>
      <c r="AR40" s="9"/>
      <c r="AS40" s="9"/>
      <c r="AT40" s="9" t="s">
        <v>87</v>
      </c>
      <c r="AU40" s="9"/>
      <c r="AV40" s="9"/>
      <c r="AW40" s="9"/>
    </row>
    <row r="41" spans="6:72" x14ac:dyDescent="0.2">
      <c r="F41">
        <v>1</v>
      </c>
      <c r="G41">
        <v>-0.76122322566966572</v>
      </c>
      <c r="H41">
        <v>60.774160597840712</v>
      </c>
      <c r="I41">
        <v>6.1381902203819116</v>
      </c>
      <c r="L41" s="3" t="s">
        <v>87</v>
      </c>
      <c r="M41" s="3"/>
      <c r="N41" s="3"/>
      <c r="O41" s="3"/>
      <c r="AQ41" s="9"/>
      <c r="AR41" s="9"/>
      <c r="AS41" s="9"/>
      <c r="AT41" s="9"/>
      <c r="AU41" s="9" t="s">
        <v>88</v>
      </c>
      <c r="AV41" s="9" t="s">
        <v>89</v>
      </c>
      <c r="AW41" s="9"/>
      <c r="BL41" t="s">
        <v>87</v>
      </c>
    </row>
    <row r="42" spans="6:72" x14ac:dyDescent="0.2">
      <c r="F42">
        <v>1</v>
      </c>
      <c r="G42">
        <v>0.50384146752075432</v>
      </c>
      <c r="H42">
        <v>67.667201433495478</v>
      </c>
      <c r="I42">
        <v>6.8343873447830434</v>
      </c>
      <c r="L42" s="2"/>
      <c r="M42" s="2" t="s">
        <v>88</v>
      </c>
      <c r="N42" s="2" t="s">
        <v>89</v>
      </c>
      <c r="O42" s="2"/>
      <c r="AQ42" s="9"/>
      <c r="AR42" s="9"/>
      <c r="AS42" s="9"/>
      <c r="AT42" s="9" t="s">
        <v>90</v>
      </c>
      <c r="AU42" s="9">
        <v>83.017129336920647</v>
      </c>
      <c r="AV42" s="9">
        <v>83.041333822590744</v>
      </c>
      <c r="AW42" s="9" t="s">
        <v>91</v>
      </c>
      <c r="BM42" t="s">
        <v>88</v>
      </c>
      <c r="BN42" t="s">
        <v>89</v>
      </c>
    </row>
    <row r="43" spans="6:72" x14ac:dyDescent="0.2">
      <c r="F43">
        <v>1</v>
      </c>
      <c r="G43">
        <v>1.6116320040495828</v>
      </c>
      <c r="H43">
        <v>73.556230602459678</v>
      </c>
      <c r="I43">
        <v>7.4291792908484275</v>
      </c>
      <c r="L43" s="2" t="s">
        <v>90</v>
      </c>
      <c r="M43" s="2">
        <v>0</v>
      </c>
      <c r="N43" s="2">
        <v>0</v>
      </c>
      <c r="O43" s="2" t="s">
        <v>91</v>
      </c>
      <c r="AQ43" s="9"/>
      <c r="AR43" s="9"/>
      <c r="AS43" s="9"/>
      <c r="AT43" s="9" t="s">
        <v>92</v>
      </c>
      <c r="AU43" s="9">
        <v>94.699173458494798</v>
      </c>
      <c r="AV43" s="9">
        <v>94.703518768083242</v>
      </c>
      <c r="AW43" s="9" t="s">
        <v>91</v>
      </c>
      <c r="BK43" t="s">
        <v>119</v>
      </c>
      <c r="BL43" s="2" t="s">
        <v>90</v>
      </c>
      <c r="BM43" s="2">
        <v>155.250886288446</v>
      </c>
      <c r="BN43" s="2">
        <v>155.29615125824785</v>
      </c>
      <c r="BO43" s="2" t="s">
        <v>91</v>
      </c>
    </row>
    <row r="44" spans="6:72" x14ac:dyDescent="0.2">
      <c r="F44">
        <v>1</v>
      </c>
      <c r="G44">
        <v>4.3198308932741183</v>
      </c>
      <c r="H44">
        <v>91.2381899623377</v>
      </c>
      <c r="I44">
        <v>9.2150571861961073</v>
      </c>
      <c r="L44" s="2" t="s">
        <v>92</v>
      </c>
      <c r="M44" s="2">
        <v>35.476816231084072</v>
      </c>
      <c r="N44" s="2">
        <v>35.478444099037993</v>
      </c>
      <c r="O44" s="2" t="s">
        <v>91</v>
      </c>
      <c r="AQ44" s="9"/>
      <c r="AR44" s="9"/>
      <c r="AS44" s="9"/>
      <c r="AT44" s="9" t="s">
        <v>93</v>
      </c>
      <c r="AU44" s="9">
        <v>5.1922611425653589</v>
      </c>
      <c r="AV44" s="9">
        <v>5.1940709071712696</v>
      </c>
      <c r="AW44" s="9" t="s">
        <v>91</v>
      </c>
      <c r="BL44" t="s">
        <v>92</v>
      </c>
      <c r="BM44">
        <v>183.24124776981807</v>
      </c>
      <c r="BN44">
        <v>183.24965586802898</v>
      </c>
      <c r="BO44" t="s">
        <v>91</v>
      </c>
    </row>
    <row r="45" spans="6:72" x14ac:dyDescent="0.2">
      <c r="F45">
        <v>1</v>
      </c>
      <c r="G45">
        <v>7.41819053958866</v>
      </c>
      <c r="H45">
        <v>105.41143496412955</v>
      </c>
      <c r="I45">
        <v>10.646554931377084</v>
      </c>
      <c r="L45" s="2" t="s">
        <v>93</v>
      </c>
      <c r="M45" s="2">
        <v>4.7590600412633739</v>
      </c>
      <c r="N45" s="2">
        <v>4.7607188134598406</v>
      </c>
      <c r="O45" s="2" t="s">
        <v>91</v>
      </c>
      <c r="AQ45" s="9"/>
      <c r="AR45" s="9"/>
      <c r="AS45" s="9"/>
      <c r="AT45" s="9" t="s">
        <v>94</v>
      </c>
      <c r="AU45" s="9">
        <v>2.2766265566699166</v>
      </c>
      <c r="AV45" s="9">
        <v>2.2756170046435074</v>
      </c>
      <c r="AW45" s="9" t="s">
        <v>91</v>
      </c>
      <c r="BL45" t="s">
        <v>93</v>
      </c>
      <c r="BM45">
        <v>10.267413659819423</v>
      </c>
      <c r="BN45">
        <v>10.270992370775129</v>
      </c>
      <c r="BO45" t="s">
        <v>91</v>
      </c>
    </row>
    <row r="46" spans="6:72" x14ac:dyDescent="0.2">
      <c r="F46">
        <v>1</v>
      </c>
      <c r="G46">
        <v>10.003381663573904</v>
      </c>
      <c r="H46">
        <v>127.38362293121256</v>
      </c>
      <c r="I46">
        <v>12.865745916052468</v>
      </c>
      <c r="L46" s="2" t="s">
        <v>94</v>
      </c>
      <c r="M46" s="2">
        <v>0</v>
      </c>
      <c r="N46" s="2">
        <v>0</v>
      </c>
      <c r="O46" s="2" t="s">
        <v>91</v>
      </c>
      <c r="AQ46" s="9"/>
      <c r="AR46" s="9"/>
      <c r="AS46" s="9"/>
      <c r="AT46" s="9" t="s">
        <v>95</v>
      </c>
      <c r="AU46" s="9">
        <v>30</v>
      </c>
      <c r="AV46" s="9">
        <v>29.995273520467077</v>
      </c>
      <c r="AW46" s="9" t="s">
        <v>96</v>
      </c>
      <c r="BL46" t="s">
        <v>94</v>
      </c>
      <c r="BM46">
        <v>8.61468581088406</v>
      </c>
      <c r="BN46">
        <v>8.6108656966489097</v>
      </c>
      <c r="BO46" t="s">
        <v>91</v>
      </c>
    </row>
    <row r="47" spans="6:72" x14ac:dyDescent="0.2">
      <c r="F47">
        <v>2</v>
      </c>
      <c r="G47">
        <v>17.429548192919821</v>
      </c>
      <c r="H47">
        <v>191.38005660722072</v>
      </c>
      <c r="I47">
        <v>19.329385717329291</v>
      </c>
      <c r="L47" s="2" t="s">
        <v>95</v>
      </c>
      <c r="M47" s="2">
        <v>0.50571647492753791</v>
      </c>
      <c r="N47" s="2">
        <v>0.50563679964193098</v>
      </c>
      <c r="O47" s="2" t="s">
        <v>96</v>
      </c>
      <c r="AQ47" s="9"/>
      <c r="AR47" s="9"/>
      <c r="AS47" s="9"/>
      <c r="AT47" s="9"/>
      <c r="AU47" s="9"/>
      <c r="AV47" s="9"/>
      <c r="AW47" s="9"/>
      <c r="BL47" t="s">
        <v>95</v>
      </c>
      <c r="BM47">
        <v>5.9652143707227907</v>
      </c>
      <c r="BN47">
        <v>5.964274555268366</v>
      </c>
      <c r="BO47" t="s">
        <v>96</v>
      </c>
    </row>
    <row r="48" spans="6:72" x14ac:dyDescent="0.2">
      <c r="F48">
        <v>2</v>
      </c>
      <c r="G48">
        <v>21.231660252226742</v>
      </c>
      <c r="H48">
        <v>234.45896296161467</v>
      </c>
      <c r="I48">
        <v>23.680355259123083</v>
      </c>
      <c r="AQ48" s="9"/>
      <c r="AR48" s="9"/>
      <c r="AS48" s="9"/>
      <c r="AT48" s="9"/>
      <c r="AU48" s="9">
        <v>23.367720379914736</v>
      </c>
      <c r="AV48" s="9"/>
      <c r="AW48" s="9"/>
    </row>
    <row r="49" spans="6:65" x14ac:dyDescent="0.2">
      <c r="F49">
        <v>2</v>
      </c>
      <c r="G49">
        <v>23.809756104796193</v>
      </c>
      <c r="H49">
        <v>273.48836761668696</v>
      </c>
      <c r="I49">
        <v>27.622325129285382</v>
      </c>
      <c r="L49" s="2" t="s">
        <v>97</v>
      </c>
      <c r="M49">
        <v>353.70124044313013</v>
      </c>
      <c r="AP49" t="s">
        <v>110</v>
      </c>
      <c r="AQ49" t="s">
        <v>113</v>
      </c>
      <c r="AR49" t="s">
        <v>111</v>
      </c>
      <c r="BL49" t="s">
        <v>97</v>
      </c>
      <c r="BM49">
        <v>5.7636876825199632</v>
      </c>
    </row>
    <row r="50" spans="6:65" x14ac:dyDescent="0.2">
      <c r="F50">
        <v>2</v>
      </c>
      <c r="G50">
        <v>25.048317705304974</v>
      </c>
      <c r="H50">
        <v>299.19397009435949</v>
      </c>
      <c r="I50">
        <v>30.218590979530308</v>
      </c>
      <c r="AP50" t="s">
        <v>112</v>
      </c>
      <c r="AQ50" t="s">
        <v>114</v>
      </c>
      <c r="AR50" t="s">
        <v>115</v>
      </c>
      <c r="AS50" t="s">
        <v>116</v>
      </c>
    </row>
    <row r="51" spans="6:65" x14ac:dyDescent="0.2">
      <c r="F51">
        <v>2</v>
      </c>
      <c r="G51">
        <v>24.298791017075175</v>
      </c>
      <c r="H51">
        <v>304.2143365833399</v>
      </c>
      <c r="I51">
        <v>30.725647994917331</v>
      </c>
      <c r="AP51">
        <v>1</v>
      </c>
      <c r="AQ51">
        <v>0.68064318400965318</v>
      </c>
      <c r="AR51">
        <v>70.652719001739541</v>
      </c>
      <c r="AS51">
        <v>7.135924619175694</v>
      </c>
    </row>
    <row r="52" spans="6:65" x14ac:dyDescent="0.2">
      <c r="F52">
        <v>2</v>
      </c>
      <c r="G52">
        <v>24.130786700553074</v>
      </c>
      <c r="H52">
        <v>299.61416388442149</v>
      </c>
      <c r="I52">
        <v>30.26103055232657</v>
      </c>
      <c r="AP52">
        <v>1</v>
      </c>
      <c r="AQ52">
        <v>2.3963357439822288</v>
      </c>
      <c r="AR52">
        <v>89.641089836984818</v>
      </c>
      <c r="AS52">
        <v>9.0537500735354666</v>
      </c>
    </row>
    <row r="53" spans="6:65" x14ac:dyDescent="0.2">
      <c r="F53">
        <v>2</v>
      </c>
      <c r="G53">
        <v>27.607610155201108</v>
      </c>
      <c r="H53">
        <v>366.14611312944129</v>
      </c>
      <c r="I53">
        <v>36.980757426073573</v>
      </c>
      <c r="AP53">
        <v>1</v>
      </c>
      <c r="AQ53">
        <v>4.3875223533837033</v>
      </c>
      <c r="AR53">
        <v>96.876613506169775</v>
      </c>
      <c r="AS53">
        <v>9.784537964123146</v>
      </c>
    </row>
    <row r="54" spans="6:65" x14ac:dyDescent="0.2">
      <c r="F54">
        <v>3</v>
      </c>
      <c r="G54">
        <v>27.142564711058586</v>
      </c>
      <c r="H54">
        <v>372.404016989002</v>
      </c>
      <c r="I54">
        <v>37.612805715889202</v>
      </c>
      <c r="AP54">
        <v>2</v>
      </c>
      <c r="AQ54">
        <v>6.0006790653708295</v>
      </c>
      <c r="AR54">
        <v>122.32278732046926</v>
      </c>
      <c r="AS54">
        <v>12.354601519367396</v>
      </c>
    </row>
    <row r="55" spans="6:65" x14ac:dyDescent="0.2">
      <c r="AP55">
        <v>2</v>
      </c>
      <c r="AQ55">
        <v>10.004093053303553</v>
      </c>
      <c r="AR55">
        <v>170.09880140163054</v>
      </c>
      <c r="AS55">
        <v>17.179978941564684</v>
      </c>
    </row>
    <row r="56" spans="6:65" x14ac:dyDescent="0.2">
      <c r="AP56">
        <v>2</v>
      </c>
      <c r="AQ56">
        <v>10.438822578124228</v>
      </c>
      <c r="AR56">
        <v>190.02236134560874</v>
      </c>
      <c r="AS56">
        <v>19.192258495906486</v>
      </c>
    </row>
    <row r="57" spans="6:65" x14ac:dyDescent="0.2">
      <c r="AP57">
        <v>2</v>
      </c>
      <c r="AQ57">
        <v>8.854333006450446</v>
      </c>
      <c r="AR57">
        <v>230.76223733761597</v>
      </c>
      <c r="AS57">
        <v>23.306985971099213</v>
      </c>
    </row>
    <row r="58" spans="6:65" x14ac:dyDescent="0.2">
      <c r="AP58">
        <v>2</v>
      </c>
      <c r="AQ58">
        <v>10.557976676980031</v>
      </c>
      <c r="AR58">
        <v>203.80151065163454</v>
      </c>
      <c r="AS58">
        <v>20.58395257581509</v>
      </c>
    </row>
    <row r="59" spans="6:65" x14ac:dyDescent="0.2">
      <c r="G59" t="s">
        <v>2</v>
      </c>
      <c r="H59" t="s">
        <v>6</v>
      </c>
      <c r="I59" t="s">
        <v>90</v>
      </c>
      <c r="J59" t="s">
        <v>92</v>
      </c>
      <c r="AP59">
        <v>2</v>
      </c>
      <c r="AQ59">
        <v>12.380822847825392</v>
      </c>
      <c r="AR59">
        <v>209.63735358877472</v>
      </c>
      <c r="AS59">
        <v>21.173372712466247</v>
      </c>
    </row>
    <row r="60" spans="6:65" x14ac:dyDescent="0.2">
      <c r="G60" t="s">
        <v>152</v>
      </c>
      <c r="H60" t="s">
        <v>10</v>
      </c>
      <c r="I60">
        <v>159.15897794945369</v>
      </c>
      <c r="J60">
        <v>184.45839432603049</v>
      </c>
      <c r="K60">
        <v>15.242859769359201</v>
      </c>
      <c r="L60">
        <v>399.57616666666701</v>
      </c>
      <c r="M60">
        <v>212.8857615794559</v>
      </c>
      <c r="N60">
        <f>CORREL(I60:I64,K60:K64)</f>
        <v>-0.18713184651537607</v>
      </c>
      <c r="AP60">
        <v>3</v>
      </c>
      <c r="AQ60">
        <v>13.436930080710523</v>
      </c>
      <c r="AR60">
        <v>251.73771404564653</v>
      </c>
      <c r="AS60">
        <v>25.4255091186103</v>
      </c>
    </row>
    <row r="61" spans="6:65" x14ac:dyDescent="0.2">
      <c r="G61" t="s">
        <v>152</v>
      </c>
      <c r="H61" t="s">
        <v>10</v>
      </c>
      <c r="I61">
        <v>139.27747857183113</v>
      </c>
      <c r="J61">
        <v>193.72357069634515</v>
      </c>
      <c r="K61">
        <v>22.351262034737818</v>
      </c>
      <c r="L61">
        <v>399.54335483871</v>
      </c>
      <c r="M61">
        <v>264.28506468246735</v>
      </c>
      <c r="AP61">
        <v>3</v>
      </c>
      <c r="AQ61">
        <v>15.650714755954326</v>
      </c>
      <c r="AR61">
        <v>369.96836904250819</v>
      </c>
      <c r="AS61">
        <v>37.36680527329333</v>
      </c>
    </row>
    <row r="62" spans="6:65" x14ac:dyDescent="0.2">
      <c r="G62" t="s">
        <v>152</v>
      </c>
      <c r="H62" t="s">
        <v>10</v>
      </c>
      <c r="I62">
        <v>193.22346300283655</v>
      </c>
      <c r="J62">
        <v>244.55279855018517</v>
      </c>
      <c r="K62">
        <v>19.952477192487542</v>
      </c>
      <c r="L62">
        <v>399.15629999999999</v>
      </c>
      <c r="M62">
        <v>290.31432591806765</v>
      </c>
      <c r="AP62">
        <v>3</v>
      </c>
      <c r="AQ62">
        <v>10.812828614266747</v>
      </c>
      <c r="AR62">
        <v>591.80282985858003</v>
      </c>
      <c r="AS62">
        <v>59.772085815716586</v>
      </c>
    </row>
    <row r="63" spans="6:65" x14ac:dyDescent="0.2">
      <c r="G63" t="s">
        <v>152</v>
      </c>
      <c r="H63" t="s">
        <v>10</v>
      </c>
      <c r="I63">
        <v>124.5069179785756</v>
      </c>
      <c r="J63">
        <v>186.51703485877167</v>
      </c>
      <c r="K63">
        <v>19.63707495880945</v>
      </c>
      <c r="L63">
        <v>395.85261290322597</v>
      </c>
      <c r="M63">
        <v>282.30459507267523</v>
      </c>
    </row>
    <row r="64" spans="6:65" x14ac:dyDescent="0.2">
      <c r="G64" t="s">
        <v>152</v>
      </c>
      <c r="H64" t="s">
        <v>10</v>
      </c>
      <c r="I64">
        <v>154.41032465465173</v>
      </c>
      <c r="J64">
        <v>197.15188766604092</v>
      </c>
      <c r="K64">
        <v>18.058395743476403</v>
      </c>
      <c r="L64">
        <v>399.09263333333303</v>
      </c>
      <c r="M64">
        <v>238.52579229159696</v>
      </c>
    </row>
    <row r="65" spans="5:14" x14ac:dyDescent="0.2">
      <c r="E65" t="s">
        <v>50</v>
      </c>
      <c r="G65" t="s">
        <v>152</v>
      </c>
      <c r="H65" t="s">
        <v>13</v>
      </c>
      <c r="I65">
        <v>159.29643668691639</v>
      </c>
      <c r="J65">
        <v>188.49754623785682</v>
      </c>
      <c r="K65">
        <v>17.429548192919821</v>
      </c>
      <c r="L65">
        <v>399.53899999999999</v>
      </c>
      <c r="M65">
        <v>191.38005660722072</v>
      </c>
    </row>
    <row r="66" spans="5:14" x14ac:dyDescent="0.2">
      <c r="E66" t="s">
        <v>52</v>
      </c>
      <c r="G66" t="s">
        <v>152</v>
      </c>
      <c r="H66" t="s">
        <v>13</v>
      </c>
      <c r="I66">
        <v>104.82765450937923</v>
      </c>
      <c r="J66">
        <v>163.78993814549506</v>
      </c>
      <c r="K66">
        <v>15.478891875499539</v>
      </c>
      <c r="L66">
        <v>399.16180645161302</v>
      </c>
      <c r="M66">
        <v>243.81416744097277</v>
      </c>
    </row>
    <row r="67" spans="5:14" x14ac:dyDescent="0.2">
      <c r="E67" t="s">
        <v>54</v>
      </c>
      <c r="G67" t="s">
        <v>152</v>
      </c>
      <c r="H67" t="s">
        <v>13</v>
      </c>
      <c r="I67">
        <v>148.96357856466165</v>
      </c>
      <c r="J67">
        <v>199.32870148578724</v>
      </c>
      <c r="K67">
        <v>15.068765950199241</v>
      </c>
      <c r="L67">
        <v>396.26387096774198</v>
      </c>
      <c r="M67">
        <v>173.8817805501578</v>
      </c>
      <c r="N67">
        <f>CORREL(I65:I67,K65:K67)</f>
        <v>0.51400957637780798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A1022-99F2-0242-91CB-250344E853F1}">
  <dimension ref="A1:AD37"/>
  <sheetViews>
    <sheetView workbookViewId="0">
      <selection activeCell="M32" sqref="M32"/>
    </sheetView>
  </sheetViews>
  <sheetFormatPr baseColWidth="10" defaultRowHeight="16" x14ac:dyDescent="0.2"/>
  <sheetData>
    <row r="1" spans="1:30" x14ac:dyDescent="0.2">
      <c r="A1" t="s">
        <v>90</v>
      </c>
      <c r="B1" t="s">
        <v>92</v>
      </c>
      <c r="C1" t="s">
        <v>7</v>
      </c>
      <c r="F1" t="s">
        <v>269</v>
      </c>
      <c r="G1" t="s">
        <v>7</v>
      </c>
      <c r="H1" t="s">
        <v>9</v>
      </c>
      <c r="I1" t="s">
        <v>270</v>
      </c>
      <c r="J1" t="s">
        <v>271</v>
      </c>
      <c r="K1" t="s">
        <v>272</v>
      </c>
      <c r="L1" t="s">
        <v>90</v>
      </c>
      <c r="M1" t="s">
        <v>92</v>
      </c>
      <c r="Q1" t="s">
        <v>2</v>
      </c>
      <c r="R1" t="s">
        <v>6</v>
      </c>
      <c r="S1" t="s">
        <v>253</v>
      </c>
      <c r="T1" t="s">
        <v>90</v>
      </c>
      <c r="U1" t="s">
        <v>92</v>
      </c>
      <c r="Y1" t="s">
        <v>2</v>
      </c>
      <c r="Z1" t="s">
        <v>6</v>
      </c>
      <c r="AA1" t="s">
        <v>253</v>
      </c>
      <c r="AB1" t="s">
        <v>90</v>
      </c>
      <c r="AC1" t="s">
        <v>92</v>
      </c>
    </row>
    <row r="2" spans="1:30" x14ac:dyDescent="0.2">
      <c r="A2">
        <v>90.737924231103705</v>
      </c>
      <c r="B2">
        <v>166.35883998197016</v>
      </c>
      <c r="C2">
        <v>16.316411805635962</v>
      </c>
      <c r="D2">
        <v>398.87483333333302</v>
      </c>
      <c r="F2">
        <v>2.2442E-3</v>
      </c>
      <c r="G2">
        <v>16.316411800000001</v>
      </c>
      <c r="H2">
        <v>178.56668400000001</v>
      </c>
      <c r="I2">
        <v>0.12568675000000001</v>
      </c>
      <c r="J2">
        <v>129.8180739019825</v>
      </c>
      <c r="K2">
        <v>7270.4802602263617</v>
      </c>
      <c r="L2">
        <v>90.737924231103719</v>
      </c>
      <c r="M2">
        <v>166.35883998197016</v>
      </c>
      <c r="O2" t="b">
        <f>EXACT(A2,L2)</f>
        <v>1</v>
      </c>
      <c r="Q2">
        <v>9018</v>
      </c>
      <c r="R2" t="s">
        <v>10</v>
      </c>
      <c r="S2">
        <v>1</v>
      </c>
      <c r="T2">
        <v>90.737924231103719</v>
      </c>
      <c r="U2">
        <v>166.35883998197016</v>
      </c>
      <c r="W2" t="b">
        <f>EXACT(L2,T2)</f>
        <v>1</v>
      </c>
      <c r="Y2">
        <v>9018</v>
      </c>
      <c r="Z2" t="s">
        <v>10</v>
      </c>
      <c r="AA2">
        <v>1</v>
      </c>
      <c r="AB2">
        <v>90.737924230000004</v>
      </c>
      <c r="AC2">
        <v>166.35883999999999</v>
      </c>
      <c r="AD2" t="b">
        <f>EXACT(A2,AB2)</f>
        <v>0</v>
      </c>
    </row>
    <row r="3" spans="1:30" x14ac:dyDescent="0.2">
      <c r="A3">
        <v>180.02437938785346</v>
      </c>
      <c r="B3">
        <v>236.79605076506823</v>
      </c>
      <c r="C3">
        <v>15.400626923529645</v>
      </c>
      <c r="D3">
        <v>399.74063333333299</v>
      </c>
      <c r="F3">
        <v>3.4675999999999999E-3</v>
      </c>
      <c r="G3">
        <v>15.400626900000001</v>
      </c>
      <c r="H3">
        <v>244.18687700000001</v>
      </c>
      <c r="I3">
        <v>0.17462844</v>
      </c>
      <c r="J3">
        <v>88.190829053961664</v>
      </c>
      <c r="K3">
        <v>4441.2927961702617</v>
      </c>
      <c r="L3">
        <v>180.02437938785346</v>
      </c>
      <c r="M3">
        <v>236.79605076506823</v>
      </c>
      <c r="O3" t="b">
        <f t="shared" ref="O3:O37" si="0">EXACT(A3,L3)</f>
        <v>1</v>
      </c>
      <c r="Q3">
        <v>9018</v>
      </c>
      <c r="R3" t="s">
        <v>10</v>
      </c>
      <c r="S3">
        <v>2</v>
      </c>
      <c r="T3">
        <v>180.02437938785346</v>
      </c>
      <c r="U3">
        <v>236.79605076506823</v>
      </c>
      <c r="W3" t="b">
        <f t="shared" ref="W3:W37" si="1">EXACT(L3,T3)</f>
        <v>1</v>
      </c>
      <c r="Y3">
        <v>9018</v>
      </c>
      <c r="Z3" t="s">
        <v>10</v>
      </c>
      <c r="AA3">
        <v>2</v>
      </c>
      <c r="AB3">
        <v>180.02437939999999</v>
      </c>
      <c r="AC3">
        <v>236.79605079999999</v>
      </c>
      <c r="AD3" t="b">
        <f t="shared" ref="AD3:AD4" si="2">EXACT(A3,AB3)</f>
        <v>0</v>
      </c>
    </row>
    <row r="4" spans="1:30" x14ac:dyDescent="0.2">
      <c r="A4">
        <v>196.40972488750822</v>
      </c>
      <c r="B4">
        <v>237.44362008649045</v>
      </c>
      <c r="C4">
        <v>11.251055600000001</v>
      </c>
      <c r="D4">
        <v>397.67840000000001</v>
      </c>
      <c r="F4">
        <v>1.8965399999999999E-3</v>
      </c>
      <c r="G4">
        <v>11.251055600000001</v>
      </c>
      <c r="H4">
        <v>149.397727</v>
      </c>
      <c r="I4">
        <v>7.6779280000000005E-2</v>
      </c>
      <c r="J4">
        <v>146.53765442968466</v>
      </c>
      <c r="K4">
        <v>5932.4114439980176</v>
      </c>
      <c r="L4">
        <v>196.40972488750822</v>
      </c>
      <c r="M4">
        <v>237.44362008649045</v>
      </c>
      <c r="O4" t="b">
        <f t="shared" si="0"/>
        <v>1</v>
      </c>
      <c r="Q4">
        <v>9018</v>
      </c>
      <c r="R4" t="s">
        <v>10</v>
      </c>
      <c r="S4">
        <v>3</v>
      </c>
      <c r="T4">
        <v>196.40972488750822</v>
      </c>
      <c r="U4">
        <v>237.44362008649045</v>
      </c>
      <c r="W4" t="b">
        <f t="shared" si="1"/>
        <v>1</v>
      </c>
      <c r="Y4">
        <v>9018</v>
      </c>
      <c r="Z4" t="s">
        <v>10</v>
      </c>
      <c r="AA4">
        <v>3</v>
      </c>
      <c r="AB4">
        <v>196.40972489999999</v>
      </c>
      <c r="AC4">
        <v>237.4436201</v>
      </c>
      <c r="AD4" t="b">
        <f t="shared" si="2"/>
        <v>0</v>
      </c>
    </row>
    <row r="5" spans="1:30" x14ac:dyDescent="0.2">
      <c r="A5">
        <v>147.82681378888233</v>
      </c>
      <c r="B5">
        <v>200.55364894551747</v>
      </c>
      <c r="C5">
        <v>147.82681378888233</v>
      </c>
      <c r="D5">
        <v>200.55364894551747</v>
      </c>
      <c r="F5">
        <v>4.6438900000000003E-3</v>
      </c>
      <c r="G5">
        <v>13.5502366</v>
      </c>
      <c r="H5">
        <v>265.05757599999998</v>
      </c>
      <c r="I5">
        <v>0.18491414</v>
      </c>
      <c r="J5">
        <v>73.27853132269928</v>
      </c>
      <c r="K5">
        <v>2917.8633860836494</v>
      </c>
      <c r="L5">
        <v>147.82681378888233</v>
      </c>
      <c r="M5">
        <v>200.55364894551747</v>
      </c>
      <c r="O5" t="b">
        <f t="shared" si="0"/>
        <v>1</v>
      </c>
      <c r="Q5">
        <v>9018</v>
      </c>
      <c r="R5" t="s">
        <v>10</v>
      </c>
      <c r="S5">
        <v>4</v>
      </c>
      <c r="T5">
        <v>147.82681378888233</v>
      </c>
      <c r="U5">
        <v>200.55364894551747</v>
      </c>
      <c r="W5" t="b">
        <f t="shared" si="1"/>
        <v>1</v>
      </c>
      <c r="Y5">
        <v>9018</v>
      </c>
      <c r="Z5" t="s">
        <v>10</v>
      </c>
      <c r="AA5">
        <v>4</v>
      </c>
      <c r="AB5">
        <v>147.8268138</v>
      </c>
      <c r="AC5">
        <v>200.55364890000001</v>
      </c>
      <c r="AD5" t="b">
        <f t="shared" ref="AD5:AD21" si="3">EXACT(A6,AB5)</f>
        <v>0</v>
      </c>
    </row>
    <row r="6" spans="1:30" x14ac:dyDescent="0.2">
      <c r="A6">
        <v>205.29545016908932</v>
      </c>
      <c r="B6">
        <v>296.65240519196601</v>
      </c>
      <c r="C6">
        <v>13.550236648815178</v>
      </c>
      <c r="D6">
        <v>399.50983333333301</v>
      </c>
      <c r="F6">
        <v>4.7917799999999998E-3</v>
      </c>
      <c r="G6">
        <v>18.194284100000001</v>
      </c>
      <c r="H6">
        <v>191.91274300000001</v>
      </c>
      <c r="I6">
        <v>0.15479221000000001</v>
      </c>
      <c r="J6">
        <v>117.54004998055134</v>
      </c>
      <c r="K6">
        <v>3796.978179298716</v>
      </c>
      <c r="L6">
        <v>205.29545016908932</v>
      </c>
      <c r="M6">
        <v>296.65240519196601</v>
      </c>
      <c r="O6" t="b">
        <f t="shared" si="0"/>
        <v>1</v>
      </c>
      <c r="Q6" t="s">
        <v>5</v>
      </c>
      <c r="R6" t="s">
        <v>10</v>
      </c>
      <c r="S6">
        <v>1</v>
      </c>
      <c r="T6">
        <v>205.29545016908932</v>
      </c>
      <c r="U6">
        <v>296.65240519196601</v>
      </c>
      <c r="W6" t="b">
        <f t="shared" si="1"/>
        <v>1</v>
      </c>
      <c r="Y6" t="s">
        <v>5</v>
      </c>
      <c r="Z6" t="s">
        <v>10</v>
      </c>
      <c r="AA6">
        <v>1</v>
      </c>
      <c r="AB6">
        <v>205.2954502</v>
      </c>
      <c r="AC6">
        <v>296.65240519999998</v>
      </c>
      <c r="AD6" t="b">
        <f t="shared" si="3"/>
        <v>0</v>
      </c>
    </row>
    <row r="7" spans="1:30" x14ac:dyDescent="0.2">
      <c r="A7">
        <v>222.95571975812692</v>
      </c>
      <c r="B7">
        <v>249.11697281528146</v>
      </c>
      <c r="C7">
        <v>18.194284123365886</v>
      </c>
      <c r="D7">
        <v>399.66787096774198</v>
      </c>
      <c r="F7">
        <v>8.2706999999999995E-4</v>
      </c>
      <c r="G7">
        <v>6.4183441800000001</v>
      </c>
      <c r="H7">
        <v>166.43923599999999</v>
      </c>
      <c r="I7">
        <v>4.6402279999999997E-2</v>
      </c>
      <c r="J7">
        <v>138.31958645135541</v>
      </c>
      <c r="K7">
        <v>7760.3397294062197</v>
      </c>
      <c r="L7">
        <v>222.95571975812692</v>
      </c>
      <c r="M7">
        <v>249.11697281528146</v>
      </c>
      <c r="O7" t="b">
        <f t="shared" si="0"/>
        <v>1</v>
      </c>
      <c r="Q7" t="s">
        <v>5</v>
      </c>
      <c r="R7" t="s">
        <v>10</v>
      </c>
      <c r="S7">
        <v>2</v>
      </c>
      <c r="T7">
        <v>222.95571975812692</v>
      </c>
      <c r="U7">
        <v>249.11697281528146</v>
      </c>
      <c r="W7" t="b">
        <f t="shared" si="1"/>
        <v>1</v>
      </c>
      <c r="Y7" t="s">
        <v>5</v>
      </c>
      <c r="Z7" t="s">
        <v>10</v>
      </c>
      <c r="AA7">
        <v>2</v>
      </c>
      <c r="AB7">
        <v>222.9557198</v>
      </c>
      <c r="AC7">
        <v>249.11697280000001</v>
      </c>
      <c r="AD7" t="b">
        <f t="shared" si="3"/>
        <v>0</v>
      </c>
    </row>
    <row r="8" spans="1:30" x14ac:dyDescent="0.2">
      <c r="A8">
        <v>113.04669059901525</v>
      </c>
      <c r="B8">
        <v>165.51039910401934</v>
      </c>
      <c r="C8">
        <v>6.4183441846572178</v>
      </c>
      <c r="D8">
        <v>397.50183333333302</v>
      </c>
      <c r="F8">
        <v>6.7543600000000001E-3</v>
      </c>
      <c r="G8">
        <v>16.0277417</v>
      </c>
      <c r="H8">
        <v>288.10961800000001</v>
      </c>
      <c r="I8">
        <v>0.27812051999999998</v>
      </c>
      <c r="J8">
        <v>57.628763602196635</v>
      </c>
      <c r="K8">
        <v>2372.9475035384553</v>
      </c>
      <c r="L8">
        <v>113.04669059901525</v>
      </c>
      <c r="M8">
        <v>165.51039910401934</v>
      </c>
      <c r="O8" t="b">
        <f t="shared" si="0"/>
        <v>1</v>
      </c>
      <c r="Q8" t="s">
        <v>5</v>
      </c>
      <c r="R8" t="s">
        <v>10</v>
      </c>
      <c r="S8">
        <v>3</v>
      </c>
      <c r="T8">
        <v>113.04669059901525</v>
      </c>
      <c r="U8">
        <v>165.51039910401934</v>
      </c>
      <c r="W8" t="b">
        <f t="shared" si="1"/>
        <v>1</v>
      </c>
      <c r="Y8" t="s">
        <v>5</v>
      </c>
      <c r="Z8" t="s">
        <v>10</v>
      </c>
      <c r="AA8">
        <v>3</v>
      </c>
      <c r="AB8">
        <v>113.04669060000001</v>
      </c>
      <c r="AC8">
        <v>165.5103991</v>
      </c>
      <c r="AD8" t="b">
        <f t="shared" si="3"/>
        <v>0</v>
      </c>
    </row>
    <row r="9" spans="1:30" x14ac:dyDescent="0.2">
      <c r="A9">
        <v>220.61788435785814</v>
      </c>
      <c r="B9">
        <v>291.68388174199657</v>
      </c>
      <c r="C9">
        <v>16.027741734610508</v>
      </c>
      <c r="D9">
        <v>398.33483333333299</v>
      </c>
      <c r="F9">
        <v>7.2524499999999997E-3</v>
      </c>
      <c r="G9">
        <v>16.4392611</v>
      </c>
      <c r="H9">
        <v>284.42278800000003</v>
      </c>
      <c r="I9">
        <v>0.28063729999999998</v>
      </c>
      <c r="J9">
        <v>58.5783183489864</v>
      </c>
      <c r="K9">
        <v>2266.7182951967957</v>
      </c>
      <c r="L9">
        <v>220.61788435785814</v>
      </c>
      <c r="M9">
        <v>291.68388174199657</v>
      </c>
      <c r="O9" t="b">
        <f t="shared" si="0"/>
        <v>1</v>
      </c>
      <c r="Q9" t="s">
        <v>156</v>
      </c>
      <c r="R9" t="s">
        <v>10</v>
      </c>
      <c r="S9">
        <v>1</v>
      </c>
      <c r="T9">
        <v>220.61788435785814</v>
      </c>
      <c r="U9">
        <v>291.68388174199657</v>
      </c>
      <c r="W9" t="b">
        <f t="shared" si="1"/>
        <v>1</v>
      </c>
      <c r="Y9" t="s">
        <v>156</v>
      </c>
      <c r="Z9" t="s">
        <v>10</v>
      </c>
      <c r="AA9">
        <v>1</v>
      </c>
      <c r="AB9">
        <v>220.61788440000001</v>
      </c>
      <c r="AC9">
        <v>291.68388169999997</v>
      </c>
      <c r="AD9" t="b">
        <f t="shared" si="3"/>
        <v>0</v>
      </c>
    </row>
    <row r="10" spans="1:30" x14ac:dyDescent="0.2">
      <c r="A10">
        <v>166.01307390027111</v>
      </c>
      <c r="B10">
        <v>267.39399207580749</v>
      </c>
      <c r="C10">
        <v>16.439261083677238</v>
      </c>
      <c r="D10">
        <v>397.06689999999998</v>
      </c>
      <c r="F10">
        <v>3.7229699999999999E-3</v>
      </c>
      <c r="G10">
        <v>16.3113584</v>
      </c>
      <c r="H10">
        <v>262.05776600000002</v>
      </c>
      <c r="I10">
        <v>0.21188984</v>
      </c>
      <c r="J10">
        <v>76.980370554812822</v>
      </c>
      <c r="K10">
        <v>4381.2758093672528</v>
      </c>
      <c r="L10">
        <v>166.01307390027111</v>
      </c>
      <c r="M10">
        <v>267.39399207580749</v>
      </c>
      <c r="O10" t="b">
        <f t="shared" si="0"/>
        <v>1</v>
      </c>
      <c r="Q10" t="s">
        <v>156</v>
      </c>
      <c r="R10" t="s">
        <v>10</v>
      </c>
      <c r="S10">
        <v>2</v>
      </c>
      <c r="T10">
        <v>166.01307390027111</v>
      </c>
      <c r="U10">
        <v>267.39399207580749</v>
      </c>
      <c r="W10" t="b">
        <f t="shared" si="1"/>
        <v>1</v>
      </c>
      <c r="Y10" t="s">
        <v>156</v>
      </c>
      <c r="Z10" t="s">
        <v>10</v>
      </c>
      <c r="AA10">
        <v>2</v>
      </c>
      <c r="AB10">
        <v>166.01307389999999</v>
      </c>
      <c r="AC10">
        <v>267.39399209999999</v>
      </c>
      <c r="AD10" t="b">
        <f t="shared" si="3"/>
        <v>0</v>
      </c>
    </row>
    <row r="11" spans="1:30" x14ac:dyDescent="0.2">
      <c r="A11">
        <v>143.62090962074197</v>
      </c>
      <c r="B11">
        <v>172.84885008638807</v>
      </c>
      <c r="C11">
        <v>16.311358431834719</v>
      </c>
      <c r="D11">
        <v>399.01116666666701</v>
      </c>
      <c r="F11">
        <v>2.30532E-3</v>
      </c>
      <c r="G11">
        <v>12.937450699999999</v>
      </c>
      <c r="H11">
        <v>229.02365599999999</v>
      </c>
      <c r="I11">
        <v>0.13075882</v>
      </c>
      <c r="J11">
        <v>98.941323422771788</v>
      </c>
      <c r="K11">
        <v>5611.9977703746117</v>
      </c>
      <c r="L11">
        <v>143.62090962074197</v>
      </c>
      <c r="M11">
        <v>172.84885008638807</v>
      </c>
      <c r="O11" t="b">
        <f t="shared" si="0"/>
        <v>1</v>
      </c>
      <c r="Q11" t="s">
        <v>156</v>
      </c>
      <c r="R11" t="s">
        <v>10</v>
      </c>
      <c r="S11">
        <v>3</v>
      </c>
      <c r="T11">
        <v>143.62090962074197</v>
      </c>
      <c r="U11">
        <v>172.84885008638807</v>
      </c>
      <c r="W11" t="b">
        <f t="shared" si="1"/>
        <v>1</v>
      </c>
      <c r="Y11" t="s">
        <v>156</v>
      </c>
      <c r="Z11" t="s">
        <v>10</v>
      </c>
      <c r="AA11">
        <v>3</v>
      </c>
      <c r="AB11">
        <v>143.6209096</v>
      </c>
      <c r="AC11">
        <v>172.84885009999999</v>
      </c>
      <c r="AD11" t="b">
        <f t="shared" si="3"/>
        <v>0</v>
      </c>
    </row>
    <row r="12" spans="1:30" x14ac:dyDescent="0.2">
      <c r="A12">
        <v>81.44096606100041</v>
      </c>
      <c r="B12">
        <v>111.25856956830509</v>
      </c>
      <c r="C12">
        <v>12.937450708415145</v>
      </c>
      <c r="D12">
        <v>399.685838709677</v>
      </c>
      <c r="F12">
        <v>4.1410099999999997E-3</v>
      </c>
      <c r="G12">
        <v>10.5318554</v>
      </c>
      <c r="H12">
        <v>315.20289400000001</v>
      </c>
      <c r="I12">
        <v>0.23564335</v>
      </c>
      <c r="J12">
        <v>44.694048866645289</v>
      </c>
      <c r="K12">
        <v>2543.3059567593414</v>
      </c>
      <c r="L12">
        <v>81.44096606100041</v>
      </c>
      <c r="M12">
        <v>111.25856956830509</v>
      </c>
      <c r="O12" t="b">
        <f t="shared" si="0"/>
        <v>1</v>
      </c>
      <c r="Q12" t="s">
        <v>156</v>
      </c>
      <c r="R12" t="s">
        <v>10</v>
      </c>
      <c r="S12">
        <v>4</v>
      </c>
      <c r="T12">
        <v>81.44096606100041</v>
      </c>
      <c r="U12">
        <v>111.25856956830509</v>
      </c>
      <c r="W12" t="b">
        <f t="shared" si="1"/>
        <v>1</v>
      </c>
      <c r="Y12" t="s">
        <v>156</v>
      </c>
      <c r="Z12" t="s">
        <v>10</v>
      </c>
      <c r="AA12">
        <v>4</v>
      </c>
      <c r="AB12">
        <v>81.440966059999994</v>
      </c>
      <c r="AC12">
        <v>111.2585696</v>
      </c>
      <c r="AD12" t="b">
        <f t="shared" si="3"/>
        <v>0</v>
      </c>
    </row>
    <row r="13" spans="1:30" x14ac:dyDescent="0.2">
      <c r="A13">
        <v>78.272687538819625</v>
      </c>
      <c r="B13">
        <v>90.233213176803559</v>
      </c>
      <c r="C13">
        <v>10.531855368825248</v>
      </c>
      <c r="D13">
        <v>399.84739999999999</v>
      </c>
      <c r="F13">
        <v>3.8796403921874827E-3</v>
      </c>
      <c r="G13">
        <v>15.390804551495485</v>
      </c>
      <c r="H13">
        <v>275.63159658261992</v>
      </c>
      <c r="I13">
        <v>0.2236272088883012</v>
      </c>
      <c r="J13">
        <v>68.823488107759673</v>
      </c>
      <c r="K13">
        <v>3967.0698816540539</v>
      </c>
      <c r="L13">
        <v>78.272687538819625</v>
      </c>
      <c r="M13">
        <v>90.233213176803559</v>
      </c>
      <c r="O13" t="b">
        <f t="shared" si="0"/>
        <v>1</v>
      </c>
      <c r="Q13" t="s">
        <v>156</v>
      </c>
      <c r="R13" t="s">
        <v>10</v>
      </c>
      <c r="S13">
        <v>5</v>
      </c>
      <c r="T13">
        <v>78.272687538819625</v>
      </c>
      <c r="U13">
        <v>90.233213176803559</v>
      </c>
      <c r="W13" t="b">
        <f t="shared" si="1"/>
        <v>1</v>
      </c>
      <c r="Y13" t="s">
        <v>156</v>
      </c>
      <c r="Z13" t="s">
        <v>10</v>
      </c>
      <c r="AA13">
        <v>5</v>
      </c>
      <c r="AB13">
        <v>78.272687540000007</v>
      </c>
      <c r="AC13">
        <v>90.233213180000007</v>
      </c>
      <c r="AD13" t="b">
        <f t="shared" si="3"/>
        <v>0</v>
      </c>
    </row>
    <row r="14" spans="1:30" x14ac:dyDescent="0.2">
      <c r="A14">
        <v>105.50208447749189</v>
      </c>
      <c r="B14">
        <v>136.15678813748164</v>
      </c>
      <c r="C14">
        <v>15.390804551495485</v>
      </c>
      <c r="D14">
        <v>399.37893548387098</v>
      </c>
      <c r="F14">
        <v>4.1374799999999998E-3</v>
      </c>
      <c r="G14">
        <v>12.750558399999999</v>
      </c>
      <c r="H14">
        <v>235.24689900000001</v>
      </c>
      <c r="I14">
        <v>0.13999602999999999</v>
      </c>
      <c r="J14">
        <v>91.077999854710157</v>
      </c>
      <c r="K14">
        <v>3081.7208542397789</v>
      </c>
      <c r="L14">
        <v>105.50208447749189</v>
      </c>
      <c r="M14">
        <v>136.15678813748164</v>
      </c>
      <c r="O14" t="b">
        <f t="shared" si="0"/>
        <v>1</v>
      </c>
      <c r="Q14" t="s">
        <v>156</v>
      </c>
      <c r="R14" t="s">
        <v>10</v>
      </c>
      <c r="S14">
        <v>6</v>
      </c>
      <c r="T14">
        <v>105.50208447749189</v>
      </c>
      <c r="U14">
        <v>136.15678813748164</v>
      </c>
      <c r="W14" t="b">
        <f t="shared" si="1"/>
        <v>1</v>
      </c>
      <c r="Y14" t="s">
        <v>156</v>
      </c>
      <c r="Z14" t="s">
        <v>10</v>
      </c>
      <c r="AA14">
        <v>6</v>
      </c>
      <c r="AB14">
        <v>105.5020845</v>
      </c>
      <c r="AC14">
        <v>136.1567881</v>
      </c>
      <c r="AD14" t="b">
        <f t="shared" si="3"/>
        <v>0</v>
      </c>
    </row>
    <row r="15" spans="1:30" x14ac:dyDescent="0.2">
      <c r="A15">
        <v>134.6315164357662</v>
      </c>
      <c r="B15">
        <v>223.41549173657097</v>
      </c>
      <c r="C15">
        <v>12.750558415526147</v>
      </c>
      <c r="D15">
        <v>399.58951612903201</v>
      </c>
      <c r="F15">
        <v>2.7023899999999998E-3</v>
      </c>
      <c r="G15">
        <v>16.3408266</v>
      </c>
      <c r="H15">
        <v>213.43350000000001</v>
      </c>
      <c r="I15">
        <v>0.15346588999999999</v>
      </c>
      <c r="J15">
        <v>106.47855754786943</v>
      </c>
      <c r="K15">
        <v>6046.8054573914205</v>
      </c>
      <c r="L15">
        <v>134.6315164357662</v>
      </c>
      <c r="M15">
        <v>223.41549173657097</v>
      </c>
      <c r="O15" t="b">
        <f t="shared" si="0"/>
        <v>1</v>
      </c>
      <c r="Q15" t="s">
        <v>148</v>
      </c>
      <c r="R15" t="s">
        <v>10</v>
      </c>
      <c r="S15">
        <v>1</v>
      </c>
      <c r="T15">
        <v>134.6315164357662</v>
      </c>
      <c r="U15">
        <v>223.41549173657097</v>
      </c>
      <c r="W15" t="b">
        <f t="shared" si="1"/>
        <v>1</v>
      </c>
      <c r="Y15" t="s">
        <v>148</v>
      </c>
      <c r="Z15" t="s">
        <v>10</v>
      </c>
      <c r="AA15">
        <v>1</v>
      </c>
      <c r="AB15">
        <v>134.63151640000001</v>
      </c>
      <c r="AC15">
        <v>223.41549169999999</v>
      </c>
      <c r="AD15" t="b">
        <f t="shared" si="3"/>
        <v>0</v>
      </c>
    </row>
    <row r="16" spans="1:30" x14ac:dyDescent="0.2">
      <c r="A16">
        <v>184.1847294165957</v>
      </c>
      <c r="B16">
        <v>235.88065482385144</v>
      </c>
      <c r="C16">
        <v>16.340826635078294</v>
      </c>
      <c r="D16">
        <v>396.78383333333301</v>
      </c>
      <c r="F16">
        <v>1.9175100000000001E-3</v>
      </c>
      <c r="G16">
        <v>8.5077754500000005</v>
      </c>
      <c r="H16">
        <v>212.26439300000001</v>
      </c>
      <c r="I16">
        <v>7.8845680000000001E-2</v>
      </c>
      <c r="J16">
        <v>107.90414198977039</v>
      </c>
      <c r="K16">
        <v>4436.8871348780449</v>
      </c>
      <c r="L16">
        <v>184.1847294165957</v>
      </c>
      <c r="M16">
        <v>235.88065482385144</v>
      </c>
      <c r="O16" t="b">
        <f t="shared" si="0"/>
        <v>1</v>
      </c>
      <c r="Q16" t="s">
        <v>148</v>
      </c>
      <c r="R16" t="s">
        <v>10</v>
      </c>
      <c r="S16">
        <v>2</v>
      </c>
      <c r="T16">
        <v>184.1847294165957</v>
      </c>
      <c r="U16">
        <v>235.88065482385144</v>
      </c>
      <c r="W16" t="b">
        <f t="shared" si="1"/>
        <v>1</v>
      </c>
      <c r="Y16" t="s">
        <v>148</v>
      </c>
      <c r="Z16" t="s">
        <v>10</v>
      </c>
      <c r="AA16">
        <v>2</v>
      </c>
      <c r="AB16">
        <v>184.18472940000001</v>
      </c>
      <c r="AC16">
        <v>235.8806548</v>
      </c>
      <c r="AD16" t="b">
        <f t="shared" si="3"/>
        <v>0</v>
      </c>
    </row>
    <row r="17" spans="1:30" x14ac:dyDescent="0.2">
      <c r="A17">
        <v>162.37816978939216</v>
      </c>
      <c r="B17">
        <v>204.09242456862239</v>
      </c>
      <c r="C17">
        <v>8.5077754539312966</v>
      </c>
      <c r="D17">
        <v>399.129387096774</v>
      </c>
      <c r="F17">
        <v>2.39368E-3</v>
      </c>
      <c r="G17">
        <v>5.8761058899999998</v>
      </c>
      <c r="H17">
        <v>211.590316</v>
      </c>
      <c r="I17">
        <v>5.6641480000000001E-2</v>
      </c>
      <c r="J17">
        <v>103.74209660482035</v>
      </c>
      <c r="K17">
        <v>2454.8418710938804</v>
      </c>
      <c r="L17">
        <v>162.37816978939216</v>
      </c>
      <c r="M17">
        <v>204.09242456862239</v>
      </c>
      <c r="O17" t="b">
        <f t="shared" si="0"/>
        <v>1</v>
      </c>
      <c r="Q17" t="s">
        <v>148</v>
      </c>
      <c r="R17" t="s">
        <v>10</v>
      </c>
      <c r="S17">
        <v>3</v>
      </c>
      <c r="T17">
        <v>162.37816978939216</v>
      </c>
      <c r="U17">
        <v>204.09242456862239</v>
      </c>
      <c r="W17" t="b">
        <f t="shared" si="1"/>
        <v>1</v>
      </c>
      <c r="Y17" t="s">
        <v>148</v>
      </c>
      <c r="Z17" t="s">
        <v>10</v>
      </c>
      <c r="AA17">
        <v>3</v>
      </c>
      <c r="AB17">
        <v>162.37816979999999</v>
      </c>
      <c r="AC17">
        <v>204.09242459999999</v>
      </c>
      <c r="AD17" t="b">
        <f t="shared" si="3"/>
        <v>0</v>
      </c>
    </row>
    <row r="18" spans="1:30" x14ac:dyDescent="0.2">
      <c r="A18">
        <v>97.964809567303362</v>
      </c>
      <c r="B18">
        <v>121.84653092999457</v>
      </c>
      <c r="C18">
        <v>5.8761058947199301</v>
      </c>
      <c r="D18">
        <v>399.948451612903</v>
      </c>
      <c r="F18">
        <v>1.2816541993436621E-3</v>
      </c>
      <c r="G18">
        <v>6.0290025037569066</v>
      </c>
      <c r="H18">
        <v>95.650852563580827</v>
      </c>
      <c r="I18">
        <v>3.3563209793770567E-2</v>
      </c>
      <c r="J18">
        <v>179.6312849933652</v>
      </c>
      <c r="K18">
        <v>4704.0789214784863</v>
      </c>
      <c r="L18">
        <v>97.964809567303362</v>
      </c>
      <c r="M18">
        <v>121.84653092999457</v>
      </c>
      <c r="O18" t="b">
        <f t="shared" si="0"/>
        <v>1</v>
      </c>
      <c r="Q18" t="s">
        <v>147</v>
      </c>
      <c r="R18" t="s">
        <v>10</v>
      </c>
      <c r="S18">
        <v>1</v>
      </c>
      <c r="T18">
        <v>97.964809567303362</v>
      </c>
      <c r="U18">
        <v>121.84653092999457</v>
      </c>
      <c r="W18" t="b">
        <f t="shared" si="1"/>
        <v>1</v>
      </c>
      <c r="Y18" t="s">
        <v>147</v>
      </c>
      <c r="Z18" t="s">
        <v>10</v>
      </c>
      <c r="AA18">
        <v>1</v>
      </c>
      <c r="AB18">
        <v>97.96480957</v>
      </c>
      <c r="AC18">
        <v>121.8465309</v>
      </c>
      <c r="AD18" t="b">
        <f t="shared" si="3"/>
        <v>0</v>
      </c>
    </row>
    <row r="19" spans="1:30" x14ac:dyDescent="0.2">
      <c r="A19">
        <v>103.01479305770474</v>
      </c>
      <c r="B19">
        <v>166.58710657392692</v>
      </c>
      <c r="C19">
        <v>6.0290025037569066</v>
      </c>
      <c r="D19">
        <v>399.82945161290297</v>
      </c>
      <c r="F19">
        <v>9.2498693711736866E-4</v>
      </c>
      <c r="G19">
        <v>3.8571239258110577</v>
      </c>
      <c r="H19">
        <v>217.53963242871299</v>
      </c>
      <c r="I19">
        <v>3.6576712622285887E-2</v>
      </c>
      <c r="J19">
        <v>105.45299588954705</v>
      </c>
      <c r="K19">
        <v>4169.9225913734599</v>
      </c>
      <c r="L19">
        <v>103.01479305770474</v>
      </c>
      <c r="M19">
        <v>166.58710657392692</v>
      </c>
      <c r="O19" t="b">
        <f t="shared" si="0"/>
        <v>1</v>
      </c>
      <c r="Q19" t="s">
        <v>147</v>
      </c>
      <c r="R19" t="s">
        <v>10</v>
      </c>
      <c r="S19">
        <v>2</v>
      </c>
      <c r="T19">
        <v>103.01479305770474</v>
      </c>
      <c r="U19">
        <v>166.58710657392692</v>
      </c>
      <c r="W19" t="b">
        <f t="shared" si="1"/>
        <v>1</v>
      </c>
      <c r="Y19" t="s">
        <v>147</v>
      </c>
      <c r="Z19" t="s">
        <v>10</v>
      </c>
      <c r="AA19">
        <v>2</v>
      </c>
      <c r="AB19">
        <v>103.01479310000001</v>
      </c>
      <c r="AC19">
        <v>166.5871066</v>
      </c>
      <c r="AD19" t="b">
        <f t="shared" si="3"/>
        <v>0</v>
      </c>
    </row>
    <row r="20" spans="1:30" x14ac:dyDescent="0.2">
      <c r="A20">
        <v>136.29229178419939</v>
      </c>
      <c r="B20">
        <v>194.46105693162841</v>
      </c>
      <c r="C20">
        <v>3.8571239258110577</v>
      </c>
      <c r="D20">
        <v>399.81316129032302</v>
      </c>
      <c r="F20">
        <v>6.1426403301699144E-3</v>
      </c>
      <c r="G20">
        <v>13.402333898715771</v>
      </c>
      <c r="H20">
        <v>290.92399430330175</v>
      </c>
      <c r="I20">
        <v>0.24059928244156339</v>
      </c>
      <c r="J20">
        <v>55.703964545159941</v>
      </c>
      <c r="K20">
        <v>2181.8522945075383</v>
      </c>
      <c r="L20">
        <v>136.29229178419939</v>
      </c>
      <c r="M20">
        <v>194.46105693162841</v>
      </c>
      <c r="O20" t="b">
        <f t="shared" si="0"/>
        <v>1</v>
      </c>
      <c r="Q20" t="s">
        <v>147</v>
      </c>
      <c r="R20" t="s">
        <v>10</v>
      </c>
      <c r="S20">
        <v>3</v>
      </c>
      <c r="T20">
        <v>136.29229178419939</v>
      </c>
      <c r="U20">
        <v>194.46105693162841</v>
      </c>
      <c r="W20" t="b">
        <f t="shared" si="1"/>
        <v>1</v>
      </c>
      <c r="Y20" t="s">
        <v>147</v>
      </c>
      <c r="Z20" t="s">
        <v>10</v>
      </c>
      <c r="AA20">
        <v>3</v>
      </c>
      <c r="AB20">
        <v>136.29229179999999</v>
      </c>
      <c r="AC20">
        <v>194.46105689999999</v>
      </c>
      <c r="AD20" t="b">
        <f t="shared" si="3"/>
        <v>0</v>
      </c>
    </row>
    <row r="21" spans="1:30" x14ac:dyDescent="0.2">
      <c r="A21">
        <v>164.53327834961104</v>
      </c>
      <c r="B21">
        <v>295.04401249718143</v>
      </c>
      <c r="C21">
        <v>13.188775824901221</v>
      </c>
      <c r="D21">
        <v>399.24656666666698</v>
      </c>
      <c r="F21">
        <v>5.4627134446530489E-3</v>
      </c>
      <c r="G21">
        <v>13.188775824901221</v>
      </c>
      <c r="H21">
        <v>272.07585937097997</v>
      </c>
      <c r="I21">
        <v>0.19488672992205094</v>
      </c>
      <c r="J21">
        <v>67.674057798477861</v>
      </c>
      <c r="K21">
        <v>2414.3268649411784</v>
      </c>
      <c r="L21">
        <v>164.53327834961104</v>
      </c>
      <c r="M21">
        <v>295.04401249718143</v>
      </c>
      <c r="O21" t="b">
        <f t="shared" si="0"/>
        <v>1</v>
      </c>
      <c r="Q21" t="s">
        <v>252</v>
      </c>
      <c r="R21" t="s">
        <v>10</v>
      </c>
      <c r="S21">
        <v>1</v>
      </c>
      <c r="T21">
        <v>164.53327834961104</v>
      </c>
      <c r="U21">
        <v>295.04401249718143</v>
      </c>
      <c r="W21" t="b">
        <f t="shared" si="1"/>
        <v>1</v>
      </c>
      <c r="Y21" t="s">
        <v>252</v>
      </c>
      <c r="Z21" t="s">
        <v>10</v>
      </c>
      <c r="AA21">
        <v>1</v>
      </c>
      <c r="AB21">
        <v>164.53327830000001</v>
      </c>
      <c r="AC21">
        <v>295.04401250000001</v>
      </c>
      <c r="AD21" t="b">
        <f t="shared" si="3"/>
        <v>0</v>
      </c>
    </row>
    <row r="22" spans="1:30" x14ac:dyDescent="0.2">
      <c r="A22">
        <v>188.49858452344759</v>
      </c>
      <c r="B22">
        <v>266.44069160361943</v>
      </c>
      <c r="C22">
        <v>12.841565159023588</v>
      </c>
      <c r="D22">
        <v>399.04058064516101</v>
      </c>
      <c r="F22">
        <v>3.5153565133057563E-3</v>
      </c>
      <c r="G22">
        <v>12.841565159023588</v>
      </c>
      <c r="H22">
        <v>264.17686966355342</v>
      </c>
      <c r="I22">
        <v>0.17071529414155728</v>
      </c>
      <c r="J22">
        <v>75.222113071927524</v>
      </c>
      <c r="K22">
        <v>3652.9908447173943</v>
      </c>
      <c r="L22">
        <v>188.49858452344759</v>
      </c>
      <c r="M22">
        <v>266.44069160361943</v>
      </c>
      <c r="O22" t="b">
        <f t="shared" si="0"/>
        <v>1</v>
      </c>
      <c r="Q22" t="s">
        <v>252</v>
      </c>
      <c r="R22" t="s">
        <v>10</v>
      </c>
      <c r="S22">
        <v>2</v>
      </c>
      <c r="T22">
        <v>188.49858452344759</v>
      </c>
      <c r="U22">
        <v>266.44069160361943</v>
      </c>
      <c r="W22" t="b">
        <f t="shared" si="1"/>
        <v>1</v>
      </c>
      <c r="Y22" t="s">
        <v>252</v>
      </c>
      <c r="Z22" t="s">
        <v>10</v>
      </c>
      <c r="AA22">
        <v>2</v>
      </c>
      <c r="AB22">
        <v>188.49858449999999</v>
      </c>
      <c r="AC22">
        <v>266.44069159999998</v>
      </c>
    </row>
    <row r="23" spans="1:30" x14ac:dyDescent="0.2">
      <c r="A23">
        <v>146.35489977439789</v>
      </c>
      <c r="B23">
        <v>168.34316494668025</v>
      </c>
      <c r="C23">
        <v>13.144224960880194</v>
      </c>
      <c r="D23">
        <v>398.79080465949829</v>
      </c>
      <c r="F23">
        <v>5.4374632592612861E-3</v>
      </c>
      <c r="G23">
        <v>10.057139255068982</v>
      </c>
      <c r="H23">
        <v>248.04776320207398</v>
      </c>
      <c r="I23">
        <v>0.12710593698768147</v>
      </c>
      <c r="J23">
        <v>79.124071569085515</v>
      </c>
      <c r="K23">
        <v>1849.6013261219366</v>
      </c>
      <c r="L23">
        <v>146.35489977439789</v>
      </c>
      <c r="M23">
        <v>168.34316494668025</v>
      </c>
      <c r="O23" t="b">
        <f t="shared" si="0"/>
        <v>1</v>
      </c>
      <c r="Q23" t="s">
        <v>252</v>
      </c>
      <c r="R23" t="s">
        <v>10</v>
      </c>
      <c r="S23">
        <v>3</v>
      </c>
      <c r="T23">
        <v>146.35489977439789</v>
      </c>
      <c r="U23">
        <v>168.34316494668025</v>
      </c>
      <c r="W23" t="b">
        <f t="shared" si="1"/>
        <v>1</v>
      </c>
      <c r="Y23" t="s">
        <v>252</v>
      </c>
      <c r="Z23" t="s">
        <v>10</v>
      </c>
      <c r="AA23">
        <v>3</v>
      </c>
      <c r="AB23">
        <v>146.3548998</v>
      </c>
      <c r="AC23">
        <v>168.3431649</v>
      </c>
    </row>
    <row r="24" spans="1:30" x14ac:dyDescent="0.2">
      <c r="A24">
        <v>204.7606988180832</v>
      </c>
      <c r="B24">
        <v>288.52080842827775</v>
      </c>
      <c r="C24">
        <v>10.057139255068982</v>
      </c>
      <c r="D24">
        <v>399.84464516128998</v>
      </c>
      <c r="F24">
        <v>3.5545562244782103E-3</v>
      </c>
      <c r="G24">
        <v>13.027012552789984</v>
      </c>
      <c r="H24">
        <v>283.60765512946369</v>
      </c>
      <c r="I24">
        <v>0.20302241352216338</v>
      </c>
      <c r="J24">
        <v>64.165391036334327</v>
      </c>
      <c r="K24">
        <v>3664.8773377335674</v>
      </c>
      <c r="L24">
        <v>204.7606988180832</v>
      </c>
      <c r="M24">
        <v>288.52080842827775</v>
      </c>
      <c r="O24" t="b">
        <f t="shared" si="0"/>
        <v>1</v>
      </c>
      <c r="Q24" t="s">
        <v>154</v>
      </c>
      <c r="R24" t="s">
        <v>10</v>
      </c>
      <c r="S24">
        <v>1</v>
      </c>
      <c r="T24">
        <v>204.7606988180832</v>
      </c>
      <c r="U24">
        <v>288.52080842827775</v>
      </c>
      <c r="W24" t="b">
        <f t="shared" si="1"/>
        <v>1</v>
      </c>
      <c r="Y24" t="s">
        <v>154</v>
      </c>
      <c r="Z24" t="s">
        <v>10</v>
      </c>
      <c r="AA24">
        <v>1</v>
      </c>
      <c r="AB24">
        <v>204.7606988</v>
      </c>
      <c r="AC24">
        <v>288.52080840000002</v>
      </c>
    </row>
    <row r="25" spans="1:30" x14ac:dyDescent="0.2">
      <c r="A25">
        <v>224.43673766608913</v>
      </c>
      <c r="B25">
        <v>285.50602039295944</v>
      </c>
      <c r="C25">
        <v>13.027012552789984</v>
      </c>
      <c r="D25">
        <v>399.47436666666698</v>
      </c>
      <c r="F25">
        <v>1.9638091854138721E-3</v>
      </c>
      <c r="G25">
        <v>10.425479040378494</v>
      </c>
      <c r="H25">
        <v>208.91424827857315</v>
      </c>
      <c r="I25">
        <v>9.3987883502453212E-2</v>
      </c>
      <c r="J25">
        <v>110.92364943090111</v>
      </c>
      <c r="K25">
        <v>5308.8044998533442</v>
      </c>
      <c r="L25">
        <v>224.43673766608913</v>
      </c>
      <c r="M25">
        <v>285.50602039295944</v>
      </c>
      <c r="O25" t="b">
        <f t="shared" si="0"/>
        <v>1</v>
      </c>
      <c r="Q25" t="s">
        <v>154</v>
      </c>
      <c r="R25" t="s">
        <v>10</v>
      </c>
      <c r="S25">
        <v>2</v>
      </c>
      <c r="T25">
        <v>224.43673766608913</v>
      </c>
      <c r="U25">
        <v>285.50602039295944</v>
      </c>
      <c r="W25" t="b">
        <f t="shared" si="1"/>
        <v>1</v>
      </c>
      <c r="Y25" t="s">
        <v>154</v>
      </c>
      <c r="Z25" t="s">
        <v>10</v>
      </c>
      <c r="AA25">
        <v>2</v>
      </c>
      <c r="AB25">
        <v>224.43673770000001</v>
      </c>
      <c r="AC25">
        <v>285.50602040000001</v>
      </c>
    </row>
    <row r="26" spans="1:30" x14ac:dyDescent="0.2">
      <c r="A26">
        <v>186.19160438842161</v>
      </c>
      <c r="B26">
        <v>240.98085386335237</v>
      </c>
      <c r="C26">
        <v>10.425479040378494</v>
      </c>
      <c r="D26">
        <v>399.37654838709699</v>
      </c>
      <c r="F26">
        <v>5.6174265789569085E-3</v>
      </c>
      <c r="G26">
        <v>5.8285483278473542</v>
      </c>
      <c r="H26">
        <v>279.88564083799145</v>
      </c>
      <c r="I26">
        <v>0.10622357316582623</v>
      </c>
      <c r="J26">
        <v>54.870573020061883</v>
      </c>
      <c r="K26">
        <v>1037.5833570627012</v>
      </c>
      <c r="L26">
        <v>186.19160438842161</v>
      </c>
      <c r="M26">
        <v>240.98085386335237</v>
      </c>
      <c r="O26" t="b">
        <f t="shared" si="0"/>
        <v>1</v>
      </c>
      <c r="Q26" t="s">
        <v>154</v>
      </c>
      <c r="R26" t="s">
        <v>10</v>
      </c>
      <c r="S26">
        <v>3</v>
      </c>
      <c r="T26">
        <v>186.19160438842161</v>
      </c>
      <c r="U26">
        <v>240.98085386335237</v>
      </c>
      <c r="W26" t="b">
        <f t="shared" si="1"/>
        <v>1</v>
      </c>
      <c r="Y26" t="s">
        <v>154</v>
      </c>
      <c r="Z26" t="s">
        <v>10</v>
      </c>
      <c r="AA26">
        <v>3</v>
      </c>
      <c r="AB26">
        <v>186.19160439999999</v>
      </c>
      <c r="AC26">
        <v>240.9808539</v>
      </c>
    </row>
    <row r="27" spans="1:30" x14ac:dyDescent="0.2">
      <c r="A27">
        <v>153.80839981713854</v>
      </c>
      <c r="B27">
        <v>245.11052105716234</v>
      </c>
      <c r="C27">
        <v>5.8285483278473542</v>
      </c>
      <c r="D27">
        <v>398.352933333333</v>
      </c>
      <c r="F27">
        <v>1.3869418134271512E-3</v>
      </c>
      <c r="G27">
        <v>8.8900850942834069</v>
      </c>
      <c r="H27">
        <v>154.72407406393805</v>
      </c>
      <c r="I27">
        <v>6.204170256723094E-2</v>
      </c>
      <c r="J27">
        <v>143.29208784445825</v>
      </c>
      <c r="K27">
        <v>6409.8471963404809</v>
      </c>
      <c r="L27">
        <v>153.80839981713854</v>
      </c>
      <c r="M27">
        <v>245.11052105716234</v>
      </c>
      <c r="O27" t="b">
        <f t="shared" si="0"/>
        <v>1</v>
      </c>
      <c r="Q27" t="s">
        <v>149</v>
      </c>
      <c r="R27" t="s">
        <v>10</v>
      </c>
      <c r="S27">
        <v>1</v>
      </c>
      <c r="T27">
        <v>153.80839981713854</v>
      </c>
      <c r="U27">
        <v>245.11052105716234</v>
      </c>
      <c r="W27" t="b">
        <f t="shared" si="1"/>
        <v>1</v>
      </c>
      <c r="Y27" t="s">
        <v>149</v>
      </c>
      <c r="Z27" t="s">
        <v>10</v>
      </c>
      <c r="AA27">
        <v>1</v>
      </c>
      <c r="AB27">
        <v>153.80839979999999</v>
      </c>
      <c r="AC27">
        <v>245.1105211</v>
      </c>
    </row>
    <row r="28" spans="1:30" x14ac:dyDescent="0.2">
      <c r="A28">
        <v>114.47875009425772</v>
      </c>
      <c r="B28">
        <v>121.82737245232785</v>
      </c>
      <c r="C28">
        <v>8.8900850942834069</v>
      </c>
      <c r="D28">
        <v>396.22313333333301</v>
      </c>
      <c r="F28">
        <v>9.6987820834846129E-3</v>
      </c>
      <c r="G28">
        <v>10.628331862237353</v>
      </c>
      <c r="H28">
        <v>289.40311245085547</v>
      </c>
      <c r="I28">
        <v>0.21382045228056512</v>
      </c>
      <c r="J28">
        <v>49.706806570081319</v>
      </c>
      <c r="K28">
        <v>1095.8419078551735</v>
      </c>
      <c r="L28">
        <v>114.47875009425772</v>
      </c>
      <c r="M28">
        <v>121.82737245232785</v>
      </c>
      <c r="O28" t="b">
        <f t="shared" si="0"/>
        <v>1</v>
      </c>
      <c r="Q28" t="s">
        <v>149</v>
      </c>
      <c r="R28" t="s">
        <v>10</v>
      </c>
      <c r="S28">
        <v>2</v>
      </c>
      <c r="T28">
        <v>114.47875009425772</v>
      </c>
      <c r="U28">
        <v>121.82737245232785</v>
      </c>
      <c r="W28" t="b">
        <f t="shared" si="1"/>
        <v>1</v>
      </c>
      <c r="Y28" t="s">
        <v>149</v>
      </c>
      <c r="Z28" t="s">
        <v>10</v>
      </c>
      <c r="AA28">
        <v>2</v>
      </c>
      <c r="AB28">
        <v>114.4787501</v>
      </c>
      <c r="AC28">
        <v>121.8273725</v>
      </c>
    </row>
    <row r="29" spans="1:30" x14ac:dyDescent="0.2">
      <c r="A29">
        <v>150.77840193910345</v>
      </c>
      <c r="B29">
        <v>263.01339199181587</v>
      </c>
      <c r="C29">
        <v>10.628331862237353</v>
      </c>
      <c r="D29">
        <v>397.42596666666702</v>
      </c>
      <c r="F29">
        <v>1.6058177930771936E-3</v>
      </c>
      <c r="G29">
        <v>11.680816192901473</v>
      </c>
      <c r="H29">
        <v>178.49128250328064</v>
      </c>
      <c r="I29">
        <v>8.9200916622277179E-2</v>
      </c>
      <c r="J29">
        <v>130.94950853884259</v>
      </c>
      <c r="K29">
        <v>7274.0607578633062</v>
      </c>
      <c r="L29">
        <v>150.77840193910345</v>
      </c>
      <c r="M29">
        <v>263.01339199181587</v>
      </c>
      <c r="O29" t="b">
        <f t="shared" si="0"/>
        <v>1</v>
      </c>
      <c r="Q29" t="s">
        <v>149</v>
      </c>
      <c r="R29" t="s">
        <v>10</v>
      </c>
      <c r="S29">
        <v>3</v>
      </c>
      <c r="T29">
        <v>150.77840193910345</v>
      </c>
      <c r="U29">
        <v>263.01339199181587</v>
      </c>
      <c r="W29" t="b">
        <f t="shared" si="1"/>
        <v>1</v>
      </c>
      <c r="Y29" t="s">
        <v>149</v>
      </c>
      <c r="Z29" t="s">
        <v>10</v>
      </c>
      <c r="AA29">
        <v>3</v>
      </c>
      <c r="AB29">
        <v>150.77840190000001</v>
      </c>
      <c r="AC29">
        <v>263.01339200000001</v>
      </c>
    </row>
    <row r="30" spans="1:30" x14ac:dyDescent="0.2">
      <c r="A30">
        <v>118.81848302875368</v>
      </c>
      <c r="B30">
        <v>150.47873424218716</v>
      </c>
      <c r="C30">
        <v>11.680816192901473</v>
      </c>
      <c r="D30">
        <v>399.44423333333299</v>
      </c>
      <c r="F30">
        <v>1.6261310636965772E-3</v>
      </c>
      <c r="G30">
        <v>8.8603843256013413</v>
      </c>
      <c r="H30">
        <v>202.17681414099945</v>
      </c>
      <c r="I30">
        <v>7.7983635116129477E-2</v>
      </c>
      <c r="J30">
        <v>113.61850870899879</v>
      </c>
      <c r="K30">
        <v>5448.7516556381443</v>
      </c>
      <c r="L30">
        <v>118.81848302875368</v>
      </c>
      <c r="M30">
        <v>150.47873424218716</v>
      </c>
      <c r="O30" t="b">
        <f t="shared" si="0"/>
        <v>1</v>
      </c>
      <c r="Q30" t="s">
        <v>149</v>
      </c>
      <c r="R30" t="s">
        <v>10</v>
      </c>
      <c r="S30">
        <v>4</v>
      </c>
      <c r="T30">
        <v>118.81848302875368</v>
      </c>
      <c r="U30">
        <v>150.47873424218716</v>
      </c>
      <c r="W30" t="b">
        <f t="shared" si="1"/>
        <v>1</v>
      </c>
      <c r="Y30" t="s">
        <v>149</v>
      </c>
      <c r="Z30" t="s">
        <v>10</v>
      </c>
      <c r="AA30">
        <v>4</v>
      </c>
      <c r="AB30">
        <v>118.818483</v>
      </c>
      <c r="AC30">
        <v>150.47873419999999</v>
      </c>
    </row>
    <row r="31" spans="1:30" x14ac:dyDescent="0.2">
      <c r="A31">
        <v>162.20931478968819</v>
      </c>
      <c r="B31">
        <v>224.52741276933821</v>
      </c>
      <c r="C31">
        <v>8.8603843256013413</v>
      </c>
      <c r="D31">
        <v>396.34010000000001</v>
      </c>
      <c r="F31">
        <v>1.7397971437316587E-3</v>
      </c>
      <c r="G31">
        <v>12.591691178797786</v>
      </c>
      <c r="H31">
        <v>196.77530429206382</v>
      </c>
      <c r="I31">
        <v>0.10539321068531586</v>
      </c>
      <c r="J31">
        <v>119.47345656253123</v>
      </c>
      <c r="K31">
        <v>7237.4478968220983</v>
      </c>
      <c r="L31">
        <v>162.20931478968819</v>
      </c>
      <c r="M31">
        <v>224.52741276933821</v>
      </c>
      <c r="O31" t="b">
        <f t="shared" si="0"/>
        <v>1</v>
      </c>
      <c r="Q31" t="s">
        <v>149</v>
      </c>
      <c r="R31" t="s">
        <v>10</v>
      </c>
      <c r="S31">
        <v>5</v>
      </c>
      <c r="T31">
        <v>162.20931478968819</v>
      </c>
      <c r="U31">
        <v>224.52741276933821</v>
      </c>
      <c r="W31" t="b">
        <f t="shared" si="1"/>
        <v>1</v>
      </c>
      <c r="Y31" t="s">
        <v>149</v>
      </c>
      <c r="Z31" t="s">
        <v>10</v>
      </c>
      <c r="AA31">
        <v>5</v>
      </c>
      <c r="AB31">
        <v>162.20931479999999</v>
      </c>
      <c r="AC31">
        <v>224.52741280000001</v>
      </c>
    </row>
    <row r="32" spans="1:30" x14ac:dyDescent="0.2">
      <c r="A32">
        <v>146.77392520772918</v>
      </c>
      <c r="B32">
        <v>176.46906218578121</v>
      </c>
      <c r="C32">
        <v>12.591691178797786</v>
      </c>
      <c r="D32">
        <v>399.15673333333302</v>
      </c>
      <c r="F32">
        <v>4.4563762549830093E-3</v>
      </c>
      <c r="G32">
        <v>15.242859769359201</v>
      </c>
      <c r="H32">
        <v>212.8857615794559</v>
      </c>
      <c r="I32">
        <v>0.14566526125677468</v>
      </c>
      <c r="J32">
        <v>104.64306752238966</v>
      </c>
      <c r="K32">
        <v>3420.4606831200608</v>
      </c>
      <c r="L32">
        <v>159.15897794945369</v>
      </c>
      <c r="M32">
        <v>184.45839432603049</v>
      </c>
      <c r="O32" t="b">
        <f t="shared" si="0"/>
        <v>0</v>
      </c>
      <c r="Q32" t="s">
        <v>152</v>
      </c>
      <c r="R32" t="s">
        <v>10</v>
      </c>
      <c r="S32">
        <v>1</v>
      </c>
      <c r="T32">
        <v>159.15897794945369</v>
      </c>
      <c r="U32">
        <v>184.45839432603049</v>
      </c>
      <c r="W32" t="b">
        <f t="shared" si="1"/>
        <v>1</v>
      </c>
      <c r="Y32" t="s">
        <v>152</v>
      </c>
      <c r="Z32" t="s">
        <v>10</v>
      </c>
      <c r="AA32">
        <v>1</v>
      </c>
      <c r="AB32">
        <v>159.1589779</v>
      </c>
      <c r="AC32">
        <v>184.45839430000001</v>
      </c>
    </row>
    <row r="33" spans="1:29" x14ac:dyDescent="0.2">
      <c r="A33">
        <v>159.15897794945369</v>
      </c>
      <c r="B33">
        <v>184.45839432603049</v>
      </c>
      <c r="C33">
        <v>15.242859769359201</v>
      </c>
      <c r="D33">
        <v>399.57616666666701</v>
      </c>
      <c r="F33">
        <v>5.1178242147909541E-3</v>
      </c>
      <c r="G33">
        <v>22.351262034737818</v>
      </c>
      <c r="H33">
        <v>264.28506468246735</v>
      </c>
      <c r="I33">
        <v>0.29800996606148927</v>
      </c>
      <c r="J33">
        <v>75.001726721199702</v>
      </c>
      <c r="K33">
        <v>4367.3368010844806</v>
      </c>
      <c r="L33">
        <v>139.27747857183113</v>
      </c>
      <c r="M33">
        <v>193.72357069634515</v>
      </c>
      <c r="O33" t="b">
        <f t="shared" si="0"/>
        <v>0</v>
      </c>
      <c r="Q33" t="s">
        <v>152</v>
      </c>
      <c r="R33" t="s">
        <v>10</v>
      </c>
      <c r="S33">
        <v>2</v>
      </c>
      <c r="T33">
        <v>139.27747857183113</v>
      </c>
      <c r="U33">
        <v>193.72357069634515</v>
      </c>
      <c r="W33" t="b">
        <f t="shared" si="1"/>
        <v>1</v>
      </c>
      <c r="Y33" t="s">
        <v>152</v>
      </c>
      <c r="Z33" t="s">
        <v>10</v>
      </c>
      <c r="AA33">
        <v>2</v>
      </c>
      <c r="AB33">
        <v>139.27747859999999</v>
      </c>
      <c r="AC33">
        <v>193.72357070000001</v>
      </c>
    </row>
    <row r="34" spans="1:29" x14ac:dyDescent="0.2">
      <c r="A34">
        <v>139.27747857183113</v>
      </c>
      <c r="B34">
        <v>193.72357069634515</v>
      </c>
      <c r="C34">
        <v>22.351262034737818</v>
      </c>
      <c r="D34">
        <v>399.54335483871</v>
      </c>
      <c r="F34">
        <v>5.8580503314426815E-3</v>
      </c>
      <c r="G34">
        <v>19.952477192487542</v>
      </c>
      <c r="H34">
        <v>290.31432591806765</v>
      </c>
      <c r="I34">
        <v>0.34052880463488611</v>
      </c>
      <c r="J34">
        <v>58.592626881830228</v>
      </c>
      <c r="K34">
        <v>3405.9927900233283</v>
      </c>
      <c r="L34">
        <v>193.22346300283655</v>
      </c>
      <c r="M34">
        <v>244.55279855018517</v>
      </c>
      <c r="O34" t="b">
        <f t="shared" si="0"/>
        <v>0</v>
      </c>
      <c r="Q34" t="s">
        <v>152</v>
      </c>
      <c r="R34" t="s">
        <v>10</v>
      </c>
      <c r="S34">
        <v>3</v>
      </c>
      <c r="T34">
        <v>193.22346300283655</v>
      </c>
      <c r="U34">
        <v>244.55279855018517</v>
      </c>
      <c r="W34" t="b">
        <f t="shared" si="1"/>
        <v>1</v>
      </c>
      <c r="Y34" t="s">
        <v>152</v>
      </c>
      <c r="Z34" t="s">
        <v>10</v>
      </c>
      <c r="AA34">
        <v>3</v>
      </c>
      <c r="AB34">
        <v>193.22346300000001</v>
      </c>
      <c r="AC34">
        <v>244.55279859999999</v>
      </c>
    </row>
    <row r="35" spans="1:29" x14ac:dyDescent="0.2">
      <c r="A35">
        <v>193.22346300283655</v>
      </c>
      <c r="B35">
        <v>244.55279855018517</v>
      </c>
      <c r="C35">
        <v>19.952477192487542</v>
      </c>
      <c r="D35">
        <v>399.15629999999999</v>
      </c>
      <c r="F35">
        <v>5.4440178486963343E-3</v>
      </c>
      <c r="G35">
        <v>19.63707495880945</v>
      </c>
      <c r="H35">
        <v>282.30459507267523</v>
      </c>
      <c r="I35">
        <v>0.31810385734458191</v>
      </c>
      <c r="J35">
        <v>61.731646773267009</v>
      </c>
      <c r="K35">
        <v>3607.0923175815619</v>
      </c>
      <c r="L35">
        <v>124.5069179785756</v>
      </c>
      <c r="M35">
        <v>186.51703485877167</v>
      </c>
      <c r="O35" t="b">
        <f t="shared" si="0"/>
        <v>0</v>
      </c>
      <c r="Q35" t="s">
        <v>152</v>
      </c>
      <c r="R35" t="s">
        <v>10</v>
      </c>
      <c r="S35">
        <v>4</v>
      </c>
      <c r="T35">
        <v>124.5069179785756</v>
      </c>
      <c r="U35">
        <v>186.51703485877167</v>
      </c>
      <c r="W35" t="b">
        <f t="shared" si="1"/>
        <v>1</v>
      </c>
      <c r="Y35" t="s">
        <v>152</v>
      </c>
      <c r="Z35" t="s">
        <v>10</v>
      </c>
      <c r="AA35">
        <v>4</v>
      </c>
      <c r="AB35">
        <v>124.506918</v>
      </c>
      <c r="AC35">
        <v>186.5170349</v>
      </c>
    </row>
    <row r="36" spans="1:29" x14ac:dyDescent="0.2">
      <c r="A36">
        <v>124.5069179785756</v>
      </c>
      <c r="B36">
        <v>186.51703485877167</v>
      </c>
      <c r="C36">
        <v>19.63707495880945</v>
      </c>
      <c r="D36">
        <v>395.85261290322597</v>
      </c>
      <c r="F36">
        <v>3.4393938765409642E-3</v>
      </c>
      <c r="G36">
        <v>18.058395743476403</v>
      </c>
      <c r="H36">
        <v>238.52579229159696</v>
      </c>
      <c r="I36">
        <v>0.19687024840054734</v>
      </c>
      <c r="J36">
        <v>91.727398579470659</v>
      </c>
      <c r="K36">
        <v>5250.4587702638837</v>
      </c>
      <c r="L36">
        <v>154.41032465465173</v>
      </c>
      <c r="M36">
        <v>197.15188766604092</v>
      </c>
      <c r="O36" t="b">
        <f t="shared" si="0"/>
        <v>0</v>
      </c>
      <c r="Q36" t="s">
        <v>152</v>
      </c>
      <c r="R36" t="s">
        <v>10</v>
      </c>
      <c r="S36">
        <v>5</v>
      </c>
      <c r="T36">
        <v>154.41032465465173</v>
      </c>
      <c r="U36">
        <v>197.15188766604092</v>
      </c>
      <c r="W36" t="b">
        <f t="shared" si="1"/>
        <v>1</v>
      </c>
      <c r="Y36" t="s">
        <v>152</v>
      </c>
      <c r="Z36" t="s">
        <v>10</v>
      </c>
      <c r="AA36">
        <v>5</v>
      </c>
      <c r="AB36">
        <v>154.41032469999999</v>
      </c>
      <c r="AC36">
        <v>197.1518877</v>
      </c>
    </row>
    <row r="37" spans="1:29" x14ac:dyDescent="0.2">
      <c r="A37">
        <v>154.41032465465173</v>
      </c>
      <c r="B37">
        <v>197.15188766604092</v>
      </c>
      <c r="C37">
        <v>18.058395743476403</v>
      </c>
      <c r="D37">
        <v>399.09263333333303</v>
      </c>
      <c r="F37">
        <v>3.7229699999999999E-3</v>
      </c>
      <c r="G37">
        <v>16.3113584</v>
      </c>
      <c r="H37">
        <v>262.05776600000002</v>
      </c>
      <c r="I37">
        <v>0.21188984</v>
      </c>
      <c r="J37">
        <v>76.980370554812822</v>
      </c>
      <c r="K37">
        <v>4381.2758093672528</v>
      </c>
      <c r="L37">
        <v>166.01307390027111</v>
      </c>
      <c r="M37">
        <v>267.39399207580749</v>
      </c>
      <c r="O37" t="b">
        <f t="shared" si="0"/>
        <v>0</v>
      </c>
      <c r="W37" t="b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774E2-A73A-9B41-B3FC-581A50974D89}">
  <sheetPr filterMode="1"/>
  <dimension ref="C2:CF70"/>
  <sheetViews>
    <sheetView topLeftCell="F1" workbookViewId="0">
      <selection activeCell="Q3" sqref="Q3:T67"/>
    </sheetView>
  </sheetViews>
  <sheetFormatPr baseColWidth="10" defaultRowHeight="16" x14ac:dyDescent="0.2"/>
  <cols>
    <col min="30" max="30" width="7" bestFit="1" customWidth="1"/>
    <col min="31" max="31" width="9.1640625" bestFit="1" customWidth="1"/>
    <col min="32" max="32" width="5.6640625" bestFit="1" customWidth="1"/>
    <col min="33" max="34" width="4.6640625" bestFit="1" customWidth="1"/>
    <col min="35" max="35" width="7" bestFit="1" customWidth="1"/>
    <col min="36" max="36" width="4.6640625" bestFit="1" customWidth="1"/>
    <col min="37" max="37" width="6.83203125" bestFit="1" customWidth="1"/>
    <col min="38" max="38" width="4.83203125" bestFit="1" customWidth="1"/>
    <col min="39" max="39" width="7.33203125" bestFit="1" customWidth="1"/>
    <col min="40" max="40" width="7.6640625" bestFit="1" customWidth="1"/>
    <col min="41" max="41" width="9.1640625" bestFit="1" customWidth="1"/>
    <col min="42" max="42" width="5.6640625" bestFit="1" customWidth="1"/>
    <col min="43" max="44" width="4.6640625" bestFit="1" customWidth="1"/>
    <col min="45" max="45" width="7" bestFit="1" customWidth="1"/>
    <col min="46" max="46" width="4.6640625" bestFit="1" customWidth="1"/>
    <col min="47" max="47" width="6.83203125" bestFit="1" customWidth="1"/>
    <col min="48" max="48" width="4.83203125" bestFit="1" customWidth="1"/>
    <col min="49" max="49" width="7.33203125" bestFit="1" customWidth="1"/>
    <col min="54" max="54" width="10.83203125" customWidth="1"/>
  </cols>
  <sheetData>
    <row r="2" spans="3:84" ht="17" customHeight="1" x14ac:dyDescent="0.2">
      <c r="Q2" t="s">
        <v>2</v>
      </c>
      <c r="R2" t="s">
        <v>6</v>
      </c>
      <c r="S2" t="s">
        <v>90</v>
      </c>
      <c r="T2" t="s">
        <v>92</v>
      </c>
    </row>
    <row r="3" spans="3:84" x14ac:dyDescent="0.2">
      <c r="C3" t="s">
        <v>142</v>
      </c>
      <c r="D3" t="s">
        <v>2</v>
      </c>
      <c r="E3" t="s">
        <v>10</v>
      </c>
      <c r="J3" t="s">
        <v>13</v>
      </c>
      <c r="Q3">
        <v>9018</v>
      </c>
      <c r="R3" t="s">
        <v>10</v>
      </c>
      <c r="S3">
        <v>90.737924231103719</v>
      </c>
      <c r="T3">
        <v>166.35883998197016</v>
      </c>
      <c r="AD3" t="s">
        <v>10</v>
      </c>
      <c r="AN3" t="s">
        <v>13</v>
      </c>
      <c r="BB3" t="s">
        <v>10</v>
      </c>
      <c r="BL3" t="s">
        <v>13</v>
      </c>
    </row>
    <row r="4" spans="3:84" ht="33" customHeight="1" x14ac:dyDescent="0.2">
      <c r="E4" t="s">
        <v>90</v>
      </c>
      <c r="F4" t="s">
        <v>92</v>
      </c>
      <c r="G4" t="s">
        <v>93</v>
      </c>
      <c r="H4" t="s">
        <v>94</v>
      </c>
      <c r="I4" t="s">
        <v>95</v>
      </c>
      <c r="J4" t="s">
        <v>90</v>
      </c>
      <c r="K4" t="s">
        <v>92</v>
      </c>
      <c r="L4" t="s">
        <v>93</v>
      </c>
      <c r="M4" t="s">
        <v>94</v>
      </c>
      <c r="N4" t="s">
        <v>95</v>
      </c>
      <c r="Q4">
        <v>9018</v>
      </c>
      <c r="R4" t="s">
        <v>10</v>
      </c>
      <c r="S4">
        <v>180.02437938785346</v>
      </c>
      <c r="T4">
        <v>236.79605076506823</v>
      </c>
      <c r="AB4" t="s">
        <v>142</v>
      </c>
      <c r="AC4" t="s">
        <v>2</v>
      </c>
      <c r="AD4" t="s">
        <v>90</v>
      </c>
      <c r="AE4" s="19" t="s">
        <v>161</v>
      </c>
      <c r="AF4" t="s">
        <v>92</v>
      </c>
      <c r="AG4" t="s">
        <v>160</v>
      </c>
      <c r="AH4" t="s">
        <v>93</v>
      </c>
      <c r="AI4" t="s">
        <v>159</v>
      </c>
      <c r="AJ4" t="s">
        <v>94</v>
      </c>
      <c r="AK4" t="s">
        <v>163</v>
      </c>
      <c r="AL4" t="s">
        <v>95</v>
      </c>
      <c r="AM4" t="s">
        <v>162</v>
      </c>
      <c r="AN4" t="s">
        <v>90</v>
      </c>
      <c r="AO4" t="s">
        <v>161</v>
      </c>
      <c r="AP4" t="s">
        <v>92</v>
      </c>
      <c r="AQ4" t="s">
        <v>160</v>
      </c>
      <c r="AR4" t="s">
        <v>93</v>
      </c>
      <c r="AS4" t="s">
        <v>159</v>
      </c>
      <c r="AT4" t="s">
        <v>94</v>
      </c>
      <c r="AU4" t="s">
        <v>163</v>
      </c>
      <c r="AV4" t="s">
        <v>95</v>
      </c>
      <c r="AW4" t="s">
        <v>162</v>
      </c>
      <c r="AZ4" t="s">
        <v>142</v>
      </c>
      <c r="BA4" t="s">
        <v>2</v>
      </c>
      <c r="BB4" t="s">
        <v>90</v>
      </c>
      <c r="BC4" s="19" t="s">
        <v>161</v>
      </c>
      <c r="BD4" t="s">
        <v>92</v>
      </c>
      <c r="BE4" t="s">
        <v>160</v>
      </c>
      <c r="BF4" t="s">
        <v>93</v>
      </c>
      <c r="BG4" t="s">
        <v>159</v>
      </c>
      <c r="BH4" t="s">
        <v>94</v>
      </c>
      <c r="BI4" t="s">
        <v>163</v>
      </c>
      <c r="BJ4" t="s">
        <v>95</v>
      </c>
      <c r="BK4" t="s">
        <v>162</v>
      </c>
      <c r="BL4" t="s">
        <v>90</v>
      </c>
      <c r="BM4" t="s">
        <v>161</v>
      </c>
      <c r="BN4" t="s">
        <v>92</v>
      </c>
      <c r="BO4" t="s">
        <v>160</v>
      </c>
      <c r="BP4" t="s">
        <v>93</v>
      </c>
      <c r="BQ4" t="s">
        <v>159</v>
      </c>
      <c r="BR4" t="s">
        <v>94</v>
      </c>
      <c r="BS4" t="s">
        <v>163</v>
      </c>
      <c r="BT4" t="s">
        <v>95</v>
      </c>
      <c r="BU4" t="s">
        <v>162</v>
      </c>
      <c r="BW4" t="s">
        <v>90</v>
      </c>
      <c r="BX4" t="s">
        <v>92</v>
      </c>
      <c r="BY4" t="s">
        <v>93</v>
      </c>
      <c r="BZ4" t="s">
        <v>94</v>
      </c>
      <c r="CA4" t="s">
        <v>95</v>
      </c>
      <c r="CB4" t="s">
        <v>90</v>
      </c>
      <c r="CC4" t="s">
        <v>92</v>
      </c>
      <c r="CD4" t="s">
        <v>93</v>
      </c>
      <c r="CE4" t="s">
        <v>94</v>
      </c>
      <c r="CF4" t="s">
        <v>95</v>
      </c>
    </row>
    <row r="5" spans="3:84" x14ac:dyDescent="0.2">
      <c r="C5" t="s">
        <v>143</v>
      </c>
      <c r="D5">
        <v>9018</v>
      </c>
      <c r="E5" t="s">
        <v>164</v>
      </c>
      <c r="F5" t="s">
        <v>165</v>
      </c>
      <c r="G5" t="s">
        <v>166</v>
      </c>
      <c r="H5" t="s">
        <v>167</v>
      </c>
      <c r="I5" t="s">
        <v>168</v>
      </c>
      <c r="J5" t="s">
        <v>169</v>
      </c>
      <c r="K5" t="s">
        <v>170</v>
      </c>
      <c r="L5" t="s">
        <v>171</v>
      </c>
      <c r="M5" t="s">
        <v>172</v>
      </c>
      <c r="N5" t="s">
        <v>173</v>
      </c>
      <c r="Q5">
        <v>9018</v>
      </c>
      <c r="R5" t="s">
        <v>10</v>
      </c>
      <c r="S5">
        <v>196.40972488750822</v>
      </c>
      <c r="T5">
        <v>237.44362008649045</v>
      </c>
      <c r="AB5" t="s">
        <v>143</v>
      </c>
      <c r="AC5" s="18">
        <v>9018</v>
      </c>
      <c r="AD5" s="17">
        <v>155.72400950215513</v>
      </c>
      <c r="AE5" s="17">
        <v>32.835516065829502</v>
      </c>
      <c r="AF5" s="17">
        <v>213.53283694450963</v>
      </c>
      <c r="AG5" s="17">
        <v>23.587739248550104</v>
      </c>
      <c r="AH5" s="17">
        <v>12.589415934466153</v>
      </c>
      <c r="AI5" s="17">
        <v>1.4996310832962398</v>
      </c>
      <c r="AJ5" s="17">
        <v>10.90702413517395</v>
      </c>
      <c r="AK5" s="17">
        <v>4.8515602065298191</v>
      </c>
      <c r="AL5" s="17">
        <v>13.307371536410907</v>
      </c>
      <c r="AM5" s="17">
        <v>8.3694905743769148</v>
      </c>
      <c r="AN5" s="17">
        <v>119.87626679028331</v>
      </c>
      <c r="AO5" s="17">
        <v>29.73862230377912</v>
      </c>
      <c r="AP5" s="17">
        <v>186.14470041210657</v>
      </c>
      <c r="AQ5" s="17">
        <v>35.774608907942287</v>
      </c>
      <c r="AR5" s="17">
        <v>10.772191803630946</v>
      </c>
      <c r="AS5" s="17">
        <v>2.756811265803341</v>
      </c>
      <c r="AT5" s="17">
        <v>14.342719453987428</v>
      </c>
      <c r="AU5" s="17">
        <v>5.2579950326239553</v>
      </c>
      <c r="AV5" s="17">
        <v>11.597447013868603</v>
      </c>
      <c r="AW5" s="17">
        <v>9.2006369675637263</v>
      </c>
      <c r="AX5" s="17"/>
      <c r="AZ5" t="s">
        <v>143</v>
      </c>
      <c r="BA5" s="18">
        <v>9018</v>
      </c>
      <c r="BB5" s="17">
        <v>155.69999999999999</v>
      </c>
      <c r="BC5" s="17">
        <v>32.799999999999997</v>
      </c>
      <c r="BD5" s="17">
        <v>213.5</v>
      </c>
      <c r="BE5" s="17">
        <v>23.6</v>
      </c>
      <c r="BF5" s="17">
        <v>12.6</v>
      </c>
      <c r="BG5" s="17">
        <v>1.5</v>
      </c>
      <c r="BH5" s="17">
        <v>10.9</v>
      </c>
      <c r="BI5" s="17">
        <v>4.9000000000000004</v>
      </c>
      <c r="BJ5" s="17">
        <v>13.3</v>
      </c>
      <c r="BK5" s="17">
        <v>8.4</v>
      </c>
      <c r="BL5" s="17">
        <v>119.9</v>
      </c>
      <c r="BM5" s="17">
        <v>29.7</v>
      </c>
      <c r="BN5" s="17">
        <v>186.1</v>
      </c>
      <c r="BO5" s="17">
        <v>35.799999999999997</v>
      </c>
      <c r="BP5" s="17">
        <v>10.8</v>
      </c>
      <c r="BQ5" s="17">
        <v>2.8</v>
      </c>
      <c r="BR5" s="17">
        <v>14.3</v>
      </c>
      <c r="BS5" s="17">
        <v>5.3</v>
      </c>
      <c r="BT5" s="17">
        <v>11.6</v>
      </c>
      <c r="BU5" s="17">
        <v>9.1999999999999993</v>
      </c>
      <c r="BW5" t="s">
        <v>164</v>
      </c>
      <c r="BX5" t="s">
        <v>165</v>
      </c>
      <c r="BY5" t="s">
        <v>166</v>
      </c>
      <c r="BZ5" t="s">
        <v>167</v>
      </c>
      <c r="CA5" t="s">
        <v>168</v>
      </c>
      <c r="CB5" t="s">
        <v>169</v>
      </c>
      <c r="CC5" t="s">
        <v>170</v>
      </c>
      <c r="CD5" t="s">
        <v>171</v>
      </c>
      <c r="CE5" t="s">
        <v>172</v>
      </c>
      <c r="CF5" t="s">
        <v>173</v>
      </c>
    </row>
    <row r="6" spans="3:84" hidden="1" x14ac:dyDescent="0.2">
      <c r="C6" t="s">
        <v>144</v>
      </c>
      <c r="D6" t="s">
        <v>5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183</v>
      </c>
      <c r="AB6" t="s">
        <v>144</v>
      </c>
      <c r="AC6" s="18" t="s">
        <v>5</v>
      </c>
      <c r="AD6" s="17">
        <v>180.43262017541051</v>
      </c>
      <c r="AE6" s="17">
        <v>34.076477268762908</v>
      </c>
      <c r="AF6" s="17">
        <v>237.09325903708896</v>
      </c>
      <c r="AG6" s="17">
        <v>38.331813201559065</v>
      </c>
      <c r="AH6" s="17">
        <v>12.85611806187169</v>
      </c>
      <c r="AI6" s="17">
        <v>2.820312178763714</v>
      </c>
      <c r="AJ6" s="17">
        <v>11.654077452017185</v>
      </c>
      <c r="AK6" s="17">
        <v>4.8158307177942712</v>
      </c>
      <c r="AL6" s="17">
        <v>2.3435104337135901</v>
      </c>
      <c r="AM6" s="17">
        <v>0.44568876029706234</v>
      </c>
      <c r="AN6" s="17">
        <v>13.722764831197905</v>
      </c>
      <c r="AO6" s="17">
        <v>2.1312592542688176</v>
      </c>
      <c r="AP6" s="17">
        <v>42.255988942169814</v>
      </c>
      <c r="AQ6" s="17">
        <v>6.4923288048908629</v>
      </c>
      <c r="AR6" s="17">
        <v>2.8508714185255335</v>
      </c>
      <c r="AS6" s="17">
        <v>0.80191488212027884</v>
      </c>
      <c r="AT6" s="17">
        <v>2.0238011341819964</v>
      </c>
      <c r="AU6" s="17">
        <v>2.0238011341819968</v>
      </c>
      <c r="AV6" s="17">
        <v>14.890578688825777</v>
      </c>
      <c r="AW6" s="17">
        <v>8.4924646043372753</v>
      </c>
      <c r="AX6" s="17"/>
      <c r="AZ6" t="s">
        <v>144</v>
      </c>
      <c r="BA6" s="18" t="s">
        <v>5</v>
      </c>
      <c r="BB6" s="17">
        <v>180.4</v>
      </c>
      <c r="BC6" s="17">
        <v>34.1</v>
      </c>
      <c r="BD6" s="17">
        <v>237.1</v>
      </c>
      <c r="BE6" s="17">
        <v>38.299999999999997</v>
      </c>
      <c r="BF6" s="17">
        <v>12.9</v>
      </c>
      <c r="BG6" s="17">
        <v>2.8</v>
      </c>
      <c r="BH6" s="17">
        <v>11.7</v>
      </c>
      <c r="BI6" s="17">
        <v>4.8</v>
      </c>
      <c r="BJ6" s="17">
        <v>2.2999999999999998</v>
      </c>
      <c r="BK6" s="17">
        <v>0.4</v>
      </c>
      <c r="BL6" s="17">
        <v>13.7</v>
      </c>
      <c r="BM6" s="17">
        <v>2.1</v>
      </c>
      <c r="BN6" s="17">
        <v>42.3</v>
      </c>
      <c r="BO6" s="17">
        <v>6.5</v>
      </c>
      <c r="BP6" s="17">
        <v>2.9</v>
      </c>
      <c r="BQ6" s="17">
        <v>0.8</v>
      </c>
      <c r="BR6" s="17">
        <v>2</v>
      </c>
      <c r="BS6" s="17">
        <v>2</v>
      </c>
      <c r="BT6" s="17">
        <v>14.9</v>
      </c>
      <c r="BU6" s="17">
        <v>8.5</v>
      </c>
      <c r="BW6" t="s">
        <v>174</v>
      </c>
      <c r="BX6" t="s">
        <v>175</v>
      </c>
      <c r="BY6" t="s">
        <v>176</v>
      </c>
      <c r="BZ6" t="s">
        <v>177</v>
      </c>
      <c r="CA6" t="s">
        <v>178</v>
      </c>
      <c r="CB6" t="s">
        <v>179</v>
      </c>
      <c r="CC6" t="s">
        <v>180</v>
      </c>
      <c r="CD6" t="s">
        <v>181</v>
      </c>
      <c r="CE6" t="s">
        <v>182</v>
      </c>
      <c r="CF6" t="s">
        <v>183</v>
      </c>
    </row>
    <row r="7" spans="3:84" hidden="1" x14ac:dyDescent="0.2">
      <c r="C7" t="s">
        <v>145</v>
      </c>
      <c r="D7" t="s">
        <v>147</v>
      </c>
      <c r="E7" t="s">
        <v>184</v>
      </c>
      <c r="F7" t="s">
        <v>185</v>
      </c>
      <c r="G7" t="s">
        <v>186</v>
      </c>
      <c r="H7" t="s">
        <v>187</v>
      </c>
      <c r="I7" t="s">
        <v>188</v>
      </c>
      <c r="J7" t="s">
        <v>189</v>
      </c>
      <c r="K7" t="s">
        <v>190</v>
      </c>
      <c r="L7" t="s">
        <v>191</v>
      </c>
      <c r="M7" t="s">
        <v>192</v>
      </c>
      <c r="N7" t="s">
        <v>188</v>
      </c>
      <c r="Q7">
        <v>9018</v>
      </c>
      <c r="R7" t="s">
        <v>13</v>
      </c>
      <c r="S7">
        <v>122.66665118840871</v>
      </c>
      <c r="T7">
        <v>190.25903802173536</v>
      </c>
      <c r="AB7" t="s">
        <v>145</v>
      </c>
      <c r="AC7" s="18" t="s">
        <v>147</v>
      </c>
      <c r="AD7" s="17">
        <v>112.42396480306917</v>
      </c>
      <c r="AE7" s="17">
        <v>12.022872063584231</v>
      </c>
      <c r="AF7" s="17">
        <v>160.9648981451833</v>
      </c>
      <c r="AG7" s="17">
        <v>21.149659314219555</v>
      </c>
      <c r="AH7" s="17">
        <v>8.2960278510233962</v>
      </c>
      <c r="AI7" s="17">
        <v>1.8595609299315337</v>
      </c>
      <c r="AJ7" s="17">
        <v>13.579748282768257</v>
      </c>
      <c r="AK7" s="17">
        <v>5.9056560769724902</v>
      </c>
      <c r="AL7" s="17">
        <v>29.995273520467077</v>
      </c>
      <c r="AM7" s="17">
        <v>0</v>
      </c>
      <c r="AN7" s="17">
        <v>9.2145037429729779</v>
      </c>
      <c r="AO7" s="17">
        <v>2.2180440854087156</v>
      </c>
      <c r="AP7" s="17">
        <v>26.589350259458985</v>
      </c>
      <c r="AQ7" s="17">
        <v>12.894297435138739</v>
      </c>
      <c r="AR7" s="17">
        <v>1.5568989723270688</v>
      </c>
      <c r="AS7" s="17">
        <v>0.65336770025247504</v>
      </c>
      <c r="AT7" s="17">
        <v>0.61001765912837891</v>
      </c>
      <c r="AU7" s="17">
        <v>0.61001765912837891</v>
      </c>
      <c r="AV7" s="17">
        <v>29.995273520467077</v>
      </c>
      <c r="AW7" s="17">
        <v>0</v>
      </c>
      <c r="AX7" s="17"/>
      <c r="AZ7" t="s">
        <v>145</v>
      </c>
      <c r="BA7" s="18" t="s">
        <v>147</v>
      </c>
      <c r="BB7" s="17">
        <v>112.4</v>
      </c>
      <c r="BC7" s="17">
        <v>12</v>
      </c>
      <c r="BD7" s="17">
        <v>161</v>
      </c>
      <c r="BE7" s="17">
        <v>21.1</v>
      </c>
      <c r="BF7" s="17">
        <v>8.3000000000000007</v>
      </c>
      <c r="BG7" s="17">
        <v>1.9</v>
      </c>
      <c r="BH7" s="17">
        <v>13.6</v>
      </c>
      <c r="BI7" s="17">
        <v>5.9</v>
      </c>
      <c r="BJ7" s="17">
        <v>30</v>
      </c>
      <c r="BK7" s="17">
        <v>0</v>
      </c>
      <c r="BL7" s="17">
        <v>9.1999999999999993</v>
      </c>
      <c r="BM7" s="17">
        <v>2.2000000000000002</v>
      </c>
      <c r="BN7" s="17">
        <v>26.6</v>
      </c>
      <c r="BO7" s="17">
        <v>12.9</v>
      </c>
      <c r="BP7" s="17">
        <v>1.6</v>
      </c>
      <c r="BQ7" s="17">
        <v>0.7</v>
      </c>
      <c r="BR7" s="17">
        <v>0.6</v>
      </c>
      <c r="BS7" s="17">
        <v>0.6</v>
      </c>
      <c r="BT7" s="17">
        <v>30</v>
      </c>
      <c r="BU7" s="17">
        <v>0</v>
      </c>
      <c r="BW7" t="s">
        <v>184</v>
      </c>
      <c r="BX7" t="s">
        <v>185</v>
      </c>
      <c r="BY7" t="s">
        <v>186</v>
      </c>
      <c r="BZ7" t="s">
        <v>187</v>
      </c>
      <c r="CA7" t="s">
        <v>188</v>
      </c>
      <c r="CB7" t="s">
        <v>189</v>
      </c>
      <c r="CC7" t="s">
        <v>190</v>
      </c>
      <c r="CD7" t="s">
        <v>191</v>
      </c>
      <c r="CE7" t="s">
        <v>192</v>
      </c>
      <c r="CF7" t="s">
        <v>188</v>
      </c>
    </row>
    <row r="8" spans="3:84" hidden="1" x14ac:dyDescent="0.2">
      <c r="C8" t="s">
        <v>146</v>
      </c>
      <c r="D8" t="s">
        <v>148</v>
      </c>
      <c r="E8" t="s">
        <v>193</v>
      </c>
      <c r="F8" t="s">
        <v>194</v>
      </c>
      <c r="G8" t="s">
        <v>195</v>
      </c>
      <c r="H8" t="s">
        <v>196</v>
      </c>
      <c r="I8" t="s">
        <v>197</v>
      </c>
      <c r="J8" t="s">
        <v>198</v>
      </c>
      <c r="K8" t="s">
        <v>199</v>
      </c>
      <c r="L8" t="s">
        <v>200</v>
      </c>
      <c r="M8" t="s">
        <v>201</v>
      </c>
      <c r="N8" t="s">
        <v>202</v>
      </c>
      <c r="Q8">
        <v>9018</v>
      </c>
      <c r="R8" t="s">
        <v>13</v>
      </c>
      <c r="S8">
        <v>169.93316187408516</v>
      </c>
      <c r="T8">
        <v>245.94844088830888</v>
      </c>
      <c r="AB8" t="s">
        <v>146</v>
      </c>
      <c r="AC8" s="18" t="s">
        <v>148</v>
      </c>
      <c r="AD8" s="17">
        <v>160.39813854725136</v>
      </c>
      <c r="AE8" s="17">
        <v>14.338998360773058</v>
      </c>
      <c r="AF8" s="17">
        <v>221.12952370968159</v>
      </c>
      <c r="AG8" s="17">
        <v>9.2473804048288049</v>
      </c>
      <c r="AH8" s="17">
        <v>14.850053334250482</v>
      </c>
      <c r="AI8" s="17">
        <v>1.0708862043172092</v>
      </c>
      <c r="AJ8" s="17">
        <v>14.491800908064647</v>
      </c>
      <c r="AK8" s="17">
        <v>2.2413041867164432</v>
      </c>
      <c r="AL8" s="17">
        <v>4.7439154245073922</v>
      </c>
      <c r="AM8" s="17">
        <v>1.1011847790302363</v>
      </c>
      <c r="AN8" s="17">
        <v>109.37385227369178</v>
      </c>
      <c r="AO8" s="17">
        <v>11.087543088230468</v>
      </c>
      <c r="AP8" s="17">
        <v>165.09860877749273</v>
      </c>
      <c r="AQ8" s="17">
        <v>41.61526564184021</v>
      </c>
      <c r="AR8" s="17">
        <v>11.296920497794032</v>
      </c>
      <c r="AS8" s="17">
        <v>2.8596129402474371</v>
      </c>
      <c r="AT8" s="17">
        <v>10.985372562215966</v>
      </c>
      <c r="AU8" s="17">
        <v>3.8631811025842357</v>
      </c>
      <c r="AV8" s="17">
        <v>1.7011047582371688</v>
      </c>
      <c r="AW8" s="17">
        <v>0.27255308569576353</v>
      </c>
      <c r="AX8" s="17"/>
      <c r="AZ8" t="s">
        <v>146</v>
      </c>
      <c r="BA8" s="18" t="s">
        <v>148</v>
      </c>
      <c r="BB8" s="17">
        <v>160.4</v>
      </c>
      <c r="BC8" s="17">
        <v>14.3</v>
      </c>
      <c r="BD8" s="17">
        <v>221.1</v>
      </c>
      <c r="BE8" s="17">
        <v>9.1999999999999993</v>
      </c>
      <c r="BF8" s="17">
        <v>14.9</v>
      </c>
      <c r="BG8" s="17">
        <v>1.1000000000000001</v>
      </c>
      <c r="BH8" s="17">
        <v>14.5</v>
      </c>
      <c r="BI8" s="17">
        <v>2.2000000000000002</v>
      </c>
      <c r="BJ8" s="17">
        <v>4.7</v>
      </c>
      <c r="BK8" s="17">
        <v>1.1000000000000001</v>
      </c>
      <c r="BL8" s="17">
        <v>109.4</v>
      </c>
      <c r="BM8" s="17">
        <v>11.1</v>
      </c>
      <c r="BN8" s="17">
        <v>165.1</v>
      </c>
      <c r="BO8" s="17">
        <v>41.6</v>
      </c>
      <c r="BP8" s="17">
        <v>11.3</v>
      </c>
      <c r="BQ8" s="17">
        <v>2.9</v>
      </c>
      <c r="BR8" s="17">
        <v>11</v>
      </c>
      <c r="BS8" s="17">
        <v>3.9</v>
      </c>
      <c r="BT8" s="17">
        <v>1.7</v>
      </c>
      <c r="BU8" s="17">
        <v>0.3</v>
      </c>
      <c r="BW8" t="s">
        <v>193</v>
      </c>
      <c r="BX8" t="s">
        <v>194</v>
      </c>
      <c r="BY8" t="s">
        <v>195</v>
      </c>
      <c r="BZ8" t="s">
        <v>196</v>
      </c>
      <c r="CA8" t="s">
        <v>197</v>
      </c>
      <c r="CB8" t="s">
        <v>198</v>
      </c>
      <c r="CC8" t="s">
        <v>199</v>
      </c>
      <c r="CD8" t="s">
        <v>200</v>
      </c>
      <c r="CE8" t="s">
        <v>201</v>
      </c>
      <c r="CF8" t="s">
        <v>202</v>
      </c>
    </row>
    <row r="9" spans="3:84" hidden="1" x14ac:dyDescent="0.2">
      <c r="C9" t="s">
        <v>150</v>
      </c>
      <c r="D9" t="s">
        <v>149</v>
      </c>
      <c r="E9" t="s">
        <v>203</v>
      </c>
      <c r="F9" t="s">
        <v>204</v>
      </c>
      <c r="G9" t="s">
        <v>205</v>
      </c>
      <c r="H9" t="s">
        <v>206</v>
      </c>
      <c r="I9" t="s">
        <v>207</v>
      </c>
      <c r="J9" t="s">
        <v>208</v>
      </c>
      <c r="K9" t="s">
        <v>209</v>
      </c>
      <c r="L9" t="s">
        <v>210</v>
      </c>
      <c r="M9" t="s">
        <v>211</v>
      </c>
      <c r="N9" t="s">
        <v>212</v>
      </c>
      <c r="Q9">
        <v>9018</v>
      </c>
      <c r="R9" t="s">
        <v>13</v>
      </c>
      <c r="S9">
        <v>67.028987308356065</v>
      </c>
      <c r="T9">
        <v>122.22662232627542</v>
      </c>
      <c r="AB9" t="s">
        <v>150</v>
      </c>
      <c r="AC9" s="18" t="s">
        <v>149</v>
      </c>
      <c r="AD9" s="17">
        <v>140.01199639149644</v>
      </c>
      <c r="AE9" s="17">
        <v>9.7513946194783241</v>
      </c>
      <c r="AF9" s="17">
        <v>200.99036853428686</v>
      </c>
      <c r="AG9" s="17">
        <v>27.537724982957855</v>
      </c>
      <c r="AH9" s="17">
        <v>12.071175084750944</v>
      </c>
      <c r="AI9" s="17">
        <v>1.7553994391073251</v>
      </c>
      <c r="AJ9" s="17">
        <v>15.141227815080384</v>
      </c>
      <c r="AK9" s="17">
        <v>4.6041758825542241</v>
      </c>
      <c r="AL9" s="17">
        <v>3.7485164867846832</v>
      </c>
      <c r="AM9" s="17">
        <v>1.7085847425661349</v>
      </c>
      <c r="AN9" s="17">
        <v>68.939867216506613</v>
      </c>
      <c r="AO9" s="17">
        <v>5.06796583227566</v>
      </c>
      <c r="AP9" s="17">
        <v>106.07196072742916</v>
      </c>
      <c r="AQ9" s="17">
        <v>10.432958365890517</v>
      </c>
      <c r="AR9" s="17">
        <v>6.7162610438239083</v>
      </c>
      <c r="AS9" s="17">
        <v>0.55025084618016484</v>
      </c>
      <c r="AT9" s="17">
        <v>4.7488860720826098</v>
      </c>
      <c r="AU9" s="17">
        <v>2.2581846359296667</v>
      </c>
      <c r="AV9" s="17">
        <v>21.195756107641429</v>
      </c>
      <c r="AW9" s="17">
        <v>5.5819519161282898</v>
      </c>
      <c r="AX9" s="17"/>
      <c r="AZ9" t="s">
        <v>150</v>
      </c>
      <c r="BA9" s="18" t="s">
        <v>149</v>
      </c>
      <c r="BB9" s="17">
        <v>140</v>
      </c>
      <c r="BC9" s="17">
        <v>9.8000000000000007</v>
      </c>
      <c r="BD9" s="17">
        <v>201</v>
      </c>
      <c r="BE9" s="17">
        <v>27.5</v>
      </c>
      <c r="BF9" s="17">
        <v>12.1</v>
      </c>
      <c r="BG9" s="17">
        <v>1.8</v>
      </c>
      <c r="BH9" s="17">
        <v>15.1</v>
      </c>
      <c r="BI9" s="17">
        <v>4.5999999999999996</v>
      </c>
      <c r="BJ9" s="17">
        <v>3.7</v>
      </c>
      <c r="BK9" s="17">
        <v>1.7</v>
      </c>
      <c r="BL9" s="17">
        <v>68.900000000000006</v>
      </c>
      <c r="BM9" s="17">
        <v>5.0999999999999996</v>
      </c>
      <c r="BN9" s="17">
        <v>106.1</v>
      </c>
      <c r="BO9" s="17">
        <v>10.4</v>
      </c>
      <c r="BP9" s="17">
        <v>6.7</v>
      </c>
      <c r="BQ9" s="17">
        <v>0.6</v>
      </c>
      <c r="BR9" s="17">
        <v>4.7</v>
      </c>
      <c r="BS9" s="17">
        <v>2.2999999999999998</v>
      </c>
      <c r="BT9" s="17">
        <v>21.2</v>
      </c>
      <c r="BU9" s="17">
        <v>5.6</v>
      </c>
      <c r="BW9" t="s">
        <v>203</v>
      </c>
      <c r="BX9" t="s">
        <v>204</v>
      </c>
      <c r="BY9" t="s">
        <v>205</v>
      </c>
      <c r="BZ9" t="s">
        <v>206</v>
      </c>
      <c r="CA9" t="s">
        <v>207</v>
      </c>
      <c r="CB9" t="s">
        <v>208</v>
      </c>
      <c r="CC9" t="s">
        <v>209</v>
      </c>
      <c r="CD9" t="s">
        <v>210</v>
      </c>
      <c r="CE9" t="s">
        <v>211</v>
      </c>
      <c r="CF9" t="s">
        <v>212</v>
      </c>
    </row>
    <row r="10" spans="3:84" x14ac:dyDescent="0.2">
      <c r="C10" t="s">
        <v>151</v>
      </c>
      <c r="D10" t="s">
        <v>152</v>
      </c>
      <c r="E10" t="s">
        <v>213</v>
      </c>
      <c r="F10" t="s">
        <v>214</v>
      </c>
      <c r="G10" t="s">
        <v>215</v>
      </c>
      <c r="H10" t="s">
        <v>216</v>
      </c>
      <c r="I10" t="s">
        <v>217</v>
      </c>
      <c r="J10" t="s">
        <v>218</v>
      </c>
      <c r="K10" t="s">
        <v>219</v>
      </c>
      <c r="L10" t="s">
        <v>220</v>
      </c>
      <c r="M10" t="s">
        <v>221</v>
      </c>
      <c r="N10" t="s">
        <v>222</v>
      </c>
      <c r="Q10" t="s">
        <v>5</v>
      </c>
      <c r="R10" t="s">
        <v>10</v>
      </c>
      <c r="S10">
        <v>205.29545016908932</v>
      </c>
      <c r="T10">
        <v>296.65240519196601</v>
      </c>
      <c r="AB10" t="s">
        <v>151</v>
      </c>
      <c r="AC10" s="18" t="s">
        <v>152</v>
      </c>
      <c r="AD10" s="17">
        <v>154.11543243146974</v>
      </c>
      <c r="AE10" s="17">
        <v>11.514754384775699</v>
      </c>
      <c r="AF10" s="17">
        <v>201.28073721947467</v>
      </c>
      <c r="AG10" s="17">
        <v>11.062521376526364</v>
      </c>
      <c r="AH10" s="17">
        <v>12.077564358264269</v>
      </c>
      <c r="AI10" s="17">
        <v>0.53317424336637553</v>
      </c>
      <c r="AJ10" s="17">
        <v>5.5638387903061073</v>
      </c>
      <c r="AK10" s="17">
        <v>0.96550014171556831</v>
      </c>
      <c r="AL10" s="17">
        <v>2.5136600569939693</v>
      </c>
      <c r="AM10" s="17">
        <v>0.29311627870273466</v>
      </c>
      <c r="AN10" s="17">
        <v>137.6958899203191</v>
      </c>
      <c r="AO10" s="17">
        <v>16.702621186661904</v>
      </c>
      <c r="AP10" s="17">
        <v>183.87206195637972</v>
      </c>
      <c r="AQ10" s="17">
        <v>10.516609934891374</v>
      </c>
      <c r="AR10" s="17">
        <v>10.863936007376433</v>
      </c>
      <c r="AS10" s="17">
        <v>0.10576886797772554</v>
      </c>
      <c r="AT10" s="17">
        <v>7.9111570357090812</v>
      </c>
      <c r="AU10" s="17">
        <v>1.5838124222640186</v>
      </c>
      <c r="AV10" s="17">
        <v>13.387649838629423</v>
      </c>
      <c r="AW10" s="17">
        <v>4.5127045030356641</v>
      </c>
      <c r="AX10" s="17"/>
      <c r="AZ10" t="s">
        <v>151</v>
      </c>
      <c r="BA10" s="18" t="s">
        <v>152</v>
      </c>
      <c r="BB10" s="17">
        <v>154.1</v>
      </c>
      <c r="BC10" s="17">
        <v>11.5</v>
      </c>
      <c r="BD10" s="17">
        <v>201.3</v>
      </c>
      <c r="BE10" s="17">
        <v>11.1</v>
      </c>
      <c r="BF10" s="17">
        <v>12.1</v>
      </c>
      <c r="BG10" s="17">
        <v>0.5</v>
      </c>
      <c r="BH10" s="17">
        <v>5.6</v>
      </c>
      <c r="BI10" s="17">
        <v>1</v>
      </c>
      <c r="BJ10" s="17">
        <v>2.5</v>
      </c>
      <c r="BK10" s="17">
        <v>0.3</v>
      </c>
      <c r="BL10" s="17">
        <v>137.69999999999999</v>
      </c>
      <c r="BM10" s="17">
        <v>16.7</v>
      </c>
      <c r="BN10" s="17">
        <v>183.9</v>
      </c>
      <c r="BO10" s="17">
        <v>10.5</v>
      </c>
      <c r="BP10" s="17">
        <v>10.9</v>
      </c>
      <c r="BQ10" s="17">
        <v>0.1</v>
      </c>
      <c r="BR10" s="17">
        <v>7.9</v>
      </c>
      <c r="BS10" s="17">
        <v>1.6</v>
      </c>
      <c r="BT10" s="17">
        <v>13.4</v>
      </c>
      <c r="BU10" s="17">
        <v>4.5</v>
      </c>
      <c r="BW10" t="s">
        <v>213</v>
      </c>
      <c r="BX10" t="s">
        <v>214</v>
      </c>
      <c r="BY10" t="s">
        <v>215</v>
      </c>
      <c r="BZ10" t="s">
        <v>216</v>
      </c>
      <c r="CA10" t="s">
        <v>217</v>
      </c>
      <c r="CB10" t="s">
        <v>218</v>
      </c>
      <c r="CC10" t="s">
        <v>219</v>
      </c>
      <c r="CD10" t="s">
        <v>220</v>
      </c>
      <c r="CE10" t="s">
        <v>221</v>
      </c>
      <c r="CF10" t="s">
        <v>222</v>
      </c>
    </row>
    <row r="11" spans="3:84" x14ac:dyDescent="0.2">
      <c r="C11" t="s">
        <v>153</v>
      </c>
      <c r="D11" t="s">
        <v>154</v>
      </c>
      <c r="E11" t="s">
        <v>223</v>
      </c>
      <c r="F11" t="s">
        <v>224</v>
      </c>
      <c r="G11" t="s">
        <v>225</v>
      </c>
      <c r="H11" t="s">
        <v>226</v>
      </c>
      <c r="I11" t="s">
        <v>227</v>
      </c>
      <c r="J11" t="s">
        <v>228</v>
      </c>
      <c r="K11" t="s">
        <v>229</v>
      </c>
      <c r="L11" t="s">
        <v>230</v>
      </c>
      <c r="M11" t="s">
        <v>231</v>
      </c>
      <c r="N11" t="s">
        <v>232</v>
      </c>
      <c r="Q11" t="s">
        <v>5</v>
      </c>
      <c r="R11" t="s">
        <v>10</v>
      </c>
      <c r="S11">
        <v>222.95571975812692</v>
      </c>
      <c r="T11">
        <v>249.11697281528146</v>
      </c>
      <c r="AB11" t="s">
        <v>153</v>
      </c>
      <c r="AC11" s="18" t="s">
        <v>154</v>
      </c>
      <c r="AD11" s="17">
        <v>205.12968029086463</v>
      </c>
      <c r="AE11" s="17">
        <v>11.04196035360992</v>
      </c>
      <c r="AF11" s="17">
        <v>271.66922756152985</v>
      </c>
      <c r="AG11" s="17">
        <v>15.368847787041144</v>
      </c>
      <c r="AH11" s="17">
        <v>16.106662742892158</v>
      </c>
      <c r="AI11" s="17">
        <v>0.4659859461469027</v>
      </c>
      <c r="AJ11" s="17">
        <v>22.929189173411938</v>
      </c>
      <c r="AK11" s="17">
        <v>2.2520885412209179</v>
      </c>
      <c r="AL11" s="17">
        <v>11.321869666698468</v>
      </c>
      <c r="AM11" s="17">
        <v>9.3479213978122786</v>
      </c>
      <c r="AN11" s="17">
        <v>141.35253117104494</v>
      </c>
      <c r="AO11" s="17">
        <v>12.655712311410003</v>
      </c>
      <c r="AP11" s="17">
        <v>215.95823887943266</v>
      </c>
      <c r="AQ11" s="17">
        <v>19.378328214529528</v>
      </c>
      <c r="AR11" s="17">
        <v>11.475599048884627</v>
      </c>
      <c r="AS11" s="17">
        <v>1.5146465832045979</v>
      </c>
      <c r="AT11" s="17">
        <v>11.384307263225052</v>
      </c>
      <c r="AU11" s="17">
        <v>2.884584145639923</v>
      </c>
      <c r="AV11" s="17">
        <v>23.087622141103758</v>
      </c>
      <c r="AW11" s="17">
        <v>6.907651379363319</v>
      </c>
      <c r="AX11" s="17"/>
      <c r="AZ11" t="s">
        <v>153</v>
      </c>
      <c r="BA11" s="18" t="s">
        <v>154</v>
      </c>
      <c r="BB11" s="17">
        <v>205.1</v>
      </c>
      <c r="BC11" s="17">
        <v>11</v>
      </c>
      <c r="BD11" s="17">
        <v>271.7</v>
      </c>
      <c r="BE11" s="17">
        <v>15.4</v>
      </c>
      <c r="BF11" s="17">
        <v>16.100000000000001</v>
      </c>
      <c r="BG11" s="17">
        <v>0.5</v>
      </c>
      <c r="BH11" s="17">
        <v>22.9</v>
      </c>
      <c r="BI11" s="17">
        <v>2.2999999999999998</v>
      </c>
      <c r="BJ11" s="17">
        <v>11.3</v>
      </c>
      <c r="BK11" s="17">
        <v>9.3000000000000007</v>
      </c>
      <c r="BL11" s="17">
        <v>141.4</v>
      </c>
      <c r="BM11" s="17">
        <v>12.7</v>
      </c>
      <c r="BN11" s="17">
        <v>216</v>
      </c>
      <c r="BO11" s="17">
        <v>19.399999999999999</v>
      </c>
      <c r="BP11" s="17">
        <v>11.5</v>
      </c>
      <c r="BQ11" s="17">
        <v>1.5</v>
      </c>
      <c r="BR11" s="17">
        <v>11.4</v>
      </c>
      <c r="BS11" s="17">
        <v>2.9</v>
      </c>
      <c r="BT11" s="17">
        <v>23.1</v>
      </c>
      <c r="BU11" s="17">
        <v>6.9</v>
      </c>
      <c r="BW11" t="s">
        <v>223</v>
      </c>
      <c r="BX11" t="s">
        <v>224</v>
      </c>
      <c r="BY11" t="s">
        <v>225</v>
      </c>
      <c r="BZ11" t="s">
        <v>226</v>
      </c>
      <c r="CA11" t="s">
        <v>227</v>
      </c>
      <c r="CB11" t="s">
        <v>228</v>
      </c>
      <c r="CC11" t="s">
        <v>229</v>
      </c>
      <c r="CD11" t="s">
        <v>230</v>
      </c>
      <c r="CE11" t="s">
        <v>231</v>
      </c>
      <c r="CF11" t="s">
        <v>232</v>
      </c>
    </row>
    <row r="12" spans="3:84" x14ac:dyDescent="0.2">
      <c r="C12" t="s">
        <v>155</v>
      </c>
      <c r="D12" t="s">
        <v>156</v>
      </c>
      <c r="E12" t="s">
        <v>233</v>
      </c>
      <c r="F12" t="s">
        <v>234</v>
      </c>
      <c r="G12" t="s">
        <v>235</v>
      </c>
      <c r="H12" t="s">
        <v>236</v>
      </c>
      <c r="I12" t="s">
        <v>237</v>
      </c>
      <c r="J12" t="s">
        <v>238</v>
      </c>
      <c r="K12" t="s">
        <v>239</v>
      </c>
      <c r="L12" t="s">
        <v>240</v>
      </c>
      <c r="M12" t="s">
        <v>241</v>
      </c>
      <c r="N12" t="s">
        <v>188</v>
      </c>
      <c r="Q12" t="s">
        <v>5</v>
      </c>
      <c r="R12" t="s">
        <v>10</v>
      </c>
      <c r="S12">
        <v>113.04669059901525</v>
      </c>
      <c r="T12">
        <v>165.51039910401934</v>
      </c>
      <c r="AB12" t="s">
        <v>155</v>
      </c>
      <c r="AC12" s="18" t="s">
        <v>156</v>
      </c>
      <c r="AD12" s="17">
        <v>132.58173785862476</v>
      </c>
      <c r="AE12" s="17">
        <v>22.572521254086759</v>
      </c>
      <c r="AF12" s="17">
        <v>178.26323919566514</v>
      </c>
      <c r="AG12" s="17">
        <v>34.082734821731499</v>
      </c>
      <c r="AH12" s="17">
        <v>10.474159781117658</v>
      </c>
      <c r="AI12" s="17">
        <v>1.9443545775779314</v>
      </c>
      <c r="AJ12" s="17">
        <v>8.0274796532962878</v>
      </c>
      <c r="AK12" s="17">
        <v>3.6391441688417556</v>
      </c>
      <c r="AL12" s="17">
        <v>1.8829403525701476</v>
      </c>
      <c r="AM12" s="17">
        <v>0.37281562831959697</v>
      </c>
      <c r="AN12" s="17">
        <v>73.879548750407835</v>
      </c>
      <c r="AO12" s="17">
        <v>8.9837496087359163</v>
      </c>
      <c r="AP12" s="17">
        <v>116.98766131770283</v>
      </c>
      <c r="AQ12" s="17">
        <v>18.830279335114476</v>
      </c>
      <c r="AR12" s="17">
        <v>7.171127305248393</v>
      </c>
      <c r="AS12" s="17">
        <v>0.9945568237490845</v>
      </c>
      <c r="AT12" s="17">
        <v>4.4555090033323941</v>
      </c>
      <c r="AU12" s="17">
        <v>0.22419801135195833</v>
      </c>
      <c r="AV12" s="17">
        <v>29.995273520467077</v>
      </c>
      <c r="AW12" s="17">
        <v>0</v>
      </c>
      <c r="AX12" s="17"/>
      <c r="AZ12" t="s">
        <v>155</v>
      </c>
      <c r="BA12" s="18" t="s">
        <v>156</v>
      </c>
      <c r="BB12" s="17">
        <v>132.6</v>
      </c>
      <c r="BC12" s="17">
        <v>22.6</v>
      </c>
      <c r="BD12" s="17">
        <v>178.3</v>
      </c>
      <c r="BE12" s="17">
        <v>34.1</v>
      </c>
      <c r="BF12" s="17">
        <v>10.5</v>
      </c>
      <c r="BG12" s="17">
        <v>1.9</v>
      </c>
      <c r="BH12" s="17">
        <v>8</v>
      </c>
      <c r="BI12" s="17">
        <v>3.6</v>
      </c>
      <c r="BJ12" s="17">
        <v>1.9</v>
      </c>
      <c r="BK12" s="17">
        <v>0.4</v>
      </c>
      <c r="BL12" s="17">
        <v>73.900000000000006</v>
      </c>
      <c r="BM12" s="17">
        <v>9</v>
      </c>
      <c r="BN12" s="17">
        <v>117</v>
      </c>
      <c r="BO12" s="17">
        <v>18.8</v>
      </c>
      <c r="BP12" s="17">
        <v>7.2</v>
      </c>
      <c r="BQ12" s="17">
        <v>1</v>
      </c>
      <c r="BR12" s="17">
        <v>4.5</v>
      </c>
      <c r="BS12" s="17">
        <v>0.2</v>
      </c>
      <c r="BT12" s="17">
        <v>30</v>
      </c>
      <c r="BU12" s="17">
        <v>0</v>
      </c>
      <c r="BW12" t="s">
        <v>233</v>
      </c>
      <c r="BX12" t="s">
        <v>234</v>
      </c>
      <c r="BY12" t="s">
        <v>235</v>
      </c>
      <c r="BZ12" t="s">
        <v>236</v>
      </c>
      <c r="CA12" t="s">
        <v>237</v>
      </c>
      <c r="CB12" t="s">
        <v>238</v>
      </c>
      <c r="CC12" t="s">
        <v>239</v>
      </c>
      <c r="CD12" t="s">
        <v>240</v>
      </c>
      <c r="CE12" t="s">
        <v>241</v>
      </c>
      <c r="CF12" t="s">
        <v>188</v>
      </c>
    </row>
    <row r="13" spans="3:84" hidden="1" x14ac:dyDescent="0.2">
      <c r="C13" t="s">
        <v>157</v>
      </c>
      <c r="D13" t="s">
        <v>158</v>
      </c>
      <c r="E13" t="s">
        <v>242</v>
      </c>
      <c r="F13" t="s">
        <v>243</v>
      </c>
      <c r="G13" t="s">
        <v>244</v>
      </c>
      <c r="H13" t="s">
        <v>245</v>
      </c>
      <c r="I13" t="s">
        <v>246</v>
      </c>
      <c r="J13" t="s">
        <v>247</v>
      </c>
      <c r="K13" t="s">
        <v>248</v>
      </c>
      <c r="L13" t="s">
        <v>249</v>
      </c>
      <c r="M13" t="s">
        <v>250</v>
      </c>
      <c r="N13" t="s">
        <v>251</v>
      </c>
      <c r="Q13" t="s">
        <v>5</v>
      </c>
      <c r="R13" t="s">
        <v>13</v>
      </c>
      <c r="S13">
        <v>10.274488917497306</v>
      </c>
      <c r="T13">
        <v>46.726615076709059</v>
      </c>
      <c r="AB13" t="s">
        <v>157</v>
      </c>
      <c r="AC13" s="18" t="s">
        <v>158</v>
      </c>
      <c r="AD13" s="17">
        <v>166.462254215819</v>
      </c>
      <c r="AE13" s="17">
        <v>12.20400551698946</v>
      </c>
      <c r="AF13" s="17">
        <v>243.27595634916034</v>
      </c>
      <c r="AG13" s="17">
        <v>38.365478892969747</v>
      </c>
      <c r="AH13" s="17">
        <v>14.949009733004283</v>
      </c>
      <c r="AI13" s="17">
        <v>2.8006595272854469</v>
      </c>
      <c r="AJ13" s="17">
        <v>16.108060051837128</v>
      </c>
      <c r="AK13" s="17">
        <v>3.6167872639323879</v>
      </c>
      <c r="AL13" s="17">
        <v>1.5589067595098216</v>
      </c>
      <c r="AM13" s="17">
        <v>0.13752300698535849</v>
      </c>
      <c r="AN13" s="17">
        <v>109.34707144713357</v>
      </c>
      <c r="AO13" s="17">
        <v>16.391312471928625</v>
      </c>
      <c r="AP13" s="17">
        <v>146.77913536037795</v>
      </c>
      <c r="AQ13" s="17">
        <v>27.149646139136724</v>
      </c>
      <c r="AR13" s="17">
        <v>8.6102899364172103</v>
      </c>
      <c r="AS13" s="17">
        <v>1.6381302204000658</v>
      </c>
      <c r="AT13" s="17">
        <v>9.0702716062651447</v>
      </c>
      <c r="AU13" s="17">
        <v>3.3219486804233296</v>
      </c>
      <c r="AV13" s="17">
        <v>8.9091410570633496</v>
      </c>
      <c r="AW13" s="17">
        <v>7.0524043379707066</v>
      </c>
      <c r="AX13" s="17"/>
      <c r="AZ13" t="s">
        <v>157</v>
      </c>
      <c r="BA13" s="18" t="s">
        <v>158</v>
      </c>
      <c r="BB13" s="17">
        <v>166.5</v>
      </c>
      <c r="BC13" s="17">
        <v>12.2</v>
      </c>
      <c r="BD13" s="17">
        <v>243.3</v>
      </c>
      <c r="BE13" s="17">
        <v>38.4</v>
      </c>
      <c r="BF13" s="17">
        <v>14.9</v>
      </c>
      <c r="BG13" s="17">
        <v>2.8</v>
      </c>
      <c r="BH13" s="17">
        <v>16.100000000000001</v>
      </c>
      <c r="BI13" s="17">
        <v>3.6</v>
      </c>
      <c r="BJ13" s="17">
        <v>1.6</v>
      </c>
      <c r="BK13" s="17">
        <v>0.1</v>
      </c>
      <c r="BL13" s="17">
        <v>109.3</v>
      </c>
      <c r="BM13" s="17">
        <v>16.399999999999999</v>
      </c>
      <c r="BN13" s="17">
        <v>146.80000000000001</v>
      </c>
      <c r="BO13" s="17">
        <v>27.1</v>
      </c>
      <c r="BP13" s="17">
        <v>8.6</v>
      </c>
      <c r="BQ13" s="17">
        <v>1.6</v>
      </c>
      <c r="BR13" s="17">
        <v>9.1</v>
      </c>
      <c r="BS13" s="17">
        <v>3.3</v>
      </c>
      <c r="BT13" s="17">
        <v>8.9</v>
      </c>
      <c r="BU13" s="17">
        <v>7.1</v>
      </c>
      <c r="BW13" t="s">
        <v>242</v>
      </c>
      <c r="BX13" t="s">
        <v>243</v>
      </c>
      <c r="BY13" t="s">
        <v>244</v>
      </c>
      <c r="BZ13" t="s">
        <v>245</v>
      </c>
      <c r="CA13" t="s">
        <v>246</v>
      </c>
      <c r="CB13" t="s">
        <v>247</v>
      </c>
      <c r="CC13" t="s">
        <v>248</v>
      </c>
      <c r="CD13" t="s">
        <v>249</v>
      </c>
      <c r="CE13" t="s">
        <v>250</v>
      </c>
      <c r="CF13" t="s">
        <v>251</v>
      </c>
    </row>
    <row r="14" spans="3:84" hidden="1" x14ac:dyDescent="0.2">
      <c r="Q14" t="s">
        <v>5</v>
      </c>
      <c r="R14" t="s">
        <v>13</v>
      </c>
      <c r="S14">
        <v>17.616889641456215</v>
      </c>
      <c r="T14">
        <v>50.57819103739596</v>
      </c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</row>
    <row r="15" spans="3:84" hidden="1" x14ac:dyDescent="0.2">
      <c r="Q15" t="s">
        <v>5</v>
      </c>
      <c r="R15" t="s">
        <v>13</v>
      </c>
      <c r="S15">
        <v>13.276915934640195</v>
      </c>
      <c r="T15">
        <v>29.46316071240442</v>
      </c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</row>
    <row r="16" spans="3:84" x14ac:dyDescent="0.2">
      <c r="Q16" t="s">
        <v>156</v>
      </c>
      <c r="R16" t="s">
        <v>10</v>
      </c>
      <c r="S16">
        <v>220.61788435785814</v>
      </c>
      <c r="T16">
        <v>291.68388174199657</v>
      </c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</row>
    <row r="17" spans="3:73" x14ac:dyDescent="0.2">
      <c r="Q17" t="s">
        <v>156</v>
      </c>
      <c r="R17" t="s">
        <v>10</v>
      </c>
      <c r="S17">
        <v>166.01307390027111</v>
      </c>
      <c r="T17">
        <v>267.39399207580749</v>
      </c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</row>
    <row r="18" spans="3:73" x14ac:dyDescent="0.2">
      <c r="C18" t="s">
        <v>142</v>
      </c>
      <c r="D18" t="s">
        <v>2</v>
      </c>
      <c r="E18" t="s">
        <v>10</v>
      </c>
      <c r="I18" t="s">
        <v>13</v>
      </c>
      <c r="Q18" t="s">
        <v>156</v>
      </c>
      <c r="R18" t="s">
        <v>10</v>
      </c>
      <c r="S18">
        <v>143.62090962074197</v>
      </c>
      <c r="T18">
        <v>172.84885008638807</v>
      </c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</row>
    <row r="19" spans="3:73" x14ac:dyDescent="0.2">
      <c r="E19" t="s">
        <v>90</v>
      </c>
      <c r="F19" t="s">
        <v>92</v>
      </c>
      <c r="G19" t="s">
        <v>93</v>
      </c>
      <c r="H19" t="s">
        <v>94</v>
      </c>
      <c r="I19" t="s">
        <v>90</v>
      </c>
      <c r="J19" t="s">
        <v>92</v>
      </c>
      <c r="K19" t="s">
        <v>93</v>
      </c>
      <c r="L19" t="s">
        <v>94</v>
      </c>
      <c r="Q19" t="s">
        <v>156</v>
      </c>
      <c r="R19" t="s">
        <v>10</v>
      </c>
      <c r="S19">
        <v>81.44096606100041</v>
      </c>
      <c r="T19">
        <v>111.25856956830509</v>
      </c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</row>
    <row r="20" spans="3:73" x14ac:dyDescent="0.2">
      <c r="C20" t="s">
        <v>143</v>
      </c>
      <c r="D20">
        <v>9018</v>
      </c>
      <c r="E20" t="s">
        <v>164</v>
      </c>
      <c r="F20" t="s">
        <v>165</v>
      </c>
      <c r="G20" t="s">
        <v>166</v>
      </c>
      <c r="H20" t="s">
        <v>167</v>
      </c>
      <c r="I20" t="s">
        <v>169</v>
      </c>
      <c r="J20" t="s">
        <v>170</v>
      </c>
      <c r="K20" t="s">
        <v>171</v>
      </c>
      <c r="L20" t="s">
        <v>172</v>
      </c>
      <c r="Q20" t="s">
        <v>156</v>
      </c>
      <c r="R20" t="s">
        <v>10</v>
      </c>
      <c r="S20">
        <v>78.272687538819625</v>
      </c>
      <c r="T20">
        <v>90.233213176803559</v>
      </c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</row>
    <row r="21" spans="3:73" x14ac:dyDescent="0.2">
      <c r="C21" t="s">
        <v>144</v>
      </c>
      <c r="D21" t="s">
        <v>5</v>
      </c>
      <c r="E21" t="s">
        <v>174</v>
      </c>
      <c r="F21" t="s">
        <v>175</v>
      </c>
      <c r="G21" t="s">
        <v>176</v>
      </c>
      <c r="H21" t="s">
        <v>177</v>
      </c>
      <c r="I21" t="s">
        <v>179</v>
      </c>
      <c r="J21" t="s">
        <v>180</v>
      </c>
      <c r="K21" t="s">
        <v>181</v>
      </c>
      <c r="L21" t="s">
        <v>182</v>
      </c>
      <c r="Q21" t="s">
        <v>156</v>
      </c>
      <c r="R21" t="s">
        <v>10</v>
      </c>
      <c r="S21">
        <v>105.50208447749189</v>
      </c>
      <c r="T21">
        <v>136.15678813748164</v>
      </c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</row>
    <row r="22" spans="3:73" hidden="1" x14ac:dyDescent="0.2">
      <c r="C22" t="s">
        <v>145</v>
      </c>
      <c r="D22" t="s">
        <v>147</v>
      </c>
      <c r="E22" t="s">
        <v>184</v>
      </c>
      <c r="F22" t="s">
        <v>185</v>
      </c>
      <c r="G22" t="s">
        <v>186</v>
      </c>
      <c r="H22" t="s">
        <v>187</v>
      </c>
      <c r="I22" t="s">
        <v>189</v>
      </c>
      <c r="J22" t="s">
        <v>190</v>
      </c>
      <c r="K22" t="s">
        <v>191</v>
      </c>
      <c r="L22" t="s">
        <v>192</v>
      </c>
      <c r="Q22" t="s">
        <v>156</v>
      </c>
      <c r="R22" t="s">
        <v>13</v>
      </c>
      <c r="S22">
        <v>73.307609802326354</v>
      </c>
      <c r="T22">
        <v>117.88226432077009</v>
      </c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</row>
    <row r="23" spans="3:73" hidden="1" x14ac:dyDescent="0.2">
      <c r="C23" t="s">
        <v>146</v>
      </c>
      <c r="D23" t="s">
        <v>148</v>
      </c>
      <c r="E23" t="s">
        <v>193</v>
      </c>
      <c r="F23" t="s">
        <v>194</v>
      </c>
      <c r="G23" t="s">
        <v>195</v>
      </c>
      <c r="H23" t="s">
        <v>196</v>
      </c>
      <c r="I23" t="s">
        <v>198</v>
      </c>
      <c r="J23" t="s">
        <v>199</v>
      </c>
      <c r="K23" t="s">
        <v>200</v>
      </c>
      <c r="L23" t="s">
        <v>201</v>
      </c>
      <c r="Q23" t="s">
        <v>156</v>
      </c>
      <c r="R23" t="s">
        <v>13</v>
      </c>
      <c r="S23">
        <v>89.717943613343323</v>
      </c>
      <c r="T23">
        <v>149.1461572088952</v>
      </c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</row>
    <row r="24" spans="3:73" hidden="1" x14ac:dyDescent="0.2">
      <c r="C24" t="s">
        <v>150</v>
      </c>
      <c r="D24" t="s">
        <v>149</v>
      </c>
      <c r="E24" t="s">
        <v>203</v>
      </c>
      <c r="F24" t="s">
        <v>204</v>
      </c>
      <c r="G24" t="s">
        <v>205</v>
      </c>
      <c r="H24" t="s">
        <v>206</v>
      </c>
      <c r="I24" t="s">
        <v>208</v>
      </c>
      <c r="J24" t="s">
        <v>209</v>
      </c>
      <c r="K24" t="s">
        <v>210</v>
      </c>
      <c r="L24" t="s">
        <v>211</v>
      </c>
      <c r="Q24" t="s">
        <v>156</v>
      </c>
      <c r="R24" t="s">
        <v>13</v>
      </c>
      <c r="S24">
        <v>58.613092835553864</v>
      </c>
      <c r="T24">
        <v>83.934562423443197</v>
      </c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</row>
    <row r="25" spans="3:73" x14ac:dyDescent="0.2">
      <c r="C25" t="s">
        <v>151</v>
      </c>
      <c r="D25" t="s">
        <v>152</v>
      </c>
      <c r="E25" t="s">
        <v>213</v>
      </c>
      <c r="F25" t="s">
        <v>214</v>
      </c>
      <c r="G25" t="s">
        <v>215</v>
      </c>
      <c r="H25" t="s">
        <v>216</v>
      </c>
      <c r="I25" t="s">
        <v>218</v>
      </c>
      <c r="J25" t="s">
        <v>219</v>
      </c>
      <c r="K25" t="s">
        <v>220</v>
      </c>
      <c r="L25" t="s">
        <v>221</v>
      </c>
      <c r="Q25" t="s">
        <v>148</v>
      </c>
      <c r="R25" t="s">
        <v>10</v>
      </c>
      <c r="S25">
        <v>134.6315164357662</v>
      </c>
      <c r="T25">
        <v>223.41549173657097</v>
      </c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</row>
    <row r="26" spans="3:73" x14ac:dyDescent="0.2">
      <c r="C26" t="s">
        <v>153</v>
      </c>
      <c r="D26" t="s">
        <v>154</v>
      </c>
      <c r="E26" t="s">
        <v>223</v>
      </c>
      <c r="F26" t="s">
        <v>224</v>
      </c>
      <c r="G26" t="s">
        <v>225</v>
      </c>
      <c r="H26" t="s">
        <v>226</v>
      </c>
      <c r="I26" t="s">
        <v>228</v>
      </c>
      <c r="J26" t="s">
        <v>229</v>
      </c>
      <c r="K26" t="s">
        <v>230</v>
      </c>
      <c r="L26" t="s">
        <v>231</v>
      </c>
      <c r="Q26" t="s">
        <v>148</v>
      </c>
      <c r="R26" t="s">
        <v>10</v>
      </c>
      <c r="S26">
        <v>184.1847294165957</v>
      </c>
      <c r="T26">
        <v>235.88065482385144</v>
      </c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</row>
    <row r="27" spans="3:73" x14ac:dyDescent="0.2">
      <c r="C27" t="s">
        <v>155</v>
      </c>
      <c r="D27" t="s">
        <v>156</v>
      </c>
      <c r="E27" t="s">
        <v>233</v>
      </c>
      <c r="F27" t="s">
        <v>234</v>
      </c>
      <c r="G27" t="s">
        <v>235</v>
      </c>
      <c r="H27" t="s">
        <v>236</v>
      </c>
      <c r="I27" t="s">
        <v>238</v>
      </c>
      <c r="J27" t="s">
        <v>239</v>
      </c>
      <c r="K27" t="s">
        <v>240</v>
      </c>
      <c r="L27" t="s">
        <v>241</v>
      </c>
      <c r="Q27" t="s">
        <v>148</v>
      </c>
      <c r="R27" t="s">
        <v>10</v>
      </c>
      <c r="S27">
        <v>162.37816978939216</v>
      </c>
      <c r="T27">
        <v>204.09242456862239</v>
      </c>
    </row>
    <row r="28" spans="3:73" hidden="1" x14ac:dyDescent="0.2">
      <c r="C28" t="s">
        <v>157</v>
      </c>
      <c r="D28" t="s">
        <v>158</v>
      </c>
      <c r="E28" t="s">
        <v>242</v>
      </c>
      <c r="F28" t="s">
        <v>243</v>
      </c>
      <c r="G28" t="s">
        <v>244</v>
      </c>
      <c r="H28" t="s">
        <v>245</v>
      </c>
      <c r="I28" t="s">
        <v>247</v>
      </c>
      <c r="J28" t="s">
        <v>248</v>
      </c>
      <c r="K28" t="s">
        <v>249</v>
      </c>
      <c r="L28" t="s">
        <v>250</v>
      </c>
      <c r="Q28" t="s">
        <v>148</v>
      </c>
      <c r="R28" t="s">
        <v>13</v>
      </c>
      <c r="S28">
        <v>130.96548411266971</v>
      </c>
      <c r="T28">
        <v>229.69271553548103</v>
      </c>
    </row>
    <row r="29" spans="3:73" hidden="1" x14ac:dyDescent="0.2">
      <c r="Q29" t="s">
        <v>148</v>
      </c>
      <c r="R29" t="s">
        <v>13</v>
      </c>
      <c r="S29">
        <v>102.9543260038527</v>
      </c>
      <c r="T29">
        <v>178.25694047470253</v>
      </c>
    </row>
    <row r="30" spans="3:73" hidden="1" x14ac:dyDescent="0.2">
      <c r="Q30" t="s">
        <v>148</v>
      </c>
      <c r="R30" t="s">
        <v>13</v>
      </c>
      <c r="S30">
        <v>94.201746704552903</v>
      </c>
      <c r="T30">
        <v>87.346170322294682</v>
      </c>
    </row>
    <row r="31" spans="3:73" x14ac:dyDescent="0.2">
      <c r="Q31" t="s">
        <v>147</v>
      </c>
      <c r="R31" t="s">
        <v>10</v>
      </c>
      <c r="S31">
        <v>97.964809567303362</v>
      </c>
      <c r="T31">
        <v>121.84653092999457</v>
      </c>
    </row>
    <row r="32" spans="3:73" x14ac:dyDescent="0.2">
      <c r="Q32" t="s">
        <v>147</v>
      </c>
      <c r="R32" t="s">
        <v>10</v>
      </c>
      <c r="S32">
        <v>103.01479305770474</v>
      </c>
      <c r="T32">
        <v>166.58710657392692</v>
      </c>
    </row>
    <row r="33" spans="17:20" x14ac:dyDescent="0.2">
      <c r="Q33" t="s">
        <v>147</v>
      </c>
      <c r="R33" t="s">
        <v>10</v>
      </c>
      <c r="S33">
        <v>136.29229178419939</v>
      </c>
      <c r="T33">
        <v>194.46105693162841</v>
      </c>
    </row>
    <row r="34" spans="17:20" hidden="1" x14ac:dyDescent="0.2">
      <c r="Q34" t="s">
        <v>147</v>
      </c>
      <c r="R34" t="s">
        <v>13</v>
      </c>
      <c r="S34">
        <v>7.3648158665455625</v>
      </c>
      <c r="T34">
        <v>44.410279588933889</v>
      </c>
    </row>
    <row r="35" spans="17:20" hidden="1" x14ac:dyDescent="0.2">
      <c r="Q35" t="s">
        <v>147</v>
      </c>
      <c r="R35" t="s">
        <v>13</v>
      </c>
      <c r="S35">
        <v>6.6474785879505376</v>
      </c>
      <c r="T35">
        <v>33.821982491317058</v>
      </c>
    </row>
    <row r="36" spans="17:20" hidden="1" x14ac:dyDescent="0.2">
      <c r="Q36" t="s">
        <v>147</v>
      </c>
      <c r="R36" t="s">
        <v>13</v>
      </c>
      <c r="S36">
        <v>13.631216774422835</v>
      </c>
      <c r="T36">
        <v>1.5357886981260167</v>
      </c>
    </row>
    <row r="37" spans="17:20" x14ac:dyDescent="0.2">
      <c r="Q37" t="s">
        <v>252</v>
      </c>
      <c r="R37" t="s">
        <v>10</v>
      </c>
      <c r="S37">
        <v>164.53327834961104</v>
      </c>
      <c r="T37">
        <v>295.04401249718143</v>
      </c>
    </row>
    <row r="38" spans="17:20" x14ac:dyDescent="0.2">
      <c r="Q38" t="s">
        <v>252</v>
      </c>
      <c r="R38" t="s">
        <v>10</v>
      </c>
      <c r="S38">
        <v>188.49858452344759</v>
      </c>
      <c r="T38">
        <v>266.44069160361943</v>
      </c>
    </row>
    <row r="39" spans="17:20" x14ac:dyDescent="0.2">
      <c r="Q39" t="s">
        <v>252</v>
      </c>
      <c r="R39" t="s">
        <v>10</v>
      </c>
      <c r="S39">
        <v>146.35489977439789</v>
      </c>
      <c r="T39">
        <v>168.34316494668025</v>
      </c>
    </row>
    <row r="40" spans="17:20" hidden="1" x14ac:dyDescent="0.2">
      <c r="Q40" t="s">
        <v>252</v>
      </c>
      <c r="R40" t="s">
        <v>13</v>
      </c>
      <c r="S40">
        <v>105.79522422993195</v>
      </c>
      <c r="T40">
        <v>169.47286224108703</v>
      </c>
    </row>
    <row r="41" spans="17:20" hidden="1" x14ac:dyDescent="0.2">
      <c r="Q41" t="s">
        <v>252</v>
      </c>
      <c r="R41" t="s">
        <v>13</v>
      </c>
      <c r="S41">
        <v>64.290890078475229</v>
      </c>
      <c r="T41">
        <v>65.488308734568392</v>
      </c>
    </row>
    <row r="42" spans="17:20" hidden="1" x14ac:dyDescent="0.2">
      <c r="Q42" t="s">
        <v>252</v>
      </c>
      <c r="R42" t="s">
        <v>13</v>
      </c>
      <c r="S42">
        <v>133.81867891888572</v>
      </c>
      <c r="T42">
        <v>174.4612627553841</v>
      </c>
    </row>
    <row r="43" spans="17:20" hidden="1" x14ac:dyDescent="0.2">
      <c r="Q43" t="s">
        <v>252</v>
      </c>
      <c r="R43" t="s">
        <v>13</v>
      </c>
      <c r="S43">
        <v>133.48349256124138</v>
      </c>
      <c r="T43">
        <v>177.69410771047228</v>
      </c>
    </row>
    <row r="44" spans="17:20" x14ac:dyDescent="0.2">
      <c r="Q44" t="s">
        <v>154</v>
      </c>
      <c r="R44" t="s">
        <v>10</v>
      </c>
      <c r="S44">
        <v>204.7606988180832</v>
      </c>
      <c r="T44">
        <v>288.52080842827775</v>
      </c>
    </row>
    <row r="45" spans="17:20" x14ac:dyDescent="0.2">
      <c r="Q45" t="s">
        <v>154</v>
      </c>
      <c r="R45" t="s">
        <v>10</v>
      </c>
      <c r="S45">
        <v>224.43673766608913</v>
      </c>
      <c r="T45">
        <v>285.50602039295944</v>
      </c>
    </row>
    <row r="46" spans="17:20" x14ac:dyDescent="0.2">
      <c r="Q46" t="s">
        <v>154</v>
      </c>
      <c r="R46" t="s">
        <v>10</v>
      </c>
      <c r="S46">
        <v>186.19160438842161</v>
      </c>
      <c r="T46">
        <v>240.98085386335237</v>
      </c>
    </row>
    <row r="47" spans="17:20" hidden="1" x14ac:dyDescent="0.2">
      <c r="Q47" t="s">
        <v>154</v>
      </c>
      <c r="R47" t="s">
        <v>13</v>
      </c>
      <c r="S47">
        <v>157.31165731197757</v>
      </c>
      <c r="T47">
        <v>253.1202829747927</v>
      </c>
    </row>
    <row r="48" spans="17:20" hidden="1" x14ac:dyDescent="0.2">
      <c r="Q48" t="s">
        <v>154</v>
      </c>
      <c r="R48" t="s">
        <v>13</v>
      </c>
      <c r="S48">
        <v>105.38319956533167</v>
      </c>
      <c r="T48">
        <v>170.51731068330108</v>
      </c>
    </row>
    <row r="49" spans="17:20" hidden="1" x14ac:dyDescent="0.2">
      <c r="Q49" t="s">
        <v>154</v>
      </c>
      <c r="R49" t="s">
        <v>13</v>
      </c>
      <c r="S49">
        <v>160.66660711735014</v>
      </c>
      <c r="T49">
        <v>197.44740703487474</v>
      </c>
    </row>
    <row r="50" spans="17:20" hidden="1" x14ac:dyDescent="0.2">
      <c r="Q50" t="s">
        <v>154</v>
      </c>
      <c r="R50" t="s">
        <v>13</v>
      </c>
      <c r="S50">
        <v>142.0486606895204</v>
      </c>
      <c r="T50">
        <v>242.74795482476202</v>
      </c>
    </row>
    <row r="51" spans="17:20" x14ac:dyDescent="0.2">
      <c r="Q51" t="s">
        <v>149</v>
      </c>
      <c r="R51" t="s">
        <v>10</v>
      </c>
      <c r="S51">
        <v>153.80839981713854</v>
      </c>
      <c r="T51">
        <v>245.11052105716234</v>
      </c>
    </row>
    <row r="52" spans="17:20" x14ac:dyDescent="0.2">
      <c r="Q52" t="s">
        <v>149</v>
      </c>
      <c r="R52" t="s">
        <v>10</v>
      </c>
      <c r="S52">
        <v>114.47875009425772</v>
      </c>
      <c r="T52">
        <v>121.82737245232785</v>
      </c>
    </row>
    <row r="53" spans="17:20" x14ac:dyDescent="0.2">
      <c r="Q53" t="s">
        <v>149</v>
      </c>
      <c r="R53" t="s">
        <v>10</v>
      </c>
      <c r="S53">
        <v>150.77840193910345</v>
      </c>
      <c r="T53">
        <v>263.01339199181587</v>
      </c>
    </row>
    <row r="54" spans="17:20" x14ac:dyDescent="0.2">
      <c r="Q54" t="s">
        <v>149</v>
      </c>
      <c r="R54" t="s">
        <v>10</v>
      </c>
      <c r="S54">
        <v>118.81848302875368</v>
      </c>
      <c r="T54">
        <v>150.47873424218716</v>
      </c>
    </row>
    <row r="55" spans="17:20" x14ac:dyDescent="0.2">
      <c r="Q55" t="s">
        <v>149</v>
      </c>
      <c r="R55" t="s">
        <v>10</v>
      </c>
      <c r="S55">
        <v>162.20931478968819</v>
      </c>
      <c r="T55">
        <v>224.52741276933821</v>
      </c>
    </row>
    <row r="56" spans="17:20" x14ac:dyDescent="0.2">
      <c r="Q56" t="s">
        <v>149</v>
      </c>
      <c r="R56" t="s">
        <v>10</v>
      </c>
      <c r="S56">
        <v>146.77392520772918</v>
      </c>
      <c r="T56">
        <v>176.46906218578121</v>
      </c>
    </row>
    <row r="57" spans="17:20" hidden="1" x14ac:dyDescent="0.2">
      <c r="Q57" t="s">
        <v>149</v>
      </c>
      <c r="R57" t="s">
        <v>13</v>
      </c>
      <c r="S57">
        <v>48.696390161942595</v>
      </c>
      <c r="T57">
        <v>91.625618335572668</v>
      </c>
    </row>
    <row r="58" spans="17:20" hidden="1" x14ac:dyDescent="0.2">
      <c r="Q58" t="s">
        <v>149</v>
      </c>
      <c r="R58" t="s">
        <v>13</v>
      </c>
      <c r="S58">
        <v>71.401565972305875</v>
      </c>
      <c r="T58">
        <v>104.79603555218542</v>
      </c>
    </row>
    <row r="59" spans="17:20" hidden="1" x14ac:dyDescent="0.2">
      <c r="Q59" t="s">
        <v>149</v>
      </c>
      <c r="R59" t="s">
        <v>13</v>
      </c>
      <c r="S59">
        <v>77.091209049535124</v>
      </c>
      <c r="T59">
        <v>107.72816857096512</v>
      </c>
    </row>
    <row r="60" spans="17:20" hidden="1" x14ac:dyDescent="0.2">
      <c r="Q60" t="s">
        <v>149</v>
      </c>
      <c r="R60" t="s">
        <v>13</v>
      </c>
      <c r="S60">
        <v>63.962708354704084</v>
      </c>
      <c r="T60">
        <v>86.174448753051607</v>
      </c>
    </row>
    <row r="61" spans="17:20" hidden="1" x14ac:dyDescent="0.2">
      <c r="Q61" t="s">
        <v>149</v>
      </c>
      <c r="R61" t="s">
        <v>13</v>
      </c>
      <c r="S61">
        <v>67.406460740152497</v>
      </c>
      <c r="T61">
        <v>155.30116659403589</v>
      </c>
    </row>
    <row r="62" spans="17:20" hidden="1" x14ac:dyDescent="0.2">
      <c r="Q62" t="s">
        <v>149</v>
      </c>
      <c r="R62" t="s">
        <v>13</v>
      </c>
      <c r="S62">
        <v>85.101680802928129</v>
      </c>
      <c r="T62">
        <v>90.811134946288263</v>
      </c>
    </row>
    <row r="63" spans="17:20" x14ac:dyDescent="0.2">
      <c r="Q63" t="s">
        <v>152</v>
      </c>
      <c r="R63" t="s">
        <v>10</v>
      </c>
      <c r="S63">
        <v>159.15897794945369</v>
      </c>
      <c r="T63">
        <v>184.45839432603049</v>
      </c>
    </row>
    <row r="64" spans="17:20" x14ac:dyDescent="0.2">
      <c r="Q64" t="s">
        <v>152</v>
      </c>
      <c r="R64" t="s">
        <v>10</v>
      </c>
      <c r="S64">
        <v>139.27747857183113</v>
      </c>
      <c r="T64">
        <v>193.72357069634515</v>
      </c>
    </row>
    <row r="65" spans="17:20" x14ac:dyDescent="0.2">
      <c r="Q65" t="s">
        <v>152</v>
      </c>
      <c r="R65" t="s">
        <v>10</v>
      </c>
      <c r="S65">
        <v>193.22346300283655</v>
      </c>
      <c r="T65">
        <v>244.55279855018517</v>
      </c>
    </row>
    <row r="66" spans="17:20" x14ac:dyDescent="0.2">
      <c r="Q66" t="s">
        <v>152</v>
      </c>
      <c r="R66" t="s">
        <v>10</v>
      </c>
      <c r="S66">
        <v>124.5069179785756</v>
      </c>
      <c r="T66">
        <v>186.51703485877167</v>
      </c>
    </row>
    <row r="67" spans="17:20" x14ac:dyDescent="0.2">
      <c r="Q67" t="s">
        <v>152</v>
      </c>
      <c r="R67" t="s">
        <v>10</v>
      </c>
      <c r="S67">
        <v>154.41032465465173</v>
      </c>
      <c r="T67">
        <v>197.15188766604092</v>
      </c>
    </row>
    <row r="68" spans="17:20" hidden="1" x14ac:dyDescent="0.2">
      <c r="Q68" t="s">
        <v>152</v>
      </c>
      <c r="R68" t="s">
        <v>13</v>
      </c>
      <c r="S68">
        <v>159.29643668691639</v>
      </c>
      <c r="T68">
        <v>188.49754623785682</v>
      </c>
    </row>
    <row r="69" spans="17:20" hidden="1" x14ac:dyDescent="0.2">
      <c r="Q69" t="s">
        <v>152</v>
      </c>
      <c r="R69" t="s">
        <v>13</v>
      </c>
      <c r="S69">
        <v>104.82765450937923</v>
      </c>
      <c r="T69">
        <v>163.78993814549506</v>
      </c>
    </row>
    <row r="70" spans="17:20" hidden="1" x14ac:dyDescent="0.2">
      <c r="Q70" t="s">
        <v>152</v>
      </c>
      <c r="R70" t="s">
        <v>13</v>
      </c>
      <c r="S70">
        <v>148.96357856466165</v>
      </c>
      <c r="T70">
        <v>199.32870148578724</v>
      </c>
    </row>
  </sheetData>
  <autoFilter ref="R2:R70" xr:uid="{029774E2-A73A-9B41-B3FC-581A50974D89}">
    <filterColumn colId="0">
      <filters>
        <filter val="Contro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C9677-5C4B-5F47-914C-FF4B9909F928}">
  <dimension ref="A1:E68"/>
  <sheetViews>
    <sheetView workbookViewId="0">
      <selection activeCell="I16" sqref="I16"/>
    </sheetView>
  </sheetViews>
  <sheetFormatPr baseColWidth="10" defaultRowHeight="16" x14ac:dyDescent="0.2"/>
  <sheetData>
    <row r="1" spans="1:5" x14ac:dyDescent="0.2">
      <c r="A1" t="s">
        <v>2</v>
      </c>
      <c r="B1" t="s">
        <v>6</v>
      </c>
      <c r="C1" t="s">
        <v>253</v>
      </c>
      <c r="D1" t="s">
        <v>90</v>
      </c>
      <c r="E1" t="s">
        <v>92</v>
      </c>
    </row>
    <row r="2" spans="1:5" x14ac:dyDescent="0.2">
      <c r="A2">
        <v>9018</v>
      </c>
      <c r="B2" t="s">
        <v>10</v>
      </c>
      <c r="C2">
        <v>1</v>
      </c>
      <c r="D2">
        <v>90.737924231103719</v>
      </c>
      <c r="E2">
        <v>166.35883998197016</v>
      </c>
    </row>
    <row r="3" spans="1:5" x14ac:dyDescent="0.2">
      <c r="A3">
        <v>9018</v>
      </c>
      <c r="B3" t="s">
        <v>10</v>
      </c>
      <c r="C3">
        <v>2</v>
      </c>
      <c r="D3">
        <v>180.02437938785346</v>
      </c>
      <c r="E3">
        <v>236.79605076506823</v>
      </c>
    </row>
    <row r="4" spans="1:5" x14ac:dyDescent="0.2">
      <c r="A4">
        <v>9018</v>
      </c>
      <c r="B4" t="s">
        <v>10</v>
      </c>
      <c r="C4">
        <v>3</v>
      </c>
      <c r="D4">
        <v>196.40972488750822</v>
      </c>
      <c r="E4">
        <v>237.44362008649045</v>
      </c>
    </row>
    <row r="5" spans="1:5" x14ac:dyDescent="0.2">
      <c r="A5">
        <v>9018</v>
      </c>
      <c r="B5" t="s">
        <v>13</v>
      </c>
      <c r="C5">
        <v>1</v>
      </c>
      <c r="D5">
        <v>122.66665118840871</v>
      </c>
      <c r="E5">
        <v>190.25903802173536</v>
      </c>
    </row>
    <row r="6" spans="1:5" x14ac:dyDescent="0.2">
      <c r="A6">
        <v>9018</v>
      </c>
      <c r="B6" t="s">
        <v>13</v>
      </c>
      <c r="C6">
        <v>2</v>
      </c>
      <c r="D6">
        <v>169.93316187408516</v>
      </c>
      <c r="E6">
        <v>245.94844088830888</v>
      </c>
    </row>
    <row r="7" spans="1:5" x14ac:dyDescent="0.2">
      <c r="A7">
        <v>9018</v>
      </c>
      <c r="B7" t="s">
        <v>13</v>
      </c>
      <c r="C7">
        <v>3</v>
      </c>
      <c r="D7">
        <v>67.028987308356065</v>
      </c>
      <c r="E7">
        <v>122.22662232627542</v>
      </c>
    </row>
    <row r="8" spans="1:5" x14ac:dyDescent="0.2">
      <c r="A8" t="s">
        <v>5</v>
      </c>
      <c r="B8" t="s">
        <v>10</v>
      </c>
      <c r="C8">
        <v>1</v>
      </c>
      <c r="D8">
        <v>205.29545016908932</v>
      </c>
      <c r="E8">
        <v>296.65240519196601</v>
      </c>
    </row>
    <row r="9" spans="1:5" x14ac:dyDescent="0.2">
      <c r="A9" t="s">
        <v>5</v>
      </c>
      <c r="B9" t="s">
        <v>10</v>
      </c>
      <c r="C9">
        <v>2</v>
      </c>
      <c r="D9">
        <v>222.95571975812692</v>
      </c>
      <c r="E9">
        <v>249.11697281528146</v>
      </c>
    </row>
    <row r="10" spans="1:5" x14ac:dyDescent="0.2">
      <c r="A10" t="s">
        <v>5</v>
      </c>
      <c r="B10" t="s">
        <v>10</v>
      </c>
      <c r="C10">
        <v>3</v>
      </c>
      <c r="D10">
        <v>113.04669059901525</v>
      </c>
      <c r="E10">
        <v>165.51039910401934</v>
      </c>
    </row>
    <row r="11" spans="1:5" x14ac:dyDescent="0.2">
      <c r="A11" t="s">
        <v>5</v>
      </c>
      <c r="B11" t="s">
        <v>13</v>
      </c>
      <c r="C11">
        <v>1</v>
      </c>
      <c r="D11">
        <v>10.274488917497306</v>
      </c>
      <c r="E11">
        <v>46.726615076709059</v>
      </c>
    </row>
    <row r="12" spans="1:5" x14ac:dyDescent="0.2">
      <c r="A12" t="s">
        <v>5</v>
      </c>
      <c r="B12" t="s">
        <v>13</v>
      </c>
      <c r="C12">
        <v>2</v>
      </c>
      <c r="D12">
        <v>17.616889641456215</v>
      </c>
      <c r="E12">
        <v>50.57819103739596</v>
      </c>
    </row>
    <row r="13" spans="1:5" x14ac:dyDescent="0.2">
      <c r="A13" t="s">
        <v>5</v>
      </c>
      <c r="B13" t="s">
        <v>13</v>
      </c>
      <c r="C13">
        <v>3</v>
      </c>
      <c r="D13">
        <v>13.276915934640195</v>
      </c>
      <c r="E13">
        <v>29.46316071240442</v>
      </c>
    </row>
    <row r="14" spans="1:5" x14ac:dyDescent="0.2">
      <c r="A14" t="s">
        <v>156</v>
      </c>
      <c r="B14" t="s">
        <v>10</v>
      </c>
      <c r="C14">
        <v>1</v>
      </c>
      <c r="D14">
        <v>220.61788435785814</v>
      </c>
      <c r="E14">
        <v>291.68388174199657</v>
      </c>
    </row>
    <row r="15" spans="1:5" x14ac:dyDescent="0.2">
      <c r="A15" t="s">
        <v>156</v>
      </c>
      <c r="B15" t="s">
        <v>10</v>
      </c>
      <c r="C15">
        <v>2</v>
      </c>
      <c r="D15">
        <v>166.01307390027111</v>
      </c>
      <c r="E15">
        <v>267.39399207580749</v>
      </c>
    </row>
    <row r="16" spans="1:5" x14ac:dyDescent="0.2">
      <c r="A16" t="s">
        <v>156</v>
      </c>
      <c r="B16" t="s">
        <v>10</v>
      </c>
      <c r="C16">
        <v>3</v>
      </c>
      <c r="D16">
        <v>143.62090962074197</v>
      </c>
      <c r="E16">
        <v>172.84885008638807</v>
      </c>
    </row>
    <row r="17" spans="1:5" x14ac:dyDescent="0.2">
      <c r="A17" t="s">
        <v>156</v>
      </c>
      <c r="B17" t="s">
        <v>10</v>
      </c>
      <c r="C17">
        <v>4</v>
      </c>
      <c r="D17">
        <v>81.44096606100041</v>
      </c>
      <c r="E17">
        <v>111.25856956830509</v>
      </c>
    </row>
    <row r="18" spans="1:5" x14ac:dyDescent="0.2">
      <c r="A18" t="s">
        <v>156</v>
      </c>
      <c r="B18" t="s">
        <v>10</v>
      </c>
      <c r="C18">
        <v>5</v>
      </c>
      <c r="D18">
        <v>78.272687538819625</v>
      </c>
      <c r="E18">
        <v>90.233213176803559</v>
      </c>
    </row>
    <row r="19" spans="1:5" x14ac:dyDescent="0.2">
      <c r="A19" t="s">
        <v>156</v>
      </c>
      <c r="B19" t="s">
        <v>10</v>
      </c>
      <c r="C19">
        <v>6</v>
      </c>
      <c r="D19">
        <v>105.50208447749189</v>
      </c>
      <c r="E19">
        <v>136.15678813748164</v>
      </c>
    </row>
    <row r="20" spans="1:5" x14ac:dyDescent="0.2">
      <c r="A20" t="s">
        <v>156</v>
      </c>
      <c r="B20" t="s">
        <v>13</v>
      </c>
      <c r="C20">
        <v>1</v>
      </c>
      <c r="D20">
        <v>73.307609802326354</v>
      </c>
      <c r="E20">
        <v>117.88226432077009</v>
      </c>
    </row>
    <row r="21" spans="1:5" x14ac:dyDescent="0.2">
      <c r="A21" t="s">
        <v>156</v>
      </c>
      <c r="B21" t="s">
        <v>13</v>
      </c>
      <c r="C21">
        <v>2</v>
      </c>
      <c r="D21">
        <v>89.717943613343323</v>
      </c>
      <c r="E21">
        <v>149.1461572088952</v>
      </c>
    </row>
    <row r="22" spans="1:5" x14ac:dyDescent="0.2">
      <c r="A22" t="s">
        <v>156</v>
      </c>
      <c r="B22" t="s">
        <v>13</v>
      </c>
      <c r="C22">
        <v>3</v>
      </c>
      <c r="D22">
        <v>58.613092835553864</v>
      </c>
      <c r="E22">
        <v>83.934562423443197</v>
      </c>
    </row>
    <row r="23" spans="1:5" x14ac:dyDescent="0.2">
      <c r="A23" t="s">
        <v>148</v>
      </c>
      <c r="B23" t="s">
        <v>10</v>
      </c>
      <c r="C23">
        <v>1</v>
      </c>
      <c r="D23">
        <v>134.6315164357662</v>
      </c>
      <c r="E23">
        <v>223.41549173657097</v>
      </c>
    </row>
    <row r="24" spans="1:5" x14ac:dyDescent="0.2">
      <c r="A24" t="s">
        <v>148</v>
      </c>
      <c r="B24" t="s">
        <v>10</v>
      </c>
      <c r="C24">
        <v>2</v>
      </c>
      <c r="D24">
        <v>184.1847294165957</v>
      </c>
      <c r="E24">
        <v>235.88065482385144</v>
      </c>
    </row>
    <row r="25" spans="1:5" x14ac:dyDescent="0.2">
      <c r="A25" t="s">
        <v>148</v>
      </c>
      <c r="B25" t="s">
        <v>10</v>
      </c>
      <c r="C25">
        <v>3</v>
      </c>
      <c r="D25">
        <v>162.37816978939216</v>
      </c>
      <c r="E25">
        <v>204.09242456862239</v>
      </c>
    </row>
    <row r="26" spans="1:5" x14ac:dyDescent="0.2">
      <c r="A26" t="s">
        <v>148</v>
      </c>
      <c r="B26" t="s">
        <v>13</v>
      </c>
      <c r="C26">
        <v>1</v>
      </c>
      <c r="D26">
        <v>130.96548411266971</v>
      </c>
      <c r="E26">
        <v>229.69271553548103</v>
      </c>
    </row>
    <row r="27" spans="1:5" x14ac:dyDescent="0.2">
      <c r="A27" t="s">
        <v>148</v>
      </c>
      <c r="B27" t="s">
        <v>13</v>
      </c>
      <c r="C27">
        <v>2</v>
      </c>
      <c r="D27">
        <v>102.9543260038527</v>
      </c>
      <c r="E27">
        <v>178.25694047470253</v>
      </c>
    </row>
    <row r="28" spans="1:5" x14ac:dyDescent="0.2">
      <c r="A28" t="s">
        <v>148</v>
      </c>
      <c r="B28" t="s">
        <v>13</v>
      </c>
      <c r="C28">
        <v>3</v>
      </c>
      <c r="D28">
        <v>94.201746704552903</v>
      </c>
      <c r="E28">
        <v>87.346170322294682</v>
      </c>
    </row>
    <row r="29" spans="1:5" x14ac:dyDescent="0.2">
      <c r="A29" t="s">
        <v>147</v>
      </c>
      <c r="B29" t="s">
        <v>10</v>
      </c>
      <c r="C29">
        <v>1</v>
      </c>
      <c r="D29">
        <v>97.964809567303362</v>
      </c>
      <c r="E29">
        <v>121.84653092999457</v>
      </c>
    </row>
    <row r="30" spans="1:5" x14ac:dyDescent="0.2">
      <c r="A30" t="s">
        <v>147</v>
      </c>
      <c r="B30" t="s">
        <v>10</v>
      </c>
      <c r="C30">
        <v>2</v>
      </c>
      <c r="D30">
        <v>103.01479305770474</v>
      </c>
      <c r="E30">
        <v>166.58710657392692</v>
      </c>
    </row>
    <row r="31" spans="1:5" x14ac:dyDescent="0.2">
      <c r="A31" t="s">
        <v>147</v>
      </c>
      <c r="B31" t="s">
        <v>10</v>
      </c>
      <c r="C31">
        <v>3</v>
      </c>
      <c r="D31">
        <v>136.29229178419939</v>
      </c>
      <c r="E31">
        <v>194.46105693162841</v>
      </c>
    </row>
    <row r="32" spans="1:5" x14ac:dyDescent="0.2">
      <c r="A32" t="s">
        <v>147</v>
      </c>
      <c r="B32" t="s">
        <v>13</v>
      </c>
      <c r="C32">
        <v>1</v>
      </c>
      <c r="D32">
        <v>7.3648158665455625</v>
      </c>
      <c r="E32">
        <v>44.410279588933889</v>
      </c>
    </row>
    <row r="33" spans="1:5" x14ac:dyDescent="0.2">
      <c r="A33" t="s">
        <v>147</v>
      </c>
      <c r="B33" t="s">
        <v>13</v>
      </c>
      <c r="C33">
        <v>2</v>
      </c>
      <c r="D33">
        <v>6.6474785879505376</v>
      </c>
      <c r="E33">
        <v>33.821982491317058</v>
      </c>
    </row>
    <row r="34" spans="1:5" x14ac:dyDescent="0.2">
      <c r="A34" t="s">
        <v>147</v>
      </c>
      <c r="B34" t="s">
        <v>13</v>
      </c>
      <c r="C34">
        <v>3</v>
      </c>
      <c r="D34">
        <v>13.631216774422835</v>
      </c>
      <c r="E34">
        <v>1.5357886981260167</v>
      </c>
    </row>
    <row r="35" spans="1:5" x14ac:dyDescent="0.2">
      <c r="A35" t="s">
        <v>252</v>
      </c>
      <c r="B35" t="s">
        <v>10</v>
      </c>
      <c r="C35">
        <v>1</v>
      </c>
      <c r="D35">
        <v>164.53327834961104</v>
      </c>
      <c r="E35">
        <v>295.04401249718143</v>
      </c>
    </row>
    <row r="36" spans="1:5" x14ac:dyDescent="0.2">
      <c r="A36" t="s">
        <v>252</v>
      </c>
      <c r="B36" t="s">
        <v>10</v>
      </c>
      <c r="C36">
        <v>2</v>
      </c>
      <c r="D36">
        <v>188.49858452344759</v>
      </c>
      <c r="E36">
        <v>266.44069160361943</v>
      </c>
    </row>
    <row r="37" spans="1:5" x14ac:dyDescent="0.2">
      <c r="A37" t="s">
        <v>252</v>
      </c>
      <c r="B37" t="s">
        <v>10</v>
      </c>
      <c r="C37">
        <v>3</v>
      </c>
      <c r="D37">
        <v>146.35489977439789</v>
      </c>
      <c r="E37">
        <v>168.34316494668025</v>
      </c>
    </row>
    <row r="38" spans="1:5" x14ac:dyDescent="0.2">
      <c r="A38" t="s">
        <v>252</v>
      </c>
      <c r="B38" t="s">
        <v>13</v>
      </c>
      <c r="C38">
        <v>1</v>
      </c>
      <c r="D38">
        <v>105.79522422993195</v>
      </c>
      <c r="E38">
        <v>169.47286224108703</v>
      </c>
    </row>
    <row r="39" spans="1:5" x14ac:dyDescent="0.2">
      <c r="A39" t="s">
        <v>252</v>
      </c>
      <c r="B39" t="s">
        <v>13</v>
      </c>
      <c r="C39">
        <v>2</v>
      </c>
      <c r="D39">
        <v>64.290890078475229</v>
      </c>
      <c r="E39">
        <v>65.488308734568392</v>
      </c>
    </row>
    <row r="40" spans="1:5" x14ac:dyDescent="0.2">
      <c r="A40" t="s">
        <v>252</v>
      </c>
      <c r="B40" t="s">
        <v>13</v>
      </c>
      <c r="C40">
        <v>3</v>
      </c>
      <c r="D40">
        <v>133.81867891888572</v>
      </c>
      <c r="E40">
        <v>174.4612627553841</v>
      </c>
    </row>
    <row r="41" spans="1:5" x14ac:dyDescent="0.2">
      <c r="A41" t="s">
        <v>252</v>
      </c>
      <c r="B41" t="s">
        <v>13</v>
      </c>
      <c r="C41">
        <v>4</v>
      </c>
      <c r="D41">
        <v>133.48349256124138</v>
      </c>
      <c r="E41">
        <v>177.69410771047228</v>
      </c>
    </row>
    <row r="42" spans="1:5" x14ac:dyDescent="0.2">
      <c r="A42" t="s">
        <v>154</v>
      </c>
      <c r="B42" t="s">
        <v>10</v>
      </c>
      <c r="C42">
        <v>1</v>
      </c>
      <c r="D42">
        <v>204.7606988180832</v>
      </c>
      <c r="E42">
        <v>288.52080842827775</v>
      </c>
    </row>
    <row r="43" spans="1:5" x14ac:dyDescent="0.2">
      <c r="A43" t="s">
        <v>154</v>
      </c>
      <c r="B43" t="s">
        <v>10</v>
      </c>
      <c r="C43">
        <v>2</v>
      </c>
      <c r="D43">
        <v>224.43673766608913</v>
      </c>
      <c r="E43">
        <v>285.50602039295944</v>
      </c>
    </row>
    <row r="44" spans="1:5" x14ac:dyDescent="0.2">
      <c r="A44" t="s">
        <v>154</v>
      </c>
      <c r="B44" t="s">
        <v>10</v>
      </c>
      <c r="C44">
        <v>3</v>
      </c>
      <c r="D44">
        <v>186.19160438842161</v>
      </c>
      <c r="E44">
        <v>240.98085386335237</v>
      </c>
    </row>
    <row r="45" spans="1:5" x14ac:dyDescent="0.2">
      <c r="A45" t="s">
        <v>154</v>
      </c>
      <c r="B45" t="s">
        <v>13</v>
      </c>
      <c r="C45">
        <v>1</v>
      </c>
      <c r="D45">
        <v>157.31165731197757</v>
      </c>
      <c r="E45">
        <v>253.1202829747927</v>
      </c>
    </row>
    <row r="46" spans="1:5" x14ac:dyDescent="0.2">
      <c r="A46" t="s">
        <v>154</v>
      </c>
      <c r="B46" t="s">
        <v>13</v>
      </c>
      <c r="C46">
        <v>2</v>
      </c>
      <c r="D46">
        <v>105.38319956533167</v>
      </c>
      <c r="E46">
        <v>170.51731068330108</v>
      </c>
    </row>
    <row r="47" spans="1:5" x14ac:dyDescent="0.2">
      <c r="A47" t="s">
        <v>154</v>
      </c>
      <c r="B47" t="s">
        <v>13</v>
      </c>
      <c r="C47">
        <v>3</v>
      </c>
      <c r="D47">
        <v>160.66660711735014</v>
      </c>
      <c r="E47">
        <v>197.44740703487474</v>
      </c>
    </row>
    <row r="48" spans="1:5" x14ac:dyDescent="0.2">
      <c r="A48" t="s">
        <v>154</v>
      </c>
      <c r="B48" t="s">
        <v>13</v>
      </c>
      <c r="C48">
        <v>4</v>
      </c>
      <c r="D48">
        <v>142.0486606895204</v>
      </c>
      <c r="E48">
        <v>242.74795482476202</v>
      </c>
    </row>
    <row r="49" spans="1:5" x14ac:dyDescent="0.2">
      <c r="A49" t="s">
        <v>149</v>
      </c>
      <c r="B49" t="s">
        <v>10</v>
      </c>
      <c r="C49">
        <v>1</v>
      </c>
      <c r="D49">
        <v>153.80839981713854</v>
      </c>
      <c r="E49">
        <v>245.11052105716234</v>
      </c>
    </row>
    <row r="50" spans="1:5" x14ac:dyDescent="0.2">
      <c r="A50" t="s">
        <v>149</v>
      </c>
      <c r="B50" t="s">
        <v>10</v>
      </c>
      <c r="C50">
        <v>2</v>
      </c>
      <c r="D50">
        <v>114.47875009425772</v>
      </c>
      <c r="E50">
        <v>121.82737245232785</v>
      </c>
    </row>
    <row r="51" spans="1:5" x14ac:dyDescent="0.2">
      <c r="A51" t="s">
        <v>149</v>
      </c>
      <c r="B51" t="s">
        <v>10</v>
      </c>
      <c r="C51">
        <v>3</v>
      </c>
      <c r="D51">
        <v>150.77840193910345</v>
      </c>
      <c r="E51">
        <v>263.01339199181587</v>
      </c>
    </row>
    <row r="52" spans="1:5" x14ac:dyDescent="0.2">
      <c r="A52" t="s">
        <v>149</v>
      </c>
      <c r="B52" t="s">
        <v>10</v>
      </c>
      <c r="C52">
        <v>4</v>
      </c>
      <c r="D52">
        <v>118.81848302875368</v>
      </c>
      <c r="E52">
        <v>150.47873424218716</v>
      </c>
    </row>
    <row r="53" spans="1:5" x14ac:dyDescent="0.2">
      <c r="A53" t="s">
        <v>149</v>
      </c>
      <c r="B53" t="s">
        <v>10</v>
      </c>
      <c r="C53">
        <v>5</v>
      </c>
      <c r="D53">
        <v>162.20931478968819</v>
      </c>
      <c r="E53">
        <v>224.52741276933821</v>
      </c>
    </row>
    <row r="54" spans="1:5" x14ac:dyDescent="0.2">
      <c r="A54" t="s">
        <v>149</v>
      </c>
      <c r="B54" t="s">
        <v>10</v>
      </c>
      <c r="C54">
        <v>6</v>
      </c>
      <c r="D54">
        <v>146.77392520772918</v>
      </c>
      <c r="E54">
        <v>176.46906218578121</v>
      </c>
    </row>
    <row r="55" spans="1:5" x14ac:dyDescent="0.2">
      <c r="A55" t="s">
        <v>149</v>
      </c>
      <c r="B55" t="s">
        <v>13</v>
      </c>
      <c r="C55">
        <v>1</v>
      </c>
      <c r="D55">
        <v>48.696390161942595</v>
      </c>
      <c r="E55">
        <v>91.625618335572668</v>
      </c>
    </row>
    <row r="56" spans="1:5" x14ac:dyDescent="0.2">
      <c r="A56" t="s">
        <v>149</v>
      </c>
      <c r="B56" t="s">
        <v>13</v>
      </c>
      <c r="C56">
        <v>2</v>
      </c>
      <c r="D56">
        <v>71.401565972305875</v>
      </c>
      <c r="E56">
        <v>104.79603555218542</v>
      </c>
    </row>
    <row r="57" spans="1:5" x14ac:dyDescent="0.2">
      <c r="A57" t="s">
        <v>149</v>
      </c>
      <c r="B57" t="s">
        <v>13</v>
      </c>
      <c r="C57">
        <v>3</v>
      </c>
      <c r="D57">
        <v>77.091209049535124</v>
      </c>
      <c r="E57">
        <v>107.72816857096512</v>
      </c>
    </row>
    <row r="58" spans="1:5" x14ac:dyDescent="0.2">
      <c r="A58" t="s">
        <v>149</v>
      </c>
      <c r="B58" t="s">
        <v>13</v>
      </c>
      <c r="C58">
        <v>4</v>
      </c>
      <c r="D58">
        <v>63.962708354704084</v>
      </c>
      <c r="E58">
        <v>86.174448753051607</v>
      </c>
    </row>
    <row r="59" spans="1:5" x14ac:dyDescent="0.2">
      <c r="A59" t="s">
        <v>149</v>
      </c>
      <c r="B59" t="s">
        <v>13</v>
      </c>
      <c r="C59">
        <v>5</v>
      </c>
      <c r="D59">
        <v>67.406460740152497</v>
      </c>
      <c r="E59">
        <v>155.30116659403589</v>
      </c>
    </row>
    <row r="60" spans="1:5" x14ac:dyDescent="0.2">
      <c r="A60" t="s">
        <v>149</v>
      </c>
      <c r="B60" t="s">
        <v>13</v>
      </c>
      <c r="C60">
        <v>6</v>
      </c>
      <c r="D60">
        <v>85.101680802928129</v>
      </c>
      <c r="E60">
        <v>90.811134946288263</v>
      </c>
    </row>
    <row r="61" spans="1:5" x14ac:dyDescent="0.2">
      <c r="A61" t="s">
        <v>152</v>
      </c>
      <c r="B61" t="s">
        <v>10</v>
      </c>
      <c r="C61">
        <v>1</v>
      </c>
      <c r="D61">
        <v>159.15897794945369</v>
      </c>
      <c r="E61">
        <v>184.45839432603049</v>
      </c>
    </row>
    <row r="62" spans="1:5" x14ac:dyDescent="0.2">
      <c r="A62" t="s">
        <v>152</v>
      </c>
      <c r="B62" t="s">
        <v>10</v>
      </c>
      <c r="C62">
        <v>2</v>
      </c>
      <c r="D62">
        <v>139.27747857183113</v>
      </c>
      <c r="E62">
        <v>193.72357069634515</v>
      </c>
    </row>
    <row r="63" spans="1:5" x14ac:dyDescent="0.2">
      <c r="A63" t="s">
        <v>152</v>
      </c>
      <c r="B63" t="s">
        <v>10</v>
      </c>
      <c r="C63">
        <v>3</v>
      </c>
      <c r="D63">
        <v>193.22346300283655</v>
      </c>
      <c r="E63">
        <v>244.55279855018517</v>
      </c>
    </row>
    <row r="64" spans="1:5" x14ac:dyDescent="0.2">
      <c r="A64" t="s">
        <v>152</v>
      </c>
      <c r="B64" t="s">
        <v>10</v>
      </c>
      <c r="C64">
        <v>4</v>
      </c>
      <c r="D64">
        <v>124.5069179785756</v>
      </c>
      <c r="E64">
        <v>186.51703485877167</v>
      </c>
    </row>
    <row r="65" spans="1:5" x14ac:dyDescent="0.2">
      <c r="A65" t="s">
        <v>152</v>
      </c>
      <c r="B65" t="s">
        <v>10</v>
      </c>
      <c r="C65">
        <v>5</v>
      </c>
      <c r="D65">
        <v>154.41032465465173</v>
      </c>
      <c r="E65">
        <v>197.15188766604092</v>
      </c>
    </row>
    <row r="66" spans="1:5" x14ac:dyDescent="0.2">
      <c r="A66" t="s">
        <v>152</v>
      </c>
      <c r="B66" t="s">
        <v>13</v>
      </c>
      <c r="C66">
        <v>1</v>
      </c>
      <c r="D66">
        <v>159.29643668691639</v>
      </c>
      <c r="E66">
        <v>188.49754623785682</v>
      </c>
    </row>
    <row r="67" spans="1:5" x14ac:dyDescent="0.2">
      <c r="A67" t="s">
        <v>152</v>
      </c>
      <c r="B67" t="s">
        <v>13</v>
      </c>
      <c r="C67">
        <v>2</v>
      </c>
      <c r="D67">
        <v>104.82765450937923</v>
      </c>
      <c r="E67">
        <v>163.78993814549506</v>
      </c>
    </row>
    <row r="68" spans="1:5" x14ac:dyDescent="0.2">
      <c r="A68" t="s">
        <v>152</v>
      </c>
      <c r="B68" t="s">
        <v>13</v>
      </c>
      <c r="C68">
        <v>3</v>
      </c>
      <c r="D68">
        <v>148.96357856466165</v>
      </c>
      <c r="E68">
        <v>199.32870148578724</v>
      </c>
    </row>
  </sheetData>
  <autoFilter ref="B1:B68" xr:uid="{43BC9677-5C4B-5F47-914C-FF4B9909F928}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7A9C-3F4D-EF43-A87D-23C02D9A2E9B}">
  <dimension ref="A1:BL67"/>
  <sheetViews>
    <sheetView topLeftCell="A25" zoomScale="94" zoomScaleNormal="40" workbookViewId="0">
      <selection activeCell="D46" sqref="D46:M48"/>
    </sheetView>
  </sheetViews>
  <sheetFormatPr baseColWidth="10" defaultColWidth="10.6640625" defaultRowHeight="16" x14ac:dyDescent="0.2"/>
  <cols>
    <col min="1" max="1" width="10.6640625" style="11"/>
    <col min="2" max="2" width="22.5" customWidth="1"/>
    <col min="13" max="13" width="19.33203125" customWidth="1"/>
    <col min="14" max="14" width="23.6640625" customWidth="1"/>
    <col min="26" max="26" width="22.1640625" customWidth="1"/>
  </cols>
  <sheetData>
    <row r="1" spans="1:64" x14ac:dyDescent="0.2">
      <c r="A1" s="11" t="s">
        <v>120</v>
      </c>
    </row>
    <row r="2" spans="1:64" x14ac:dyDescent="0.2">
      <c r="B2" t="s">
        <v>0</v>
      </c>
      <c r="C2" t="s">
        <v>4</v>
      </c>
      <c r="D2" t="s">
        <v>2</v>
      </c>
      <c r="E2" t="s">
        <v>3</v>
      </c>
      <c r="F2" t="s">
        <v>6</v>
      </c>
      <c r="G2" t="s">
        <v>7</v>
      </c>
      <c r="H2" t="s">
        <v>8</v>
      </c>
      <c r="I2" t="s">
        <v>9</v>
      </c>
      <c r="J2" t="s">
        <v>87</v>
      </c>
      <c r="N2" t="s">
        <v>0</v>
      </c>
      <c r="O2" t="s">
        <v>4</v>
      </c>
      <c r="P2" t="s">
        <v>2</v>
      </c>
      <c r="Q2" t="s">
        <v>3</v>
      </c>
      <c r="R2" t="s">
        <v>6</v>
      </c>
      <c r="S2" t="s">
        <v>7</v>
      </c>
      <c r="T2" t="s">
        <v>8</v>
      </c>
      <c r="U2" t="s">
        <v>9</v>
      </c>
      <c r="V2" t="s">
        <v>87</v>
      </c>
      <c r="Z2" t="s">
        <v>0</v>
      </c>
      <c r="AA2" t="s">
        <v>4</v>
      </c>
      <c r="AB2" t="s">
        <v>2</v>
      </c>
      <c r="AC2" t="s">
        <v>3</v>
      </c>
      <c r="AD2" t="s">
        <v>6</v>
      </c>
      <c r="AE2" s="11" t="s">
        <v>7</v>
      </c>
      <c r="AF2" s="11" t="s">
        <v>8</v>
      </c>
      <c r="AG2" s="11" t="s">
        <v>9</v>
      </c>
      <c r="AH2" t="s">
        <v>87</v>
      </c>
      <c r="AL2" t="s">
        <v>86</v>
      </c>
      <c r="AN2" s="13" t="s">
        <v>6</v>
      </c>
      <c r="AO2" s="13" t="s">
        <v>7</v>
      </c>
      <c r="AP2" s="13" t="s">
        <v>8</v>
      </c>
      <c r="AQ2" s="13" t="s">
        <v>9</v>
      </c>
      <c r="AR2" s="13" t="s">
        <v>87</v>
      </c>
      <c r="AS2" s="13"/>
      <c r="AT2" s="13"/>
      <c r="AU2" s="13"/>
      <c r="AW2" t="s">
        <v>6</v>
      </c>
      <c r="AX2" t="s">
        <v>7</v>
      </c>
      <c r="AY2" t="s">
        <v>8</v>
      </c>
      <c r="AZ2" t="s">
        <v>9</v>
      </c>
      <c r="BA2" t="s">
        <v>87</v>
      </c>
      <c r="BF2" t="s">
        <v>108</v>
      </c>
      <c r="BH2" t="s">
        <v>86</v>
      </c>
      <c r="BI2" t="s">
        <v>109</v>
      </c>
      <c r="BL2" t="s">
        <v>108</v>
      </c>
    </row>
    <row r="3" spans="1:64" x14ac:dyDescent="0.2">
      <c r="B3" t="s">
        <v>22</v>
      </c>
      <c r="G3">
        <v>0.18166149914927815</v>
      </c>
      <c r="H3">
        <v>46.088756666666697</v>
      </c>
      <c r="I3">
        <v>38.756796068805329</v>
      </c>
      <c r="K3" t="s">
        <v>88</v>
      </c>
      <c r="L3" t="s">
        <v>89</v>
      </c>
      <c r="N3" t="s">
        <v>23</v>
      </c>
      <c r="S3">
        <v>-2.5322650919929819</v>
      </c>
      <c r="T3">
        <v>49.490216129032298</v>
      </c>
      <c r="U3">
        <v>95.976759383035969</v>
      </c>
      <c r="W3" t="s">
        <v>88</v>
      </c>
      <c r="X3" t="s">
        <v>89</v>
      </c>
      <c r="Z3" t="s">
        <v>25</v>
      </c>
      <c r="AE3" s="11"/>
      <c r="AF3" s="11"/>
      <c r="AG3" s="11"/>
      <c r="AI3" t="s">
        <v>88</v>
      </c>
      <c r="AJ3" t="s">
        <v>89</v>
      </c>
      <c r="AN3" s="13" t="s">
        <v>98</v>
      </c>
      <c r="AO3" s="13">
        <v>-1.17530179642185</v>
      </c>
      <c r="AP3" s="13">
        <v>47.789486397849501</v>
      </c>
      <c r="AQ3" s="13">
        <v>67.366777725920656</v>
      </c>
      <c r="AR3" s="13"/>
      <c r="AS3" s="13" t="s">
        <v>88</v>
      </c>
      <c r="AT3" s="13" t="s">
        <v>89</v>
      </c>
      <c r="AU3" s="13"/>
      <c r="AX3">
        <f>AVERAGE(G3,S3,AE3)</f>
        <v>-1.175301796421852</v>
      </c>
      <c r="AY3">
        <f t="shared" ref="AY3:AZ16" si="0">AVERAGE(H3,T3,AF3)</f>
        <v>47.789486397849501</v>
      </c>
      <c r="AZ3">
        <f t="shared" si="0"/>
        <v>67.366777725920656</v>
      </c>
      <c r="BB3" t="s">
        <v>88</v>
      </c>
      <c r="BC3" t="s">
        <v>89</v>
      </c>
      <c r="BF3">
        <f>STDEV(G3,S3,AE3)/SQRT(COUNT((G3,S3,AE3)))</f>
        <v>1.3569632955711299</v>
      </c>
      <c r="BJ3" t="s">
        <v>88</v>
      </c>
      <c r="BK3" t="s">
        <v>89</v>
      </c>
    </row>
    <row r="4" spans="1:64" x14ac:dyDescent="0.2">
      <c r="G4">
        <v>0.19557125899140401</v>
      </c>
      <c r="H4">
        <v>79.823813333333305</v>
      </c>
      <c r="I4">
        <v>72.858885967854178</v>
      </c>
      <c r="J4" t="s">
        <v>90</v>
      </c>
      <c r="K4">
        <v>90.711476380549229</v>
      </c>
      <c r="L4">
        <v>90.737924231103719</v>
      </c>
      <c r="M4" t="s">
        <v>91</v>
      </c>
      <c r="S4">
        <v>-1.3934460517703315</v>
      </c>
      <c r="T4">
        <v>79.904138709677397</v>
      </c>
      <c r="U4">
        <v>97.897735575336284</v>
      </c>
      <c r="V4" t="s">
        <v>90</v>
      </c>
      <c r="W4">
        <v>179.97190675391829</v>
      </c>
      <c r="X4">
        <v>180.02437938785346</v>
      </c>
      <c r="Y4" t="s">
        <v>91</v>
      </c>
      <c r="AD4" s="11" t="s">
        <v>122</v>
      </c>
      <c r="AF4" s="11"/>
      <c r="AG4" s="11"/>
      <c r="AH4" t="s">
        <v>90</v>
      </c>
      <c r="AI4">
        <v>196.35247633244933</v>
      </c>
      <c r="AJ4">
        <v>196.40972488750822</v>
      </c>
      <c r="AK4" t="s">
        <v>91</v>
      </c>
      <c r="AN4" s="13"/>
      <c r="AO4" s="13">
        <v>-0.59893739638946375</v>
      </c>
      <c r="AP4" s="13">
        <v>79.863976021505351</v>
      </c>
      <c r="AQ4" s="13">
        <v>85.378310771595238</v>
      </c>
      <c r="AR4" s="13" t="s">
        <v>90</v>
      </c>
      <c r="AS4" s="13">
        <v>150.56154559572605</v>
      </c>
      <c r="AT4" s="13">
        <v>150.60544334070889</v>
      </c>
      <c r="AU4" s="13" t="s">
        <v>91</v>
      </c>
      <c r="AX4">
        <f t="shared" ref="AX4:AX16" si="1">AVERAGE(G4,S4,AE4)</f>
        <v>-0.59893739638946375</v>
      </c>
      <c r="AY4">
        <f t="shared" si="0"/>
        <v>79.863976021505351</v>
      </c>
      <c r="AZ4">
        <f>AVERAGE(I4,U4,AG4)</f>
        <v>85.378310771595238</v>
      </c>
      <c r="BA4" t="s">
        <v>90</v>
      </c>
      <c r="BB4">
        <v>147.78372594537956</v>
      </c>
      <c r="BC4">
        <v>147.82681378888199</v>
      </c>
      <c r="BD4" t="s">
        <v>91</v>
      </c>
      <c r="BF4">
        <f>STDEV(G4,S4,AE4)/SQRT(COUNT((G4,S4,AE4)))</f>
        <v>0.79450865538086779</v>
      </c>
      <c r="BI4" t="s">
        <v>90</v>
      </c>
      <c r="BJ4">
        <f>AVERAGE(K4,W4,AI4)</f>
        <v>155.67861982230562</v>
      </c>
      <c r="BK4">
        <f>AVERAGE(L4,X4,AJ4)</f>
        <v>155.72400950215513</v>
      </c>
      <c r="BL4">
        <f>STDEV(L4,X4,AJ4)/(SQRT(COUNT(L4,X4,AJ4)))</f>
        <v>32.835516065829495</v>
      </c>
    </row>
    <row r="5" spans="1:64" x14ac:dyDescent="0.2">
      <c r="G5">
        <v>1.2029431958405759</v>
      </c>
      <c r="H5">
        <v>99.430109999999999</v>
      </c>
      <c r="I5">
        <v>72.635232608338498</v>
      </c>
      <c r="J5" t="s">
        <v>92</v>
      </c>
      <c r="K5">
        <v>166.35120689006504</v>
      </c>
      <c r="L5">
        <v>166.35883998197016</v>
      </c>
      <c r="M5" t="s">
        <v>91</v>
      </c>
      <c r="S5">
        <v>-0.25903123194800964</v>
      </c>
      <c r="T5">
        <v>99.921196774193504</v>
      </c>
      <c r="U5">
        <v>99.5008556279045</v>
      </c>
      <c r="V5" t="s">
        <v>92</v>
      </c>
      <c r="W5">
        <v>236.78518578176795</v>
      </c>
      <c r="X5">
        <v>236.79605076506823</v>
      </c>
      <c r="Y5" t="s">
        <v>91</v>
      </c>
      <c r="AE5" s="11"/>
      <c r="AF5" s="11"/>
      <c r="AG5" s="11"/>
      <c r="AH5" t="s">
        <v>92</v>
      </c>
      <c r="AI5">
        <v>237.43272539057529</v>
      </c>
      <c r="AJ5">
        <v>237.44362008649045</v>
      </c>
      <c r="AK5" t="s">
        <v>91</v>
      </c>
      <c r="AN5" s="13"/>
      <c r="AO5" s="13">
        <v>0.47195598194628308</v>
      </c>
      <c r="AP5" s="13">
        <v>99.675653387096759</v>
      </c>
      <c r="AQ5" s="13">
        <v>86.068044118121492</v>
      </c>
      <c r="AR5" s="13" t="s">
        <v>92</v>
      </c>
      <c r="AS5" s="13">
        <v>206.0983838217569</v>
      </c>
      <c r="AT5" s="13">
        <v>206.10784072883089</v>
      </c>
      <c r="AU5" s="13" t="s">
        <v>91</v>
      </c>
      <c r="AX5">
        <f t="shared" si="1"/>
        <v>0.47195598194628308</v>
      </c>
      <c r="AY5">
        <f>AVERAGE(H5,T5,AF5)</f>
        <v>99.675653387096759</v>
      </c>
      <c r="AZ5">
        <f t="shared" si="0"/>
        <v>86.068044118121492</v>
      </c>
      <c r="BA5" t="s">
        <v>92</v>
      </c>
      <c r="BB5">
        <v>200.54444688306936</v>
      </c>
      <c r="BC5">
        <v>200.55364894551747</v>
      </c>
      <c r="BD5" t="s">
        <v>91</v>
      </c>
      <c r="BF5">
        <f>STDEV(G5,S5,AE5)/SQRT(COUNT((G5,S5,AE5)))</f>
        <v>0.73098721389429266</v>
      </c>
      <c r="BI5" t="s">
        <v>92</v>
      </c>
      <c r="BJ5">
        <f t="shared" ref="BJ5:BJ10" si="2">AVERAGE(K5,W5,AI5)</f>
        <v>213.5230393541361</v>
      </c>
      <c r="BK5">
        <f t="shared" ref="BK5:BK8" si="3">AVERAGE(L5,X5,AJ5)</f>
        <v>213.53283694450963</v>
      </c>
      <c r="BL5">
        <f t="shared" ref="BL5:BL8" si="4">STDEV(L5,X5,AJ5)/(SQRT(COUNT(L5,X5,AJ5)))</f>
        <v>23.587739248550104</v>
      </c>
    </row>
    <row r="6" spans="1:64" x14ac:dyDescent="0.2">
      <c r="G6">
        <v>3.5519958539519583</v>
      </c>
      <c r="H6">
        <v>148.711833333333</v>
      </c>
      <c r="I6">
        <v>84.420376030362533</v>
      </c>
      <c r="J6" t="s">
        <v>93</v>
      </c>
      <c r="K6">
        <v>10.142338421696872</v>
      </c>
      <c r="L6">
        <v>10.145873537630521</v>
      </c>
      <c r="M6" t="s">
        <v>91</v>
      </c>
      <c r="S6">
        <v>2.3354393987561943</v>
      </c>
      <c r="T6">
        <v>149.80179999999999</v>
      </c>
      <c r="U6">
        <v>121.61623130699049</v>
      </c>
      <c r="V6" t="s">
        <v>93</v>
      </c>
      <c r="W6">
        <v>15.312006020364709</v>
      </c>
      <c r="X6">
        <v>15.317343025915907</v>
      </c>
      <c r="Y6" t="s">
        <v>91</v>
      </c>
      <c r="AE6" s="11">
        <v>1.1911155</v>
      </c>
      <c r="AF6" s="11">
        <v>148.85158100000001</v>
      </c>
      <c r="AG6" s="11">
        <v>102.385139</v>
      </c>
      <c r="AH6" t="s">
        <v>93</v>
      </c>
      <c r="AI6">
        <v>12.300743810894959</v>
      </c>
      <c r="AJ6">
        <v>12.305031239852033</v>
      </c>
      <c r="AK6" t="s">
        <v>91</v>
      </c>
      <c r="AN6" s="13"/>
      <c r="AO6" s="13">
        <v>2.9437176263540765</v>
      </c>
      <c r="AP6" s="13">
        <v>149.25681666666651</v>
      </c>
      <c r="AQ6" s="13">
        <v>103.01830366867651</v>
      </c>
      <c r="AR6" s="13" t="s">
        <v>93</v>
      </c>
      <c r="AS6" s="13">
        <v>12.668106449279311</v>
      </c>
      <c r="AT6" s="13">
        <v>12.672521922624414</v>
      </c>
      <c r="AU6" s="13" t="s">
        <v>91</v>
      </c>
      <c r="AX6">
        <f t="shared" si="1"/>
        <v>2.3595169175693846</v>
      </c>
      <c r="AY6">
        <f t="shared" si="0"/>
        <v>149.121738111111</v>
      </c>
      <c r="AZ6">
        <f t="shared" si="0"/>
        <v>102.80724877911767</v>
      </c>
      <c r="BA6" t="s">
        <v>93</v>
      </c>
      <c r="BB6">
        <v>11.684837556299641</v>
      </c>
      <c r="BC6">
        <v>11.688910310896254</v>
      </c>
      <c r="BD6" t="s">
        <v>91</v>
      </c>
      <c r="BF6">
        <f>STDEV(G6,S6,AE6)/SQRT(COUNT((G6,S6,AE6)))</f>
        <v>0.68163377425203675</v>
      </c>
      <c r="BI6" t="s">
        <v>93</v>
      </c>
      <c r="BJ6">
        <f t="shared" si="2"/>
        <v>12.58502941765218</v>
      </c>
      <c r="BK6">
        <f t="shared" si="3"/>
        <v>12.589415934466153</v>
      </c>
      <c r="BL6">
        <f t="shared" si="4"/>
        <v>1.4996310832962398</v>
      </c>
    </row>
    <row r="7" spans="1:64" x14ac:dyDescent="0.2">
      <c r="G7">
        <v>6.0269751666171718</v>
      </c>
      <c r="H7">
        <v>199.62516666666701</v>
      </c>
      <c r="I7">
        <v>111.059662061425</v>
      </c>
      <c r="J7" t="s">
        <v>94</v>
      </c>
      <c r="K7">
        <v>1.2047596986600602</v>
      </c>
      <c r="L7">
        <v>1.2042254575077047</v>
      </c>
      <c r="M7" t="s">
        <v>91</v>
      </c>
      <c r="S7">
        <v>5.213613935243286</v>
      </c>
      <c r="T7">
        <v>199.342266666667</v>
      </c>
      <c r="U7">
        <v>144.98773535184674</v>
      </c>
      <c r="V7" t="s">
        <v>94</v>
      </c>
      <c r="W7">
        <v>15.833874978151638</v>
      </c>
      <c r="X7">
        <v>15.826853571622195</v>
      </c>
      <c r="Y7" t="s">
        <v>91</v>
      </c>
      <c r="AE7" s="11">
        <v>2.8649040299999999</v>
      </c>
      <c r="AF7" s="11">
        <v>199.82990000000001</v>
      </c>
      <c r="AG7" s="11">
        <v>120.94576600000001</v>
      </c>
      <c r="AH7" t="s">
        <v>94</v>
      </c>
      <c r="AI7">
        <v>15.69695406642686</v>
      </c>
      <c r="AJ7">
        <v>15.689993376391953</v>
      </c>
      <c r="AK7" t="s">
        <v>91</v>
      </c>
      <c r="AN7" s="13"/>
      <c r="AO7" s="13">
        <v>5.6202945509302289</v>
      </c>
      <c r="AP7" s="13">
        <v>199.48371666666702</v>
      </c>
      <c r="AQ7" s="13">
        <v>128.02369870663586</v>
      </c>
      <c r="AR7" s="13" t="s">
        <v>94</v>
      </c>
      <c r="AS7" s="13">
        <v>8.2409254233171865</v>
      </c>
      <c r="AT7" s="13">
        <v>8.2372710501674824</v>
      </c>
      <c r="AU7" s="13" t="s">
        <v>91</v>
      </c>
      <c r="AX7">
        <f t="shared" si="1"/>
        <v>4.7018310439534856</v>
      </c>
      <c r="AY7">
        <f t="shared" si="0"/>
        <v>199.59911111111137</v>
      </c>
      <c r="AZ7">
        <f t="shared" si="0"/>
        <v>125.6643878044239</v>
      </c>
      <c r="BA7" t="s">
        <v>94</v>
      </c>
      <c r="BB7">
        <v>8.4464073655616225</v>
      </c>
      <c r="BC7">
        <v>8.4426618730710778</v>
      </c>
      <c r="BD7" t="s">
        <v>91</v>
      </c>
      <c r="BF7">
        <f>STDEV(G7,S7,AE7)/SQRT(COUNT((G7,S7,AE7)))</f>
        <v>0.94800048595619701</v>
      </c>
      <c r="BI7" t="s">
        <v>94</v>
      </c>
      <c r="BJ7">
        <f t="shared" si="2"/>
        <v>10.911862914412852</v>
      </c>
      <c r="BK7">
        <f t="shared" si="3"/>
        <v>10.90702413517395</v>
      </c>
      <c r="BL7">
        <f t="shared" si="4"/>
        <v>4.8515602065298191</v>
      </c>
    </row>
    <row r="8" spans="1:64" x14ac:dyDescent="0.2">
      <c r="G8">
        <v>8.96777676493309</v>
      </c>
      <c r="H8">
        <v>249.33070000000001</v>
      </c>
      <c r="I8">
        <v>127.49470507243994</v>
      </c>
      <c r="J8" t="s">
        <v>95</v>
      </c>
      <c r="K8">
        <v>6.0960005794965877</v>
      </c>
      <c r="L8">
        <v>6.0950401587641982</v>
      </c>
      <c r="M8" t="s">
        <v>96</v>
      </c>
      <c r="S8">
        <v>8.1956226919042567</v>
      </c>
      <c r="T8">
        <v>248.560033333333</v>
      </c>
      <c r="U8">
        <v>167.93896933468901</v>
      </c>
      <c r="V8" t="s">
        <v>95</v>
      </c>
      <c r="W8">
        <v>3.8324047227509115</v>
      </c>
      <c r="X8">
        <v>3.8318009300014459</v>
      </c>
      <c r="Y8" t="s">
        <v>96</v>
      </c>
      <c r="AE8" s="11">
        <v>5.2885922900000004</v>
      </c>
      <c r="AF8" s="11">
        <v>249.11883900000001</v>
      </c>
      <c r="AG8" s="11">
        <v>123.886347</v>
      </c>
      <c r="AH8" t="s">
        <v>95</v>
      </c>
      <c r="AI8">
        <v>30</v>
      </c>
      <c r="AJ8">
        <v>29.995273520467077</v>
      </c>
      <c r="AK8" t="s">
        <v>96</v>
      </c>
      <c r="AN8" s="13"/>
      <c r="AO8" s="13">
        <v>8.5816997284186733</v>
      </c>
      <c r="AP8" s="13">
        <v>248.9453666666665</v>
      </c>
      <c r="AQ8" s="13">
        <v>147.71683720356447</v>
      </c>
      <c r="AR8" s="13" t="s">
        <v>95</v>
      </c>
      <c r="AS8" s="13">
        <v>3.5894504657431892</v>
      </c>
      <c r="AT8" s="13">
        <v>3.5888849502711633</v>
      </c>
      <c r="AU8" s="13" t="s">
        <v>96</v>
      </c>
      <c r="AX8">
        <f t="shared" si="1"/>
        <v>7.4839972489457827</v>
      </c>
      <c r="AY8">
        <f t="shared" si="0"/>
        <v>249.00319077777769</v>
      </c>
      <c r="AZ8">
        <f t="shared" si="0"/>
        <v>139.77334046904298</v>
      </c>
      <c r="BA8" t="s">
        <v>95</v>
      </c>
      <c r="BB8">
        <v>4.4099498852614207</v>
      </c>
      <c r="BC8">
        <v>4.4092551006656233</v>
      </c>
      <c r="BD8" t="s">
        <v>96</v>
      </c>
      <c r="BF8">
        <f>STDEV(G8,S8,AE8)/SQRT(COUNT((G8,S8,AE8)))</f>
        <v>1.1201053043421918</v>
      </c>
      <c r="BI8" t="s">
        <v>95</v>
      </c>
      <c r="BJ8">
        <f t="shared" si="2"/>
        <v>13.309468434082499</v>
      </c>
      <c r="BK8">
        <f t="shared" si="3"/>
        <v>13.307371536410907</v>
      </c>
      <c r="BL8">
        <f t="shared" si="4"/>
        <v>8.3694905743769148</v>
      </c>
    </row>
    <row r="9" spans="1:64" x14ac:dyDescent="0.2">
      <c r="G9">
        <v>16.316411805635962</v>
      </c>
      <c r="H9">
        <v>398.87483333333302</v>
      </c>
      <c r="I9">
        <v>178.56668432640475</v>
      </c>
      <c r="S9">
        <v>15.400626923529645</v>
      </c>
      <c r="T9">
        <v>399.74063333333299</v>
      </c>
      <c r="U9">
        <v>244.18687691828964</v>
      </c>
      <c r="AE9" s="11">
        <v>11.251055600000001</v>
      </c>
      <c r="AF9" s="11">
        <v>397.67840000000001</v>
      </c>
      <c r="AG9" s="11">
        <v>149.397727</v>
      </c>
      <c r="AN9" s="13"/>
      <c r="AO9" s="13">
        <v>15.858519364582804</v>
      </c>
      <c r="AP9" s="13">
        <v>399.30773333333298</v>
      </c>
      <c r="AQ9" s="13">
        <v>211.37678062234721</v>
      </c>
      <c r="AR9" s="13"/>
      <c r="AS9" s="13"/>
      <c r="AT9" s="13"/>
      <c r="AU9" s="13"/>
      <c r="AX9">
        <f t="shared" si="1"/>
        <v>14.32269810972187</v>
      </c>
      <c r="AY9">
        <f t="shared" si="0"/>
        <v>398.76462222222199</v>
      </c>
      <c r="AZ9">
        <f t="shared" si="0"/>
        <v>190.71709608156482</v>
      </c>
      <c r="BF9">
        <f>STDEV(G9,S9,AE9)/SQRT(COUNT((G9,S9,AE9)))</f>
        <v>1.5584079769882067</v>
      </c>
    </row>
    <row r="10" spans="1:64" x14ac:dyDescent="0.2">
      <c r="G10">
        <v>20.051877383101505</v>
      </c>
      <c r="H10">
        <v>499.66256666666698</v>
      </c>
      <c r="I10">
        <v>229.92756735022385</v>
      </c>
      <c r="J10" t="s">
        <v>97</v>
      </c>
      <c r="K10">
        <v>18.616964808266612</v>
      </c>
      <c r="S10">
        <v>19.231888208115524</v>
      </c>
      <c r="T10">
        <v>499.85464516129002</v>
      </c>
      <c r="U10">
        <v>288.58251442200731</v>
      </c>
      <c r="V10" t="s">
        <v>97</v>
      </c>
      <c r="W10">
        <v>6.4964260794449222</v>
      </c>
      <c r="AE10" s="11">
        <v>12.9653648</v>
      </c>
      <c r="AF10" s="11">
        <v>499.945516</v>
      </c>
      <c r="AG10" s="11">
        <v>184.574758</v>
      </c>
      <c r="AH10" t="s">
        <v>97</v>
      </c>
      <c r="AI10">
        <v>20.457690142541875</v>
      </c>
      <c r="AN10" s="13"/>
      <c r="AO10" s="13">
        <v>19.641882795608517</v>
      </c>
      <c r="AP10" s="13">
        <v>499.7586059139785</v>
      </c>
      <c r="AQ10" s="13">
        <v>259.25504088611558</v>
      </c>
      <c r="AR10" s="13" t="s">
        <v>97</v>
      </c>
      <c r="AS10" s="13">
        <v>5.9518690360270661</v>
      </c>
      <c r="AT10" s="13"/>
      <c r="AU10" s="13"/>
      <c r="AX10">
        <f t="shared" si="1"/>
        <v>17.416376797072346</v>
      </c>
      <c r="AY10">
        <f t="shared" si="0"/>
        <v>499.82090927598568</v>
      </c>
      <c r="AZ10">
        <f t="shared" si="0"/>
        <v>234.36161325741037</v>
      </c>
      <c r="BA10" t="s">
        <v>97</v>
      </c>
      <c r="BB10">
        <v>8.7207998197908214</v>
      </c>
      <c r="BF10">
        <f>STDEV(G10,S10,AE10)/SQRT(COUNT((G10,S10,AE10)))</f>
        <v>2.2380591599519768</v>
      </c>
      <c r="BI10" t="s">
        <v>97</v>
      </c>
      <c r="BJ10">
        <f t="shared" si="2"/>
        <v>15.190360343417803</v>
      </c>
    </row>
    <row r="11" spans="1:64" x14ac:dyDescent="0.2">
      <c r="G11">
        <v>23.160563543935943</v>
      </c>
      <c r="H11">
        <v>599.74236666666695</v>
      </c>
      <c r="I11">
        <v>273.99240609796578</v>
      </c>
      <c r="S11">
        <v>22.657910444035885</v>
      </c>
      <c r="T11">
        <v>599.56406451612895</v>
      </c>
      <c r="U11">
        <v>339.89897094945741</v>
      </c>
      <c r="AE11" s="11">
        <v>14.2914733</v>
      </c>
      <c r="AF11" s="11">
        <v>599.98796800000002</v>
      </c>
      <c r="AG11" s="11">
        <v>200.417102</v>
      </c>
      <c r="AN11" s="13"/>
      <c r="AO11" s="13">
        <v>22.909236993985914</v>
      </c>
      <c r="AP11" s="13">
        <v>599.65321559139795</v>
      </c>
      <c r="AQ11" s="13">
        <v>306.94568852371162</v>
      </c>
      <c r="AR11" s="13"/>
      <c r="AS11" s="13"/>
      <c r="AT11" s="13"/>
      <c r="AU11" s="13"/>
      <c r="AX11">
        <f t="shared" si="1"/>
        <v>20.036649095990608</v>
      </c>
      <c r="AY11">
        <f t="shared" si="0"/>
        <v>599.76479972759864</v>
      </c>
      <c r="AZ11">
        <f t="shared" si="0"/>
        <v>271.4361596824744</v>
      </c>
      <c r="BF11">
        <f>STDEV(G11,S11,AE11)/SQRT(COUNT((G11,S11,AE11)))</f>
        <v>2.8762503791010667</v>
      </c>
    </row>
    <row r="12" spans="1:64" x14ac:dyDescent="0.2">
      <c r="G12">
        <v>25.769644200662849</v>
      </c>
      <c r="H12">
        <v>699.80880645161301</v>
      </c>
      <c r="I12">
        <v>308.74073804280931</v>
      </c>
      <c r="S12">
        <v>25.31768876335682</v>
      </c>
      <c r="T12">
        <v>699.71759999999995</v>
      </c>
      <c r="U12">
        <v>399.74023547401669</v>
      </c>
      <c r="AE12" s="11">
        <v>15.9664102</v>
      </c>
      <c r="AF12" s="11">
        <v>699.88251600000001</v>
      </c>
      <c r="AG12" s="11">
        <v>205.39354700000001</v>
      </c>
      <c r="AN12" s="13"/>
      <c r="AO12" s="13">
        <v>25.543666482009833</v>
      </c>
      <c r="AP12" s="13">
        <v>699.76320322580648</v>
      </c>
      <c r="AQ12" s="13">
        <v>354.240486758413</v>
      </c>
      <c r="AR12" s="13"/>
      <c r="AS12" s="13"/>
      <c r="AT12" s="13"/>
      <c r="AU12" s="13"/>
      <c r="AX12">
        <f t="shared" si="1"/>
        <v>22.351247721339888</v>
      </c>
      <c r="AY12">
        <f t="shared" si="0"/>
        <v>699.80297415053758</v>
      </c>
      <c r="AZ12">
        <f t="shared" si="0"/>
        <v>304.62484017227536</v>
      </c>
      <c r="BF12">
        <f>STDEV(G12,S12,AE12)/SQRT(COUNT((G12,S12,AE12)))</f>
        <v>3.195083648344756</v>
      </c>
    </row>
    <row r="13" spans="1:64" x14ac:dyDescent="0.2">
      <c r="G13">
        <v>27.798935174238515</v>
      </c>
      <c r="H13">
        <v>799.79819354838696</v>
      </c>
      <c r="I13">
        <v>367.76843186372975</v>
      </c>
      <c r="S13">
        <v>27.31898452038428</v>
      </c>
      <c r="T13">
        <v>799.73206451612896</v>
      </c>
      <c r="U13">
        <v>462.34806302763786</v>
      </c>
      <c r="AE13" s="11">
        <v>18.9023176</v>
      </c>
      <c r="AF13" s="11">
        <v>797.27723300000002</v>
      </c>
      <c r="AG13" s="11">
        <v>198.354871</v>
      </c>
      <c r="AN13" s="13"/>
      <c r="AO13" s="13">
        <v>27.558959847311399</v>
      </c>
      <c r="AP13" s="13">
        <v>799.76512903225796</v>
      </c>
      <c r="AQ13" s="13">
        <v>415.05824744568383</v>
      </c>
      <c r="AR13" s="13"/>
      <c r="AS13" s="13"/>
      <c r="AT13" s="13"/>
      <c r="AU13" s="13"/>
      <c r="AX13">
        <f t="shared" si="1"/>
        <v>24.673412431540935</v>
      </c>
      <c r="AY13">
        <f t="shared" si="0"/>
        <v>798.93583035483869</v>
      </c>
      <c r="AZ13">
        <f t="shared" si="0"/>
        <v>342.82378863045591</v>
      </c>
      <c r="BF13">
        <f>STDEV(G13,S13,AE13)/SQRT(COUNT((G13,S13,AE13)))</f>
        <v>2.8888717419038836</v>
      </c>
    </row>
    <row r="14" spans="1:64" x14ac:dyDescent="0.2">
      <c r="G14">
        <v>28.817476335861738</v>
      </c>
      <c r="H14">
        <v>899.96945161290296</v>
      </c>
      <c r="I14">
        <v>409.8359222725345</v>
      </c>
      <c r="S14">
        <v>28.287439310955943</v>
      </c>
      <c r="T14">
        <v>899.94793548387099</v>
      </c>
      <c r="U14">
        <v>520.43079239252063</v>
      </c>
      <c r="AE14" s="11">
        <v>20.983106299999999</v>
      </c>
      <c r="AF14" s="11">
        <v>896.68349999999998</v>
      </c>
      <c r="AG14" s="11">
        <v>229.95652200000001</v>
      </c>
      <c r="AN14" s="13"/>
      <c r="AO14" s="13">
        <v>28.55245782340884</v>
      </c>
      <c r="AP14" s="13">
        <v>899.95869354838692</v>
      </c>
      <c r="AQ14" s="13">
        <v>465.13335733252757</v>
      </c>
      <c r="AR14" s="13"/>
      <c r="AS14" s="13"/>
      <c r="AT14" s="13"/>
      <c r="AU14" s="13"/>
      <c r="AX14">
        <f t="shared" si="1"/>
        <v>26.029340648939225</v>
      </c>
      <c r="AY14">
        <f t="shared" si="0"/>
        <v>898.86696236559135</v>
      </c>
      <c r="AZ14">
        <f t="shared" si="0"/>
        <v>386.74107888835169</v>
      </c>
      <c r="BF14">
        <f>STDEV(G14,S14,AE14)/SQRT(COUNT((G14,S14,AE14)))</f>
        <v>2.5277523375687898</v>
      </c>
    </row>
    <row r="15" spans="1:64" x14ac:dyDescent="0.2">
      <c r="G15">
        <v>29.86588056600872</v>
      </c>
      <c r="H15">
        <v>1200.117</v>
      </c>
      <c r="I15">
        <v>592.96521696997831</v>
      </c>
      <c r="S15">
        <v>30.188502676154421</v>
      </c>
      <c r="T15">
        <v>1199.4383870967699</v>
      </c>
      <c r="U15">
        <v>727.18077818183463</v>
      </c>
      <c r="AE15" s="11">
        <v>21.4274512</v>
      </c>
      <c r="AF15" s="11">
        <v>1202.06358</v>
      </c>
      <c r="AG15" s="11">
        <v>383.728971</v>
      </c>
      <c r="AN15" s="13"/>
      <c r="AO15" s="13">
        <v>30.02719162108157</v>
      </c>
      <c r="AP15" s="13">
        <v>1199.7776935483848</v>
      </c>
      <c r="AQ15" s="13">
        <v>660.07299757590647</v>
      </c>
      <c r="AR15" s="13"/>
      <c r="AS15" s="13"/>
      <c r="AT15" s="13"/>
      <c r="AU15" s="13"/>
      <c r="AX15">
        <f t="shared" si="1"/>
        <v>27.160611480721048</v>
      </c>
      <c r="AY15">
        <f t="shared" si="0"/>
        <v>1200.5396556989233</v>
      </c>
      <c r="AZ15">
        <f t="shared" si="0"/>
        <v>567.95832205060435</v>
      </c>
      <c r="BF15">
        <f>STDEV(G15,S15,AE15)/SQRT(COUNT((G15,S15,AE15)))</f>
        <v>2.8680926507475641</v>
      </c>
    </row>
    <row r="16" spans="1:64" x14ac:dyDescent="0.2">
      <c r="G16">
        <v>28.98341194955028</v>
      </c>
      <c r="H16">
        <v>1399.7958064516099</v>
      </c>
      <c r="I16">
        <v>692.59367973165365</v>
      </c>
      <c r="S16">
        <v>30.015801904059554</v>
      </c>
      <c r="T16">
        <v>1399.53516129032</v>
      </c>
      <c r="U16">
        <v>827.43563119162116</v>
      </c>
      <c r="AE16" s="11">
        <v>19.167652700000001</v>
      </c>
      <c r="AF16" s="11">
        <v>1400.0935500000001</v>
      </c>
      <c r="AG16" s="11">
        <v>462.16726999999997</v>
      </c>
      <c r="AN16" s="13"/>
      <c r="AO16" s="13">
        <v>29.499606926804915</v>
      </c>
      <c r="AP16" s="13">
        <v>1399.6654838709651</v>
      </c>
      <c r="AQ16" s="13">
        <v>760.0146554616374</v>
      </c>
      <c r="AR16" s="13"/>
      <c r="AS16" s="8" t="s">
        <v>118</v>
      </c>
      <c r="AT16" s="13"/>
      <c r="AU16" s="13"/>
      <c r="AX16">
        <f t="shared" si="1"/>
        <v>26.055622184536613</v>
      </c>
      <c r="AY16">
        <f t="shared" si="0"/>
        <v>1399.8081725806435</v>
      </c>
      <c r="AZ16">
        <f t="shared" si="0"/>
        <v>660.73219364109161</v>
      </c>
      <c r="BF16">
        <f>STDEV(G16,S16,AE16)/SQRT(COUNT((G16,S16,AE16)))</f>
        <v>3.4568555060668227</v>
      </c>
    </row>
    <row r="22" spans="2:54" x14ac:dyDescent="0.2">
      <c r="B22" t="s">
        <v>0</v>
      </c>
      <c r="C22" t="s">
        <v>4</v>
      </c>
      <c r="D22" t="s">
        <v>2</v>
      </c>
      <c r="E22" t="s">
        <v>3</v>
      </c>
      <c r="F22" t="s">
        <v>6</v>
      </c>
      <c r="G22" t="s">
        <v>7</v>
      </c>
      <c r="H22" t="s">
        <v>8</v>
      </c>
      <c r="I22" t="s">
        <v>9</v>
      </c>
      <c r="J22" t="s">
        <v>87</v>
      </c>
      <c r="N22" t="s">
        <v>0</v>
      </c>
      <c r="O22" t="s">
        <v>4</v>
      </c>
      <c r="P22" t="s">
        <v>2</v>
      </c>
      <c r="Q22" t="s">
        <v>3</v>
      </c>
      <c r="R22" t="s">
        <v>6</v>
      </c>
      <c r="S22" t="s">
        <v>7</v>
      </c>
      <c r="T22" t="s">
        <v>8</v>
      </c>
      <c r="U22" t="s">
        <v>9</v>
      </c>
      <c r="V22" t="s">
        <v>87</v>
      </c>
      <c r="Z22" t="s">
        <v>0</v>
      </c>
      <c r="AA22" t="s">
        <v>4</v>
      </c>
      <c r="AB22" t="s">
        <v>2</v>
      </c>
      <c r="AC22" t="s">
        <v>3</v>
      </c>
      <c r="AD22" t="s">
        <v>6</v>
      </c>
      <c r="AE22" t="s">
        <v>7</v>
      </c>
      <c r="AF22" t="s">
        <v>8</v>
      </c>
      <c r="AG22" t="s">
        <v>9</v>
      </c>
      <c r="AH22" t="s">
        <v>87</v>
      </c>
      <c r="AL22" t="s">
        <v>86</v>
      </c>
      <c r="AM22" t="s">
        <v>6</v>
      </c>
      <c r="AN22" t="s">
        <v>7</v>
      </c>
      <c r="AO22" t="s">
        <v>8</v>
      </c>
      <c r="AP22" t="s">
        <v>9</v>
      </c>
      <c r="AQ22" s="2" t="s">
        <v>87</v>
      </c>
      <c r="AR22" s="2"/>
      <c r="AS22" s="2"/>
      <c r="AT22" s="2"/>
      <c r="AV22" t="s">
        <v>108</v>
      </c>
      <c r="AX22" t="s">
        <v>86</v>
      </c>
      <c r="AY22" t="s">
        <v>109</v>
      </c>
      <c r="BB22" t="s">
        <v>108</v>
      </c>
    </row>
    <row r="23" spans="2:54" x14ac:dyDescent="0.2">
      <c r="B23" t="s">
        <v>20</v>
      </c>
      <c r="F23" t="s">
        <v>13</v>
      </c>
      <c r="K23" t="s">
        <v>88</v>
      </c>
      <c r="L23" t="s">
        <v>89</v>
      </c>
      <c r="N23" t="s">
        <v>21</v>
      </c>
      <c r="W23" t="s">
        <v>88</v>
      </c>
      <c r="X23" t="s">
        <v>89</v>
      </c>
      <c r="Z23" t="s">
        <v>24</v>
      </c>
      <c r="AI23" t="s">
        <v>88</v>
      </c>
      <c r="AJ23" t="s">
        <v>89</v>
      </c>
      <c r="AQ23" s="2"/>
      <c r="AR23" s="2" t="s">
        <v>88</v>
      </c>
      <c r="AS23" s="2" t="s">
        <v>89</v>
      </c>
      <c r="AT23" s="2"/>
      <c r="AV23" t="e">
        <f>STDEV(G23,S23,AE23)/SQRT(COUNT((G23,S23,AE23)))</f>
        <v>#DIV/0!</v>
      </c>
      <c r="AZ23" t="s">
        <v>88</v>
      </c>
      <c r="BA23" t="s">
        <v>89</v>
      </c>
    </row>
    <row r="24" spans="2:54" x14ac:dyDescent="0.2">
      <c r="J24" t="s">
        <v>90</v>
      </c>
      <c r="K24">
        <v>122.63089690720663</v>
      </c>
      <c r="L24">
        <v>122.66665118840871</v>
      </c>
      <c r="M24" t="s">
        <v>91</v>
      </c>
      <c r="S24">
        <v>-2.4785657726936154</v>
      </c>
      <c r="T24">
        <v>82.368258064516198</v>
      </c>
      <c r="U24">
        <v>122.77474411316209</v>
      </c>
      <c r="V24" t="s">
        <v>90</v>
      </c>
      <c r="W24">
        <v>169.88363057934171</v>
      </c>
      <c r="X24">
        <v>169.93316187408516</v>
      </c>
      <c r="Y24" t="s">
        <v>91</v>
      </c>
      <c r="AH24" t="s">
        <v>90</v>
      </c>
      <c r="AI24">
        <v>67.009450023872503</v>
      </c>
      <c r="AJ24">
        <v>67.028987308356065</v>
      </c>
      <c r="AK24" t="s">
        <v>91</v>
      </c>
      <c r="AN24">
        <f>AVERAGE(G24,S24,AE24)</f>
        <v>-2.4785657726936154</v>
      </c>
      <c r="AO24">
        <f t="shared" ref="AO24:AP24" si="5">AVERAGE(H24,T24,AF24)</f>
        <v>82.368258064516198</v>
      </c>
      <c r="AP24">
        <f t="shared" si="5"/>
        <v>122.77474411316209</v>
      </c>
      <c r="AQ24" s="2" t="s">
        <v>90</v>
      </c>
      <c r="AR24" s="2">
        <v>108.96343723354801</v>
      </c>
      <c r="AS24" s="2">
        <v>108.99520662832433</v>
      </c>
      <c r="AT24" s="2" t="s">
        <v>91</v>
      </c>
      <c r="AV24" t="e">
        <f>STDEV(G24,S24,AE24)/SQRT(COUNT((G24,S24,AE24)))</f>
        <v>#DIV/0!</v>
      </c>
      <c r="AY24" t="s">
        <v>90</v>
      </c>
      <c r="AZ24">
        <f>AVERAGE(AI24,K24,W24)</f>
        <v>119.84132583680696</v>
      </c>
      <c r="BA24">
        <f>AVERAGE(AJ24,L24,X24)</f>
        <v>119.87626679028331</v>
      </c>
      <c r="BB24">
        <f>STDEV(L24,AJ24,X24)/(SQRT(COUNT(L24,AJ24,X24)))</f>
        <v>29.73862230377912</v>
      </c>
    </row>
    <row r="25" spans="2:54" x14ac:dyDescent="0.2">
      <c r="G25">
        <v>-1.6231828773755816</v>
      </c>
      <c r="H25">
        <v>100.081383870968</v>
      </c>
      <c r="I25">
        <v>116.2259594183176</v>
      </c>
      <c r="J25" t="s">
        <v>92</v>
      </c>
      <c r="K25">
        <v>190.25030830996798</v>
      </c>
      <c r="L25">
        <v>190.25903802173536</v>
      </c>
      <c r="M25" t="s">
        <v>91</v>
      </c>
      <c r="S25">
        <v>-2.1051531528610599</v>
      </c>
      <c r="T25">
        <v>100.55787741935499</v>
      </c>
      <c r="U25">
        <v>131.71786366952546</v>
      </c>
      <c r="V25" t="s">
        <v>92</v>
      </c>
      <c r="W25">
        <v>245.93715596318302</v>
      </c>
      <c r="X25">
        <v>245.94844088830888</v>
      </c>
      <c r="Y25" t="s">
        <v>91</v>
      </c>
      <c r="AE25">
        <v>-0.34675774770629858</v>
      </c>
      <c r="AF25">
        <v>99.645376666666706</v>
      </c>
      <c r="AG25">
        <v>109.50949275674563</v>
      </c>
      <c r="AH25" t="s">
        <v>92</v>
      </c>
      <c r="AI25">
        <v>122.22101416597826</v>
      </c>
      <c r="AJ25">
        <v>122.22662232627542</v>
      </c>
      <c r="AK25" t="s">
        <v>91</v>
      </c>
      <c r="AN25">
        <f t="shared" ref="AN25:AN35" si="6">AVERAGE(G25,S25,AE25)</f>
        <v>-1.3583645926476466</v>
      </c>
      <c r="AO25">
        <f t="shared" ref="AO25:AO36" si="7">AVERAGE(H25,T25,AF25)</f>
        <v>100.09487931899656</v>
      </c>
      <c r="AP25">
        <f t="shared" ref="AP25:AP36" si="8">AVERAGE(I25,U25,AG25)</f>
        <v>119.15110528152957</v>
      </c>
      <c r="AQ25" s="2" t="s">
        <v>92</v>
      </c>
      <c r="AR25" s="2">
        <v>165.73392269079872</v>
      </c>
      <c r="AS25" s="2">
        <v>165.74152745837057</v>
      </c>
      <c r="AT25" s="2" t="s">
        <v>91</v>
      </c>
      <c r="AV25">
        <f>STDEV(G25,S25,AE25)/SQRT(COUNT((G25,S25,AE25)))</f>
        <v>0.52459036182594543</v>
      </c>
      <c r="AY25" t="s">
        <v>92</v>
      </c>
      <c r="AZ25">
        <f t="shared" ref="AZ25:AZ28" si="9">AVERAGE(AI25,K25,W25)</f>
        <v>186.13615947970973</v>
      </c>
      <c r="BA25">
        <f t="shared" ref="BA25:BA28" si="10">AVERAGE(AJ25,L25,X25)</f>
        <v>186.14470041210657</v>
      </c>
      <c r="BB25">
        <f t="shared" ref="BB25:BB28" si="11">STDEV(L25,AJ25,X25)/(SQRT(COUNT(L25,AJ25,X25)))</f>
        <v>35.774608907942287</v>
      </c>
    </row>
    <row r="26" spans="2:54" x14ac:dyDescent="0.2">
      <c r="G26">
        <v>0.48363793932626475</v>
      </c>
      <c r="H26">
        <v>149.73136666666699</v>
      </c>
      <c r="I26">
        <v>138.48527691485538</v>
      </c>
      <c r="J26" t="s">
        <v>93</v>
      </c>
      <c r="K26">
        <v>12.261661995586175</v>
      </c>
      <c r="L26">
        <v>12.265935802561586</v>
      </c>
      <c r="M26" t="s">
        <v>91</v>
      </c>
      <c r="S26">
        <v>5.5749039376929183E-2</v>
      </c>
      <c r="T26">
        <v>149.41919999999999</v>
      </c>
      <c r="U26">
        <v>141.01677893130696</v>
      </c>
      <c r="V26" t="s">
        <v>93</v>
      </c>
      <c r="W26">
        <v>14.616590240636848</v>
      </c>
      <c r="X26">
        <v>14.621684858752209</v>
      </c>
      <c r="Y26" t="s">
        <v>91</v>
      </c>
      <c r="AE26">
        <v>1.0801174644216833</v>
      </c>
      <c r="AF26">
        <v>149.53223333333301</v>
      </c>
      <c r="AG26">
        <v>115.26884387828431</v>
      </c>
      <c r="AH26" t="s">
        <v>93</v>
      </c>
      <c r="AI26">
        <v>5.4270631446455546</v>
      </c>
      <c r="AJ26">
        <v>5.4289547495790398</v>
      </c>
      <c r="AK26" t="s">
        <v>91</v>
      </c>
      <c r="AN26">
        <f t="shared" si="6"/>
        <v>0.53983481437495906</v>
      </c>
      <c r="AO26">
        <f t="shared" si="7"/>
        <v>149.56093333333334</v>
      </c>
      <c r="AP26">
        <f t="shared" si="8"/>
        <v>131.59029990814886</v>
      </c>
      <c r="AQ26" s="2" t="s">
        <v>93</v>
      </c>
      <c r="AR26" s="2">
        <v>9.8638556596334563</v>
      </c>
      <c r="AS26" s="2">
        <v>9.8672937102939429</v>
      </c>
      <c r="AT26" s="2" t="s">
        <v>91</v>
      </c>
      <c r="AV26">
        <f>STDEV(G26,S26,AE26)/SQRT(COUNT((G26,S26,AE26)))</f>
        <v>0.29704165484047096</v>
      </c>
      <c r="AY26" t="s">
        <v>93</v>
      </c>
      <c r="AZ26">
        <f t="shared" si="9"/>
        <v>10.768438460289525</v>
      </c>
      <c r="BA26">
        <f t="shared" si="10"/>
        <v>10.772191803630946</v>
      </c>
      <c r="BB26">
        <f t="shared" si="11"/>
        <v>2.756811265803341</v>
      </c>
    </row>
    <row r="27" spans="2:54" x14ac:dyDescent="0.2">
      <c r="G27">
        <v>2.5401943600062413</v>
      </c>
      <c r="H27">
        <v>199.60659999999999</v>
      </c>
      <c r="I27">
        <v>166.57883957434478</v>
      </c>
      <c r="J27" t="s">
        <v>94</v>
      </c>
      <c r="K27">
        <v>14.796492942696382</v>
      </c>
      <c r="L27">
        <v>14.789931555019388</v>
      </c>
      <c r="M27" t="s">
        <v>91</v>
      </c>
      <c r="S27">
        <v>1.7728370446150075</v>
      </c>
      <c r="T27">
        <v>199.45050000000001</v>
      </c>
      <c r="U27">
        <v>165.12465700092514</v>
      </c>
      <c r="V27" t="s">
        <v>94</v>
      </c>
      <c r="W27">
        <v>23.228289355485149</v>
      </c>
      <c r="X27">
        <v>23.217988954428968</v>
      </c>
      <c r="Y27" t="s">
        <v>91</v>
      </c>
      <c r="AE27">
        <v>2.5949581308489567</v>
      </c>
      <c r="AF27">
        <v>199.079466666667</v>
      </c>
      <c r="AG27">
        <v>120.57575290394297</v>
      </c>
      <c r="AH27" t="s">
        <v>94</v>
      </c>
      <c r="AI27">
        <v>5.0224650248749683</v>
      </c>
      <c r="AJ27">
        <v>5.0202378525139251</v>
      </c>
      <c r="AK27" t="s">
        <v>91</v>
      </c>
      <c r="AN27">
        <f t="shared" si="6"/>
        <v>2.3026631784900684</v>
      </c>
      <c r="AO27">
        <f t="shared" si="7"/>
        <v>199.37885555555567</v>
      </c>
      <c r="AP27">
        <f t="shared" si="8"/>
        <v>150.75974982640432</v>
      </c>
      <c r="AQ27" s="2" t="s">
        <v>94</v>
      </c>
      <c r="AR27" s="2">
        <v>13.028184875454325</v>
      </c>
      <c r="AS27" s="2">
        <v>13.02240762999309</v>
      </c>
      <c r="AT27" s="2" t="s">
        <v>91</v>
      </c>
      <c r="AV27">
        <f>STDEV(G27,S27,AE27)/SQRT(COUNT((G27,S27,AE27)))</f>
        <v>0.26538435444462666</v>
      </c>
      <c r="AY27" t="s">
        <v>94</v>
      </c>
      <c r="AZ27">
        <f t="shared" si="9"/>
        <v>14.349082441018831</v>
      </c>
      <c r="BA27">
        <f t="shared" si="10"/>
        <v>14.342719453987428</v>
      </c>
      <c r="BB27">
        <f t="shared" si="11"/>
        <v>5.2579950326239553</v>
      </c>
    </row>
    <row r="28" spans="2:54" x14ac:dyDescent="0.2">
      <c r="G28">
        <v>4.8298112653514451</v>
      </c>
      <c r="H28">
        <v>250.137258064516</v>
      </c>
      <c r="I28">
        <v>183.48167081225822</v>
      </c>
      <c r="J28" t="s">
        <v>95</v>
      </c>
      <c r="K28">
        <v>2.7074189022184116</v>
      </c>
      <c r="L28">
        <v>2.7069923502174653</v>
      </c>
      <c r="M28" t="s">
        <v>96</v>
      </c>
      <c r="S28">
        <v>3.5676678307936647</v>
      </c>
      <c r="T28">
        <v>249.34880000000001</v>
      </c>
      <c r="U28">
        <v>188.13884369402268</v>
      </c>
      <c r="V28" t="s">
        <v>95</v>
      </c>
      <c r="W28">
        <v>2.0904045127260975</v>
      </c>
      <c r="X28">
        <v>2.0900751709212666</v>
      </c>
      <c r="Y28" t="s">
        <v>96</v>
      </c>
      <c r="AE28">
        <v>4.1484071967619638</v>
      </c>
      <c r="AF28">
        <v>249.24453333333301</v>
      </c>
      <c r="AG28">
        <v>139.86672879543679</v>
      </c>
      <c r="AH28" s="2" t="s">
        <v>95</v>
      </c>
      <c r="AI28" s="2">
        <v>30</v>
      </c>
      <c r="AJ28" s="2">
        <v>29.995273520467077</v>
      </c>
      <c r="AK28" s="2" t="s">
        <v>96</v>
      </c>
      <c r="AN28">
        <f t="shared" si="6"/>
        <v>4.181962097635691</v>
      </c>
      <c r="AO28">
        <f t="shared" si="7"/>
        <v>249.57686379928302</v>
      </c>
      <c r="AP28">
        <f t="shared" si="8"/>
        <v>170.49574776723921</v>
      </c>
      <c r="AQ28" s="2" t="s">
        <v>95</v>
      </c>
      <c r="AR28" s="2">
        <v>30</v>
      </c>
      <c r="AS28" s="2">
        <v>29.995273520467077</v>
      </c>
      <c r="AT28" s="2" t="s">
        <v>96</v>
      </c>
      <c r="AV28">
        <f>STDEV(G28,S28,AE28)/SQRT(COUNT((G28,S28,AE28)))</f>
        <v>0.36473550274082811</v>
      </c>
      <c r="AY28" t="s">
        <v>95</v>
      </c>
      <c r="AZ28">
        <f t="shared" si="9"/>
        <v>11.599274471648171</v>
      </c>
      <c r="BA28">
        <f t="shared" si="10"/>
        <v>11.597447013868603</v>
      </c>
      <c r="BB28">
        <f t="shared" si="11"/>
        <v>9.2006369675637263</v>
      </c>
    </row>
    <row r="29" spans="2:54" x14ac:dyDescent="0.2">
      <c r="G29">
        <v>10.911900414142918</v>
      </c>
      <c r="H29">
        <v>399.49464516129001</v>
      </c>
      <c r="I29">
        <v>241.273178169311</v>
      </c>
      <c r="S29">
        <v>8.6527644041563079</v>
      </c>
      <c r="T29">
        <v>399.73666666666702</v>
      </c>
      <c r="U29">
        <v>246.6695914763506</v>
      </c>
      <c r="AE29">
        <v>7.7942501295899724</v>
      </c>
      <c r="AF29">
        <v>399.99141935483902</v>
      </c>
      <c r="AG29">
        <v>111.72898654838872</v>
      </c>
      <c r="AN29">
        <f t="shared" si="6"/>
        <v>9.1196383159630674</v>
      </c>
      <c r="AO29">
        <f t="shared" si="7"/>
        <v>399.74091039426531</v>
      </c>
      <c r="AP29">
        <f>AVERAGE(I29,U29,AG29)</f>
        <v>199.89058539801678</v>
      </c>
      <c r="AV29">
        <f>STDEV(G29,S29,AE29)/SQRT(COUNT((G29,S29,AE29)))</f>
        <v>0.92976955233318559</v>
      </c>
    </row>
    <row r="30" spans="2:54" x14ac:dyDescent="0.2">
      <c r="G30">
        <v>14.423199423936575</v>
      </c>
      <c r="H30">
        <v>499.73583333333301</v>
      </c>
      <c r="I30">
        <v>321.38026564262788</v>
      </c>
      <c r="J30" t="s">
        <v>97</v>
      </c>
      <c r="K30">
        <v>15.507553482796549</v>
      </c>
      <c r="S30">
        <v>11.782014688601459</v>
      </c>
      <c r="T30">
        <v>499.812064516129</v>
      </c>
      <c r="U30">
        <v>274.75140569070544</v>
      </c>
      <c r="V30" t="s">
        <v>97</v>
      </c>
      <c r="W30">
        <v>8.2804884072003233</v>
      </c>
      <c r="AH30" t="s">
        <v>97</v>
      </c>
      <c r="AI30">
        <v>7.5180648036331208</v>
      </c>
      <c r="AN30">
        <f t="shared" si="6"/>
        <v>13.102607056269017</v>
      </c>
      <c r="AO30">
        <f t="shared" si="7"/>
        <v>499.77394892473103</v>
      </c>
      <c r="AP30">
        <f t="shared" si="8"/>
        <v>298.06583566666666</v>
      </c>
      <c r="AV30">
        <f>STDEV(G30,S30,AE30)/SQRT(COUNT((G30,S30,AE30)))</f>
        <v>1.3205923676675608</v>
      </c>
      <c r="AY30" t="s">
        <v>97</v>
      </c>
      <c r="AZ30">
        <f t="shared" ref="AZ30" si="12">AVERAGE(AI30,K30,W30)</f>
        <v>10.435368897876664</v>
      </c>
    </row>
    <row r="31" spans="2:54" x14ac:dyDescent="0.2">
      <c r="G31">
        <v>16.920363058039776</v>
      </c>
      <c r="H31">
        <v>600.02916129032303</v>
      </c>
      <c r="I31">
        <v>355.82378209359672</v>
      </c>
      <c r="S31">
        <v>13.880379485152629</v>
      </c>
      <c r="T31">
        <v>600.00577419354795</v>
      </c>
      <c r="U31">
        <v>305.00825494721971</v>
      </c>
      <c r="AN31">
        <f t="shared" si="6"/>
        <v>15.400371271596203</v>
      </c>
      <c r="AO31">
        <f t="shared" si="7"/>
        <v>600.01746774193543</v>
      </c>
      <c r="AP31">
        <f t="shared" si="8"/>
        <v>330.41601852040822</v>
      </c>
      <c r="AV31">
        <f>STDEV(G31,S31,AE31)/SQRT(COUNT((G31,S31,AE31)))</f>
        <v>1.5199917864435732</v>
      </c>
    </row>
    <row r="32" spans="2:54" x14ac:dyDescent="0.2">
      <c r="G32">
        <v>18.656754697829598</v>
      </c>
      <c r="H32">
        <v>700.24738709677399</v>
      </c>
      <c r="I32">
        <v>255.11869606033855</v>
      </c>
      <c r="S32">
        <v>14.523284747587017</v>
      </c>
      <c r="T32">
        <v>700.15812903225799</v>
      </c>
      <c r="U32">
        <v>325.46609307817477</v>
      </c>
      <c r="AN32">
        <f t="shared" si="6"/>
        <v>16.590019722708305</v>
      </c>
      <c r="AO32">
        <f t="shared" si="7"/>
        <v>700.20275806451605</v>
      </c>
      <c r="AP32">
        <f t="shared" si="8"/>
        <v>290.29239456925666</v>
      </c>
      <c r="AV32">
        <f>STDEV(G32,S32,AE32)/SQRT(COUNT((G32,S32,AE32)))</f>
        <v>2.0667349751213018</v>
      </c>
    </row>
    <row r="33" spans="4:48" x14ac:dyDescent="0.2">
      <c r="G33">
        <v>19.918226639191857</v>
      </c>
      <c r="H33">
        <v>799.86950000000002</v>
      </c>
      <c r="I33">
        <v>300.46995045828282</v>
      </c>
      <c r="S33">
        <v>15.76290943092391</v>
      </c>
      <c r="T33">
        <v>799.97661290322606</v>
      </c>
      <c r="U33">
        <v>339.6966593666948</v>
      </c>
      <c r="AE33">
        <v>11.507259450293018</v>
      </c>
      <c r="AF33">
        <v>799.83864516128995</v>
      </c>
      <c r="AG33">
        <v>174.37665192128242</v>
      </c>
      <c r="AN33">
        <f t="shared" si="6"/>
        <v>15.729465173469597</v>
      </c>
      <c r="AO33">
        <f t="shared" si="7"/>
        <v>799.89491935483875</v>
      </c>
      <c r="AP33">
        <f t="shared" si="8"/>
        <v>271.51442058208664</v>
      </c>
      <c r="AV33">
        <f>STDEV(G33,S33,AE33)/SQRT(COUNT((G33,S33,AE33)))</f>
        <v>2.4280946681126063</v>
      </c>
    </row>
    <row r="34" spans="4:48" x14ac:dyDescent="0.2">
      <c r="G34">
        <v>21.090687757066163</v>
      </c>
      <c r="H34">
        <v>900.048870967742</v>
      </c>
      <c r="I34">
        <v>331.74247965028235</v>
      </c>
      <c r="S34">
        <v>16.634458445436543</v>
      </c>
      <c r="T34">
        <v>900.06603225806498</v>
      </c>
      <c r="U34">
        <v>360.08762833808618</v>
      </c>
      <c r="AN34">
        <f t="shared" si="6"/>
        <v>18.862573101251353</v>
      </c>
      <c r="AO34">
        <f t="shared" si="7"/>
        <v>900.05745161290349</v>
      </c>
      <c r="AP34">
        <f t="shared" si="8"/>
        <v>345.91505399418429</v>
      </c>
      <c r="AV34">
        <f>STDEV(G34,S34,AE34)/SQRT(COUNT((G34,S34,AE34)))</f>
        <v>2.2281146558147951</v>
      </c>
    </row>
    <row r="35" spans="4:48" x14ac:dyDescent="0.2">
      <c r="G35">
        <v>24.956801085962947</v>
      </c>
      <c r="H35">
        <v>1199.88838709677</v>
      </c>
      <c r="I35">
        <v>413.31760653824608</v>
      </c>
      <c r="S35">
        <v>20.17504744565106</v>
      </c>
      <c r="T35">
        <v>1199.7748387096799</v>
      </c>
      <c r="U35">
        <v>458.73369858513951</v>
      </c>
      <c r="AE35">
        <v>12.732092641136429</v>
      </c>
      <c r="AF35">
        <v>1201.7591935483899</v>
      </c>
      <c r="AG35">
        <v>268.10978923702697</v>
      </c>
      <c r="AN35">
        <f t="shared" si="6"/>
        <v>19.287980390916815</v>
      </c>
      <c r="AO35">
        <f t="shared" si="7"/>
        <v>1200.4741397849466</v>
      </c>
      <c r="AP35">
        <f t="shared" si="8"/>
        <v>380.05369812013754</v>
      </c>
      <c r="AV35">
        <f>STDEV(G35,S35,AE35)/SQRT(COUNT((G35,S35,AE35)))</f>
        <v>3.5567325881089848</v>
      </c>
    </row>
    <row r="36" spans="4:48" x14ac:dyDescent="0.2">
      <c r="S36">
        <v>21.067928384958872</v>
      </c>
      <c r="T36">
        <v>1399.89333333333</v>
      </c>
      <c r="U36">
        <v>527.23297087554067</v>
      </c>
      <c r="AE36">
        <v>11.258725488076157</v>
      </c>
      <c r="AF36">
        <v>1399.85516129032</v>
      </c>
      <c r="AG36">
        <v>344.576783172901</v>
      </c>
      <c r="AN36">
        <f>AVERAGE(G36,S36,AE36)</f>
        <v>16.163326936517514</v>
      </c>
      <c r="AO36">
        <f t="shared" si="7"/>
        <v>1399.874247311825</v>
      </c>
      <c r="AP36">
        <f t="shared" si="8"/>
        <v>435.90487702422081</v>
      </c>
      <c r="AV36">
        <f>STDEV(G36,S36,AE36)/SQRT(COUNT((G36,S36,AE36)))</f>
        <v>4.9046014484413574</v>
      </c>
    </row>
    <row r="42" spans="4:48" x14ac:dyDescent="0.2">
      <c r="F42" t="s">
        <v>2</v>
      </c>
      <c r="G42" t="s">
        <v>6</v>
      </c>
      <c r="H42" t="s">
        <v>90</v>
      </c>
      <c r="I42" t="s">
        <v>92</v>
      </c>
      <c r="J42" t="s">
        <v>7</v>
      </c>
      <c r="L42" t="s">
        <v>9</v>
      </c>
    </row>
    <row r="43" spans="4:48" x14ac:dyDescent="0.2">
      <c r="F43">
        <v>9018</v>
      </c>
      <c r="G43" t="s">
        <v>10</v>
      </c>
      <c r="H43">
        <v>90.737924231103719</v>
      </c>
      <c r="I43">
        <v>166.35883998197016</v>
      </c>
      <c r="J43">
        <v>16.316411805635962</v>
      </c>
      <c r="K43">
        <v>398.87483333333302</v>
      </c>
      <c r="L43">
        <v>178.56668432640475</v>
      </c>
      <c r="M43">
        <f>CORREL(H43:H45,J43:J45)</f>
        <v>-0.74371867998055174</v>
      </c>
    </row>
    <row r="44" spans="4:48" x14ac:dyDescent="0.2">
      <c r="F44">
        <v>9018</v>
      </c>
      <c r="G44" t="s">
        <v>10</v>
      </c>
      <c r="H44">
        <v>180.02437938785346</v>
      </c>
      <c r="I44">
        <v>236.79605076506823</v>
      </c>
      <c r="J44">
        <v>15.400626923529645</v>
      </c>
      <c r="K44">
        <v>399.74063333333299</v>
      </c>
      <c r="L44">
        <v>244.18687691828964</v>
      </c>
    </row>
    <row r="45" spans="4:48" x14ac:dyDescent="0.2">
      <c r="F45">
        <v>9018</v>
      </c>
      <c r="G45" t="s">
        <v>10</v>
      </c>
      <c r="H45">
        <v>196.40972488750822</v>
      </c>
      <c r="I45">
        <v>237.44362008649045</v>
      </c>
      <c r="J45">
        <v>11.251055600000001</v>
      </c>
      <c r="K45">
        <v>397.67840000000001</v>
      </c>
      <c r="L45">
        <v>149.397727</v>
      </c>
    </row>
    <row r="46" spans="4:48" x14ac:dyDescent="0.2">
      <c r="D46" t="s">
        <v>20</v>
      </c>
      <c r="F46">
        <v>9018</v>
      </c>
      <c r="G46" t="s">
        <v>13</v>
      </c>
      <c r="H46">
        <v>122.66665118840871</v>
      </c>
      <c r="I46">
        <v>190.25903802173536</v>
      </c>
      <c r="J46">
        <v>10.911900414142918</v>
      </c>
      <c r="K46">
        <v>399.49464516129001</v>
      </c>
      <c r="L46">
        <v>241.273178169311</v>
      </c>
    </row>
    <row r="47" spans="4:48" x14ac:dyDescent="0.2">
      <c r="D47" t="s">
        <v>21</v>
      </c>
      <c r="F47">
        <v>9018</v>
      </c>
      <c r="G47" t="s">
        <v>13</v>
      </c>
      <c r="H47">
        <v>169.93316187408516</v>
      </c>
      <c r="I47">
        <v>245.94844088830888</v>
      </c>
      <c r="J47">
        <v>8.6527644041563079</v>
      </c>
      <c r="K47">
        <v>399.73666666666702</v>
      </c>
      <c r="L47">
        <v>246.6695914763506</v>
      </c>
    </row>
    <row r="48" spans="4:48" x14ac:dyDescent="0.2">
      <c r="D48" t="s">
        <v>24</v>
      </c>
      <c r="F48">
        <v>9018</v>
      </c>
      <c r="G48" t="s">
        <v>13</v>
      </c>
      <c r="H48">
        <v>67.028987308356065</v>
      </c>
      <c r="I48">
        <v>122.22662232627542</v>
      </c>
      <c r="J48">
        <v>7.7942501295899724</v>
      </c>
      <c r="K48">
        <v>399.99141935483902</v>
      </c>
      <c r="L48">
        <v>111.72898654838872</v>
      </c>
      <c r="M48">
        <f>CORREL(H46:H48,J46:J48)</f>
        <v>0.31147606501476988</v>
      </c>
    </row>
    <row r="52" spans="12:49" x14ac:dyDescent="0.2">
      <c r="Z52" s="2" t="s">
        <v>0</v>
      </c>
      <c r="AA52" s="2" t="s">
        <v>4</v>
      </c>
      <c r="AB52" s="2" t="s">
        <v>2</v>
      </c>
      <c r="AC52" s="2" t="s">
        <v>3</v>
      </c>
      <c r="AD52" s="2" t="s">
        <v>6</v>
      </c>
      <c r="AE52" s="2" t="s">
        <v>7</v>
      </c>
      <c r="AF52" s="2" t="s">
        <v>8</v>
      </c>
      <c r="AG52" s="2" t="s">
        <v>9</v>
      </c>
      <c r="AH52" s="2" t="s">
        <v>87</v>
      </c>
      <c r="AI52" s="2"/>
      <c r="AJ52" s="2"/>
      <c r="AK52" s="2"/>
      <c r="AP52" s="14" t="s">
        <v>6</v>
      </c>
      <c r="AQ52" s="14" t="s">
        <v>7</v>
      </c>
      <c r="AR52" s="14" t="s">
        <v>8</v>
      </c>
      <c r="AS52" s="14" t="s">
        <v>9</v>
      </c>
      <c r="AT52" s="14" t="s">
        <v>87</v>
      </c>
      <c r="AU52" s="14"/>
      <c r="AV52" s="14"/>
      <c r="AW52" s="14"/>
    </row>
    <row r="53" spans="12:49" x14ac:dyDescent="0.2">
      <c r="Z53" s="2" t="s">
        <v>25</v>
      </c>
      <c r="AA53" s="2"/>
      <c r="AB53" s="2"/>
      <c r="AC53" s="2"/>
      <c r="AD53" s="2"/>
      <c r="AE53" s="2"/>
      <c r="AF53" s="2"/>
      <c r="AG53" s="2"/>
      <c r="AH53" s="2"/>
      <c r="AI53" s="2" t="s">
        <v>88</v>
      </c>
      <c r="AJ53" s="2" t="s">
        <v>89</v>
      </c>
      <c r="AK53" s="2"/>
      <c r="AP53" s="14" t="s">
        <v>98</v>
      </c>
      <c r="AQ53" s="14"/>
      <c r="AR53" s="14"/>
      <c r="AS53" s="14"/>
      <c r="AT53" s="14"/>
      <c r="AU53" s="14" t="s">
        <v>88</v>
      </c>
      <c r="AV53" s="14" t="s">
        <v>89</v>
      </c>
      <c r="AW53" s="14"/>
    </row>
    <row r="54" spans="12:49" x14ac:dyDescent="0.2">
      <c r="Z54" s="2"/>
      <c r="AA54" s="2"/>
      <c r="AB54" s="2"/>
      <c r="AC54" s="2"/>
      <c r="AD54" s="2"/>
      <c r="AE54" s="2"/>
      <c r="AF54" s="2"/>
      <c r="AG54" s="2"/>
      <c r="AH54" s="2" t="s">
        <v>90</v>
      </c>
      <c r="AI54" s="2">
        <v>0</v>
      </c>
      <c r="AJ54" s="2">
        <v>0</v>
      </c>
      <c r="AK54" s="2" t="s">
        <v>91</v>
      </c>
      <c r="AP54" s="14" t="s">
        <v>13</v>
      </c>
      <c r="AQ54" s="14">
        <v>-2.4785657726936154</v>
      </c>
      <c r="AR54" s="14">
        <v>82.368258064516198</v>
      </c>
      <c r="AS54" s="14">
        <v>122.77474411316209</v>
      </c>
      <c r="AT54" s="14" t="s">
        <v>90</v>
      </c>
      <c r="AU54" s="14">
        <v>218.53042158236602</v>
      </c>
      <c r="AV54" s="14">
        <v>218.59413634219834</v>
      </c>
      <c r="AW54" s="14" t="s">
        <v>91</v>
      </c>
    </row>
    <row r="55" spans="12:49" x14ac:dyDescent="0.2">
      <c r="Z55" s="2"/>
      <c r="AA55" s="2"/>
      <c r="AB55" s="2"/>
      <c r="AC55" s="2"/>
      <c r="AD55" s="2"/>
      <c r="AE55" s="2"/>
      <c r="AF55" s="2"/>
      <c r="AG55" s="2"/>
      <c r="AH55" s="2" t="s">
        <v>92</v>
      </c>
      <c r="AI55" s="2">
        <v>2.5945410286332384</v>
      </c>
      <c r="AJ55" s="2">
        <v>2.5946600801898421</v>
      </c>
      <c r="AK55" s="2" t="s">
        <v>91</v>
      </c>
      <c r="AP55" s="14"/>
      <c r="AQ55" s="14">
        <v>-1.8641680151183206</v>
      </c>
      <c r="AR55" s="14">
        <v>100.3196306451615</v>
      </c>
      <c r="AS55" s="14">
        <v>123.97191154392152</v>
      </c>
      <c r="AT55" s="14" t="s">
        <v>92</v>
      </c>
      <c r="AU55" s="14">
        <v>282.55510178445923</v>
      </c>
      <c r="AV55" s="14">
        <v>282.56806693872835</v>
      </c>
      <c r="AW55" s="14" t="s">
        <v>91</v>
      </c>
    </row>
    <row r="56" spans="12:49" x14ac:dyDescent="0.2">
      <c r="Z56" s="2"/>
      <c r="AA56" s="2"/>
      <c r="AB56" s="2"/>
      <c r="AC56" s="2"/>
      <c r="AD56" s="2"/>
      <c r="AE56" s="2">
        <v>1.1911155</v>
      </c>
      <c r="AF56" s="2">
        <v>148.85158100000001</v>
      </c>
      <c r="AG56" s="2">
        <v>102.385139</v>
      </c>
      <c r="AH56" s="2" t="s">
        <v>93</v>
      </c>
      <c r="AI56" s="2">
        <v>6.5771712187097551</v>
      </c>
      <c r="AJ56" s="2">
        <v>6.5794636942520679</v>
      </c>
      <c r="AK56" s="2" t="s">
        <v>91</v>
      </c>
      <c r="AP56" s="14"/>
      <c r="AQ56" s="14">
        <v>0.26969348935159698</v>
      </c>
      <c r="AR56" s="14">
        <v>149.57528333333349</v>
      </c>
      <c r="AS56" s="14">
        <v>139.75102792308115</v>
      </c>
      <c r="AT56" s="14" t="s">
        <v>93</v>
      </c>
      <c r="AU56" s="14">
        <v>16.174598711191305</v>
      </c>
      <c r="AV56" s="14">
        <v>16.180236373754603</v>
      </c>
      <c r="AW56" s="14" t="s">
        <v>91</v>
      </c>
    </row>
    <row r="57" spans="12:49" x14ac:dyDescent="0.2">
      <c r="Z57" s="2"/>
      <c r="AA57" s="2"/>
      <c r="AB57" s="2"/>
      <c r="AC57" s="2"/>
      <c r="AD57" s="2"/>
      <c r="AE57" s="2">
        <v>2.8649040299999999</v>
      </c>
      <c r="AF57" s="2">
        <v>199.82990000000001</v>
      </c>
      <c r="AG57" s="2">
        <v>120.94576600000001</v>
      </c>
      <c r="AH57" s="2" t="s">
        <v>94</v>
      </c>
      <c r="AI57" s="2">
        <v>0</v>
      </c>
      <c r="AJ57" s="2">
        <v>0</v>
      </c>
      <c r="AK57" s="2" t="s">
        <v>91</v>
      </c>
      <c r="AP57" s="14"/>
      <c r="AQ57" s="14">
        <v>2.1565157023106245</v>
      </c>
      <c r="AR57" s="14">
        <v>199.52855</v>
      </c>
      <c r="AS57" s="14">
        <v>165.85174828763496</v>
      </c>
      <c r="AT57" s="14" t="s">
        <v>94</v>
      </c>
      <c r="AU57" s="14">
        <v>28.439399300104572</v>
      </c>
      <c r="AV57" s="14">
        <v>28.426788073590867</v>
      </c>
      <c r="AW57" s="14" t="s">
        <v>91</v>
      </c>
    </row>
    <row r="58" spans="12:49" x14ac:dyDescent="0.2">
      <c r="L58" s="11"/>
      <c r="Z58" s="2"/>
      <c r="AA58" s="2"/>
      <c r="AB58" s="12" t="s">
        <v>121</v>
      </c>
      <c r="AC58" s="2"/>
      <c r="AD58" s="2"/>
      <c r="AE58" s="2">
        <v>5.2885922900000004</v>
      </c>
      <c r="AF58" s="2">
        <v>249.11883900000001</v>
      </c>
      <c r="AG58" s="2">
        <v>123.886347</v>
      </c>
      <c r="AH58" s="2" t="s">
        <v>95</v>
      </c>
      <c r="AI58" s="2">
        <v>0.64065622792838472</v>
      </c>
      <c r="AJ58" s="2">
        <v>0.64055529297675329</v>
      </c>
      <c r="AK58" s="2" t="s">
        <v>96</v>
      </c>
      <c r="AP58" s="14"/>
      <c r="AQ58" s="14">
        <v>4.1987395480725551</v>
      </c>
      <c r="AR58" s="14">
        <v>249.74302903225799</v>
      </c>
      <c r="AS58" s="14">
        <v>185.81025725314043</v>
      </c>
      <c r="AT58" s="14" t="s">
        <v>95</v>
      </c>
      <c r="AU58" s="14">
        <v>2.0454046318253947</v>
      </c>
      <c r="AV58" s="14">
        <v>2.0450823797210989</v>
      </c>
      <c r="AW58" s="14" t="s">
        <v>96</v>
      </c>
    </row>
    <row r="59" spans="12:49" x14ac:dyDescent="0.2">
      <c r="Z59" s="2"/>
      <c r="AA59" s="2"/>
      <c r="AB59" s="2"/>
      <c r="AC59" s="2"/>
      <c r="AD59" s="2"/>
      <c r="AE59" s="2">
        <v>11.251055600000001</v>
      </c>
      <c r="AF59" s="2">
        <v>397.67840000000001</v>
      </c>
      <c r="AG59" s="2">
        <v>149.397727</v>
      </c>
      <c r="AH59" s="2"/>
      <c r="AI59" s="2"/>
      <c r="AJ59" s="2"/>
      <c r="AK59" s="2"/>
      <c r="AP59" s="14"/>
      <c r="AQ59" s="14">
        <v>9.782332409149614</v>
      </c>
      <c r="AR59" s="14">
        <v>399.61565591397851</v>
      </c>
      <c r="AS59" s="14">
        <v>243.9713848228308</v>
      </c>
      <c r="AT59" s="14"/>
      <c r="AU59" s="14"/>
      <c r="AV59" s="14"/>
      <c r="AW59" s="14"/>
    </row>
    <row r="60" spans="12:49" x14ac:dyDescent="0.2">
      <c r="Z60" s="2"/>
      <c r="AA60" s="2"/>
      <c r="AB60" s="2"/>
      <c r="AC60" s="2"/>
      <c r="AD60" s="2"/>
      <c r="AE60" s="2">
        <v>12.9653648</v>
      </c>
      <c r="AF60" s="2">
        <v>499.945516</v>
      </c>
      <c r="AG60" s="2">
        <v>184.574758</v>
      </c>
      <c r="AH60" s="2" t="s">
        <v>97</v>
      </c>
      <c r="AI60" s="2">
        <v>882.73268963374153</v>
      </c>
      <c r="AJ60" s="2"/>
      <c r="AK60" s="2"/>
      <c r="AP60" s="14"/>
      <c r="AQ60" s="14">
        <v>13.102607056269017</v>
      </c>
      <c r="AR60" s="14">
        <v>499.77394892473103</v>
      </c>
      <c r="AS60" s="14">
        <v>298.06583566666666</v>
      </c>
      <c r="AT60" s="14" t="s">
        <v>97</v>
      </c>
      <c r="AU60" s="14">
        <v>18.556721828220791</v>
      </c>
      <c r="AV60" s="14"/>
      <c r="AW60" s="14"/>
    </row>
    <row r="61" spans="12:49" x14ac:dyDescent="0.2">
      <c r="Z61" s="2"/>
      <c r="AA61" s="2"/>
      <c r="AB61" s="2"/>
      <c r="AC61" s="2"/>
      <c r="AD61" s="2"/>
      <c r="AE61" s="2">
        <v>14.2914733</v>
      </c>
      <c r="AF61" s="2">
        <v>599.98796800000002</v>
      </c>
      <c r="AG61" s="2">
        <v>200.417102</v>
      </c>
      <c r="AH61" s="2"/>
      <c r="AI61" s="2"/>
      <c r="AJ61" s="2"/>
      <c r="AK61" s="2"/>
      <c r="AP61" s="14"/>
      <c r="AQ61" s="14">
        <v>15.400371271596203</v>
      </c>
      <c r="AR61" s="14">
        <v>600.01746774193543</v>
      </c>
      <c r="AS61" s="14">
        <v>330.41601852040822</v>
      </c>
      <c r="AT61" s="14"/>
      <c r="AU61" s="14"/>
      <c r="AV61" s="14"/>
      <c r="AW61" s="14"/>
    </row>
    <row r="62" spans="12:49" x14ac:dyDescent="0.2">
      <c r="Z62" s="2"/>
      <c r="AA62" s="2"/>
      <c r="AB62" s="2"/>
      <c r="AC62" s="2"/>
      <c r="AD62" s="2"/>
      <c r="AE62" s="2">
        <v>15.9664102</v>
      </c>
      <c r="AF62" s="2">
        <v>699.88251600000001</v>
      </c>
      <c r="AG62" s="2">
        <v>205.39354700000001</v>
      </c>
      <c r="AH62" s="2"/>
      <c r="AI62" s="2"/>
      <c r="AJ62" s="2"/>
      <c r="AK62" s="2"/>
      <c r="AP62" s="14"/>
      <c r="AQ62" s="14">
        <v>16.590019722708305</v>
      </c>
      <c r="AR62" s="14">
        <v>700.20275806451605</v>
      </c>
      <c r="AS62" s="14">
        <v>290.29239456925666</v>
      </c>
      <c r="AT62" s="14"/>
      <c r="AU62" s="14"/>
      <c r="AV62" s="14"/>
      <c r="AW62" s="14"/>
    </row>
    <row r="63" spans="12:49" x14ac:dyDescent="0.2">
      <c r="Z63" s="2"/>
      <c r="AA63" s="2"/>
      <c r="AB63" s="2"/>
      <c r="AC63" s="2"/>
      <c r="AD63" s="2"/>
      <c r="AE63" s="2">
        <v>18.9023176</v>
      </c>
      <c r="AF63" s="2">
        <v>797.27723300000002</v>
      </c>
      <c r="AG63" s="2">
        <v>198.354871</v>
      </c>
      <c r="AH63" s="2"/>
      <c r="AI63" s="2"/>
      <c r="AJ63" s="2"/>
      <c r="AK63" s="2"/>
      <c r="AP63" s="14"/>
      <c r="AQ63" s="14">
        <v>17.840568035057885</v>
      </c>
      <c r="AR63" s="14">
        <v>799.92305645161309</v>
      </c>
      <c r="AS63" s="14">
        <v>320.08330491248881</v>
      </c>
      <c r="AT63" s="14"/>
      <c r="AU63" s="14"/>
      <c r="AV63" s="14"/>
      <c r="AW63" s="14"/>
    </row>
    <row r="64" spans="12:49" x14ac:dyDescent="0.2">
      <c r="Z64" s="2"/>
      <c r="AA64" s="2"/>
      <c r="AB64" s="2"/>
      <c r="AC64" s="2"/>
      <c r="AD64" s="2"/>
      <c r="AE64" s="2">
        <v>20.983106299999999</v>
      </c>
      <c r="AF64" s="2">
        <v>896.68349999999998</v>
      </c>
      <c r="AG64" s="2">
        <v>229.95652200000001</v>
      </c>
      <c r="AH64" s="2"/>
      <c r="AI64" s="2"/>
      <c r="AJ64" s="2"/>
      <c r="AK64" s="2"/>
      <c r="AP64" s="14"/>
      <c r="AQ64" s="14">
        <v>18.862573101251353</v>
      </c>
      <c r="AR64" s="14">
        <v>900.05745161290349</v>
      </c>
      <c r="AS64" s="14">
        <v>345.91505399418429</v>
      </c>
      <c r="AT64" s="14"/>
      <c r="AU64" s="14"/>
      <c r="AV64" s="14"/>
      <c r="AW64" s="14"/>
    </row>
    <row r="65" spans="26:49" x14ac:dyDescent="0.2">
      <c r="Z65" s="2"/>
      <c r="AA65" s="2"/>
      <c r="AB65" s="2"/>
      <c r="AC65" s="2"/>
      <c r="AD65" s="2"/>
      <c r="AE65" s="2">
        <v>21.4274512</v>
      </c>
      <c r="AF65" s="2">
        <v>1202.06358</v>
      </c>
      <c r="AG65" s="2">
        <v>383.728971</v>
      </c>
      <c r="AH65" s="2"/>
      <c r="AI65" s="2"/>
      <c r="AJ65" s="2"/>
      <c r="AK65" s="2"/>
      <c r="AP65" s="14"/>
      <c r="AQ65" s="14">
        <v>22.565924265807006</v>
      </c>
      <c r="AR65" s="14">
        <v>1199.8316129032251</v>
      </c>
      <c r="AS65" s="14">
        <v>436.02565256169282</v>
      </c>
      <c r="AT65" s="14"/>
      <c r="AU65" s="14"/>
      <c r="AV65" s="14"/>
      <c r="AW65" s="14"/>
    </row>
    <row r="66" spans="26:49" x14ac:dyDescent="0.2">
      <c r="Z66" s="2"/>
      <c r="AA66" s="2"/>
      <c r="AB66" s="2"/>
      <c r="AC66" s="2"/>
      <c r="AD66" s="2"/>
      <c r="AE66" s="2">
        <v>19.167652700000001</v>
      </c>
      <c r="AF66" s="2">
        <v>1400.0935500000001</v>
      </c>
      <c r="AG66" s="2">
        <v>462.16726999999997</v>
      </c>
      <c r="AH66" s="2"/>
      <c r="AI66" s="2"/>
      <c r="AJ66" s="2"/>
      <c r="AK66" s="2"/>
      <c r="AP66" s="14"/>
      <c r="AQ66" s="14">
        <v>21.067928384958872</v>
      </c>
      <c r="AR66" s="14">
        <v>1399.89333333333</v>
      </c>
      <c r="AS66" s="14">
        <v>527.23297087554067</v>
      </c>
      <c r="AT66" s="14"/>
      <c r="AU66" s="14"/>
      <c r="AV66" s="14"/>
      <c r="AW66" s="14"/>
    </row>
    <row r="67" spans="26:49" x14ac:dyDescent="0.2">
      <c r="AP67" s="14"/>
      <c r="AQ67" s="14"/>
      <c r="AR67" s="14"/>
      <c r="AS67" s="14"/>
      <c r="AT67" s="14"/>
      <c r="AU67" s="14"/>
      <c r="AV67" s="14"/>
      <c r="AW67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7FB0-CBC6-6747-B0ED-F80B7F163A02}">
  <dimension ref="A1:BO77"/>
  <sheetViews>
    <sheetView topLeftCell="A61" zoomScaleNormal="40" workbookViewId="0">
      <selection activeCell="D75" sqref="D75:M77"/>
    </sheetView>
  </sheetViews>
  <sheetFormatPr baseColWidth="10" defaultColWidth="10.6640625" defaultRowHeight="16" x14ac:dyDescent="0.2"/>
  <cols>
    <col min="1" max="1" width="10.6640625" style="11"/>
    <col min="2" max="2" width="22.1640625" customWidth="1"/>
    <col min="14" max="14" width="22.6640625" customWidth="1"/>
    <col min="26" max="26" width="21.6640625" customWidth="1"/>
    <col min="38" max="38" width="21.1640625" customWidth="1"/>
  </cols>
  <sheetData>
    <row r="1" spans="1:67" x14ac:dyDescent="0.2">
      <c r="A1" s="11" t="s">
        <v>135</v>
      </c>
    </row>
    <row r="2" spans="1:67" x14ac:dyDescent="0.2">
      <c r="B2" t="s">
        <v>0</v>
      </c>
      <c r="C2" t="s">
        <v>4</v>
      </c>
      <c r="D2" t="s">
        <v>2</v>
      </c>
      <c r="E2" t="s">
        <v>3</v>
      </c>
      <c r="F2" t="s">
        <v>6</v>
      </c>
      <c r="G2" t="s">
        <v>7</v>
      </c>
      <c r="H2" t="s">
        <v>8</v>
      </c>
      <c r="I2" t="s">
        <v>9</v>
      </c>
      <c r="J2" t="s">
        <v>87</v>
      </c>
      <c r="N2" t="s">
        <v>0</v>
      </c>
      <c r="O2" t="s">
        <v>4</v>
      </c>
      <c r="P2" t="s">
        <v>2</v>
      </c>
      <c r="Q2" t="s">
        <v>3</v>
      </c>
      <c r="R2" t="s">
        <v>6</v>
      </c>
      <c r="S2" t="s">
        <v>7</v>
      </c>
      <c r="T2" t="s">
        <v>8</v>
      </c>
      <c r="U2" t="s">
        <v>9</v>
      </c>
      <c r="V2" t="s">
        <v>87</v>
      </c>
      <c r="Z2" t="s">
        <v>0</v>
      </c>
      <c r="AA2" t="s">
        <v>4</v>
      </c>
      <c r="AB2" t="s">
        <v>2</v>
      </c>
      <c r="AC2" t="s">
        <v>3</v>
      </c>
      <c r="AD2" t="s">
        <v>6</v>
      </c>
      <c r="AE2" t="s">
        <v>7</v>
      </c>
      <c r="AF2" t="s">
        <v>8</v>
      </c>
      <c r="AG2" t="s">
        <v>9</v>
      </c>
      <c r="AH2" t="s">
        <v>87</v>
      </c>
      <c r="AX2" t="s">
        <v>86</v>
      </c>
      <c r="AY2" t="s">
        <v>6</v>
      </c>
      <c r="AZ2" t="s">
        <v>7</v>
      </c>
      <c r="BA2" t="s">
        <v>8</v>
      </c>
      <c r="BB2" t="s">
        <v>9</v>
      </c>
      <c r="BC2" t="s">
        <v>87</v>
      </c>
      <c r="BI2" t="s">
        <v>108</v>
      </c>
      <c r="BK2" t="s">
        <v>86</v>
      </c>
      <c r="BL2" t="s">
        <v>109</v>
      </c>
      <c r="BO2" t="s">
        <v>108</v>
      </c>
    </row>
    <row r="3" spans="1:67" x14ac:dyDescent="0.2">
      <c r="B3" t="s">
        <v>1</v>
      </c>
      <c r="C3">
        <v>11</v>
      </c>
      <c r="D3" t="s">
        <v>5</v>
      </c>
      <c r="E3">
        <v>8</v>
      </c>
      <c r="F3" t="s">
        <v>10</v>
      </c>
      <c r="G3">
        <v>-3.2521771131826704</v>
      </c>
      <c r="H3">
        <v>49.379287096774199</v>
      </c>
      <c r="I3">
        <v>87.193556266298202</v>
      </c>
      <c r="K3" t="s">
        <v>88</v>
      </c>
      <c r="L3" t="s">
        <v>89</v>
      </c>
      <c r="N3" t="s">
        <v>59</v>
      </c>
      <c r="S3">
        <v>-0.80433875006133948</v>
      </c>
      <c r="T3">
        <v>49.576151612903203</v>
      </c>
      <c r="U3">
        <v>53.913037222140552</v>
      </c>
      <c r="W3" t="s">
        <v>88</v>
      </c>
      <c r="X3" t="s">
        <v>89</v>
      </c>
      <c r="Z3" t="s">
        <v>63</v>
      </c>
      <c r="AI3" t="s">
        <v>88</v>
      </c>
      <c r="AJ3" t="s">
        <v>89</v>
      </c>
      <c r="AZ3">
        <f>AVERAGE(G3,S3,AE3)</f>
        <v>-2.0282579316220049</v>
      </c>
      <c r="BA3">
        <f t="shared" ref="BA3:BB3" si="0">AVERAGE(H3,T3,AF3)</f>
        <v>49.477719354838698</v>
      </c>
      <c r="BB3">
        <f t="shared" si="0"/>
        <v>70.553296744219381</v>
      </c>
      <c r="BD3" t="s">
        <v>88</v>
      </c>
      <c r="BE3" t="s">
        <v>89</v>
      </c>
      <c r="BI3">
        <f>STDEV(G3,S3,AE3)/SQRT(COUNT((G3,S3,AE3)))</f>
        <v>1.2239191815606651</v>
      </c>
      <c r="BM3" t="s">
        <v>88</v>
      </c>
      <c r="BN3" t="s">
        <v>89</v>
      </c>
    </row>
    <row r="4" spans="1:67" x14ac:dyDescent="0.2">
      <c r="G4">
        <v>-2.069024565149101</v>
      </c>
      <c r="H4">
        <v>79.791032258064504</v>
      </c>
      <c r="I4">
        <v>91.235506611817485</v>
      </c>
      <c r="J4" t="s">
        <v>90</v>
      </c>
      <c r="K4">
        <v>205.23561164587426</v>
      </c>
      <c r="L4">
        <v>205.29545016908932</v>
      </c>
      <c r="M4" t="s">
        <v>91</v>
      </c>
      <c r="S4">
        <v>0.97389315719550518</v>
      </c>
      <c r="T4">
        <v>79.790840000000003</v>
      </c>
      <c r="U4">
        <v>67.116169913014801</v>
      </c>
      <c r="V4" t="s">
        <v>90</v>
      </c>
      <c r="W4">
        <v>222.89073370509121</v>
      </c>
      <c r="X4">
        <v>222.95571975812692</v>
      </c>
      <c r="Y4" t="s">
        <v>91</v>
      </c>
      <c r="AE4">
        <v>-0.33112277904395865</v>
      </c>
      <c r="AF4">
        <v>79.655199999999994</v>
      </c>
      <c r="AG4">
        <v>93.12202419972698</v>
      </c>
      <c r="AH4" s="2" t="s">
        <v>90</v>
      </c>
      <c r="AI4" s="2">
        <v>113.0137402973197</v>
      </c>
      <c r="AJ4" s="2">
        <v>113.04669059901525</v>
      </c>
      <c r="AK4" s="2" t="s">
        <v>91</v>
      </c>
      <c r="AZ4">
        <f t="shared" ref="AZ4:AZ16" si="1">AVERAGE(G4,S4,AE4)</f>
        <v>-0.47541806233251815</v>
      </c>
      <c r="BA4">
        <f t="shared" ref="BA4:BA16" si="2">AVERAGE(H4,T4,AF4)</f>
        <v>79.745690752688162</v>
      </c>
      <c r="BB4">
        <f t="shared" ref="BB4:BB16" si="3">AVERAGE(I4,U4,AG4)</f>
        <v>83.824566908186412</v>
      </c>
      <c r="BC4" t="s">
        <v>90</v>
      </c>
      <c r="BD4">
        <v>169.96288347995679</v>
      </c>
      <c r="BE4">
        <v>170.01243788168699</v>
      </c>
      <c r="BF4" t="s">
        <v>91</v>
      </c>
      <c r="BI4">
        <f>STDEV(G4,S4,AE4)/SQRT(COUNT((G4,S4,AE4)))</f>
        <v>0.88137258727967727</v>
      </c>
      <c r="BL4" t="s">
        <v>90</v>
      </c>
      <c r="BM4">
        <f>AVERAGE(K4,W4,AI4)</f>
        <v>180.3800285494284</v>
      </c>
      <c r="BN4">
        <f>AVERAGE(L4,X4,AJ4)</f>
        <v>180.43262017541051</v>
      </c>
      <c r="BO4">
        <f>STDEV(L4,X4,AJ4)/(SQRT(COUNT(L4,X4,AJ4)))</f>
        <v>34.076477268762908</v>
      </c>
    </row>
    <row r="5" spans="1:67" x14ac:dyDescent="0.2">
      <c r="G5">
        <v>-1.1619356655423279</v>
      </c>
      <c r="H5">
        <v>99.876161290322599</v>
      </c>
      <c r="I5">
        <v>107.66385607466334</v>
      </c>
      <c r="J5" t="s">
        <v>92</v>
      </c>
      <c r="K5">
        <v>296.63879380183516</v>
      </c>
      <c r="L5">
        <v>296.65240519196601</v>
      </c>
      <c r="M5" t="s">
        <v>91</v>
      </c>
      <c r="S5">
        <v>2.1357560921170884</v>
      </c>
      <c r="T5">
        <v>99.753413333333299</v>
      </c>
      <c r="U5">
        <v>75.016890960724851</v>
      </c>
      <c r="V5" t="s">
        <v>92</v>
      </c>
      <c r="W5">
        <v>249.10554250746716</v>
      </c>
      <c r="X5">
        <v>249.11697281528146</v>
      </c>
      <c r="Y5" t="s">
        <v>91</v>
      </c>
      <c r="AE5">
        <v>-2.142168561191813E-2</v>
      </c>
      <c r="AF5">
        <v>99.760909999999996</v>
      </c>
      <c r="AG5">
        <v>98.035814369881308</v>
      </c>
      <c r="AH5" t="s">
        <v>92</v>
      </c>
      <c r="AI5">
        <v>165.5028049413782</v>
      </c>
      <c r="AJ5">
        <v>165.51039910401934</v>
      </c>
      <c r="AK5" t="s">
        <v>91</v>
      </c>
      <c r="AZ5">
        <f t="shared" si="1"/>
        <v>0.31746624698761411</v>
      </c>
      <c r="BA5">
        <f t="shared" si="2"/>
        <v>99.796828207885298</v>
      </c>
      <c r="BB5">
        <f t="shared" si="3"/>
        <v>93.572187135089848</v>
      </c>
      <c r="BC5" t="s">
        <v>92</v>
      </c>
      <c r="BD5">
        <v>227.59080697665175</v>
      </c>
      <c r="BE5">
        <v>227.60125007218974</v>
      </c>
      <c r="BF5" t="s">
        <v>91</v>
      </c>
      <c r="BI5">
        <f>STDEV(G5,S5,AE5)/SQRT(COUNT((G5,S5,AE5)))</f>
        <v>0.96692407583358564</v>
      </c>
      <c r="BL5" t="s">
        <v>92</v>
      </c>
      <c r="BM5">
        <f t="shared" ref="BM5:BM10" si="4">AVERAGE(K5,W5,AI5)</f>
        <v>237.08238041689347</v>
      </c>
      <c r="BN5">
        <f t="shared" ref="BN5:BN8" si="5">AVERAGE(L5,X5,AJ5)</f>
        <v>237.09325903708896</v>
      </c>
      <c r="BO5">
        <f t="shared" ref="BO5:BO8" si="6">STDEV(L5,X5,AJ5)/(SQRT(COUNT(L5,X5,AJ5)))</f>
        <v>38.331813201559065</v>
      </c>
    </row>
    <row r="6" spans="1:67" x14ac:dyDescent="0.2">
      <c r="G6">
        <v>1.0958988768881948</v>
      </c>
      <c r="H6">
        <v>149.45146666666699</v>
      </c>
      <c r="I6">
        <v>132.24120743244973</v>
      </c>
      <c r="J6" t="s">
        <v>93</v>
      </c>
      <c r="K6">
        <v>18.073109058506585</v>
      </c>
      <c r="L6">
        <v>18.079408447577119</v>
      </c>
      <c r="M6" t="s">
        <v>91</v>
      </c>
      <c r="S6">
        <v>5.0957944630433181</v>
      </c>
      <c r="T6">
        <v>148.98949999999999</v>
      </c>
      <c r="U6">
        <v>93.214532842133451</v>
      </c>
      <c r="V6" t="s">
        <v>93</v>
      </c>
      <c r="W6">
        <v>12.084281093373535</v>
      </c>
      <c r="X6">
        <v>12.088493074167678</v>
      </c>
      <c r="Y6" t="s">
        <v>91</v>
      </c>
      <c r="AE6">
        <v>0.82976380246048687</v>
      </c>
      <c r="AF6">
        <v>149.77826666666701</v>
      </c>
      <c r="AG6">
        <v>113.18449607445747</v>
      </c>
      <c r="AH6" t="s">
        <v>93</v>
      </c>
      <c r="AI6">
        <v>8.3975257030766315</v>
      </c>
      <c r="AJ6">
        <v>8.4004526638702757</v>
      </c>
      <c r="AK6" t="s">
        <v>91</v>
      </c>
      <c r="AZ6">
        <f t="shared" si="1"/>
        <v>2.3404857141306668</v>
      </c>
      <c r="BA6">
        <f t="shared" si="2"/>
        <v>149.40641111111134</v>
      </c>
      <c r="BB6">
        <f t="shared" si="3"/>
        <v>112.88007878301356</v>
      </c>
      <c r="BC6" t="s">
        <v>93</v>
      </c>
      <c r="BD6">
        <v>12.743643881094098</v>
      </c>
      <c r="BE6">
        <v>12.748085683039934</v>
      </c>
      <c r="BF6" t="s">
        <v>91</v>
      </c>
      <c r="BI6">
        <f>STDEV(G6,S6,AE6)/SQRT(COUNT((G6,S6,AE6)))</f>
        <v>1.3797948755565212</v>
      </c>
      <c r="BL6" t="s">
        <v>93</v>
      </c>
      <c r="BM6">
        <f t="shared" si="4"/>
        <v>12.851638618318917</v>
      </c>
      <c r="BN6">
        <f t="shared" si="5"/>
        <v>12.85611806187169</v>
      </c>
      <c r="BO6">
        <f t="shared" si="6"/>
        <v>2.820312178763714</v>
      </c>
    </row>
    <row r="7" spans="1:67" x14ac:dyDescent="0.2">
      <c r="G7">
        <v>3.4294158868332572</v>
      </c>
      <c r="H7">
        <v>199.293566666667</v>
      </c>
      <c r="I7">
        <v>157.98554652467126</v>
      </c>
      <c r="J7" t="s">
        <v>94</v>
      </c>
      <c r="K7">
        <v>21.072731216165241</v>
      </c>
      <c r="L7">
        <v>21.063386680304088</v>
      </c>
      <c r="M7" t="s">
        <v>91</v>
      </c>
      <c r="S7">
        <v>7.7399841349906984</v>
      </c>
      <c r="T7">
        <v>199.62946666666701</v>
      </c>
      <c r="U7">
        <v>114.58062615773919</v>
      </c>
      <c r="V7" t="s">
        <v>94</v>
      </c>
      <c r="W7">
        <v>5.1697637602690465</v>
      </c>
      <c r="X7">
        <v>5.1674712694497043</v>
      </c>
      <c r="Y7" t="s">
        <v>91</v>
      </c>
      <c r="AE7">
        <v>1.9229682236288113</v>
      </c>
      <c r="AF7">
        <v>199.16956666666701</v>
      </c>
      <c r="AG7">
        <v>115.34324270006242</v>
      </c>
      <c r="AH7" t="s">
        <v>94</v>
      </c>
      <c r="AI7">
        <v>8.735247982873803</v>
      </c>
      <c r="AJ7">
        <v>8.7313744062977676</v>
      </c>
      <c r="AK7" t="s">
        <v>91</v>
      </c>
      <c r="AZ7">
        <f t="shared" si="1"/>
        <v>4.3641227484842551</v>
      </c>
      <c r="BA7">
        <f t="shared" si="2"/>
        <v>199.36420000000035</v>
      </c>
      <c r="BB7">
        <f t="shared" si="3"/>
        <v>129.3031384608243</v>
      </c>
      <c r="BC7" t="s">
        <v>94</v>
      </c>
      <c r="BD7">
        <v>11.019783991684845</v>
      </c>
      <c r="BE7">
        <v>11.014897355698453</v>
      </c>
      <c r="BF7" t="s">
        <v>91</v>
      </c>
      <c r="BI7">
        <f>STDEV(G7,S7,AE7)/SQRT(COUNT((G7,S7,AE7)))</f>
        <v>1.7430506032214939</v>
      </c>
      <c r="BL7" t="s">
        <v>94</v>
      </c>
      <c r="BM7">
        <f t="shared" si="4"/>
        <v>11.659247653102696</v>
      </c>
      <c r="BN7">
        <f t="shared" si="5"/>
        <v>11.654077452017185</v>
      </c>
      <c r="BO7">
        <f t="shared" si="6"/>
        <v>4.8158307177942712</v>
      </c>
    </row>
    <row r="8" spans="1:67" x14ac:dyDescent="0.2">
      <c r="G8">
        <v>5.9498072151903241</v>
      </c>
      <c r="H8">
        <v>249.22110000000001</v>
      </c>
      <c r="I8">
        <v>183.08721966198183</v>
      </c>
      <c r="J8" t="s">
        <v>95</v>
      </c>
      <c r="K8">
        <v>1.4619887341993263</v>
      </c>
      <c r="L8">
        <v>1.4617583988716742</v>
      </c>
      <c r="M8" t="s">
        <v>96</v>
      </c>
      <c r="S8">
        <v>10.563578609120755</v>
      </c>
      <c r="T8">
        <v>249.71106666666699</v>
      </c>
      <c r="U8">
        <v>132.70819739541261</v>
      </c>
      <c r="V8" t="s">
        <v>95</v>
      </c>
      <c r="W8">
        <v>2.6716684076438919</v>
      </c>
      <c r="X8">
        <v>2.6712474881089756</v>
      </c>
      <c r="Y8" t="s">
        <v>96</v>
      </c>
      <c r="AE8">
        <v>2.8995842931910367</v>
      </c>
      <c r="AF8">
        <v>249.113766666667</v>
      </c>
      <c r="AG8">
        <v>132.01203379579081</v>
      </c>
      <c r="AH8" t="s">
        <v>95</v>
      </c>
      <c r="AI8">
        <v>2.8979819892454195</v>
      </c>
      <c r="AJ8">
        <v>2.8975254141601212</v>
      </c>
      <c r="AK8" t="s">
        <v>96</v>
      </c>
      <c r="AZ8">
        <f t="shared" si="1"/>
        <v>6.470990039167372</v>
      </c>
      <c r="BA8">
        <f t="shared" si="2"/>
        <v>249.34864444444466</v>
      </c>
      <c r="BB8">
        <f t="shared" si="3"/>
        <v>149.2691502843951</v>
      </c>
      <c r="BC8" t="s">
        <v>95</v>
      </c>
      <c r="BD8">
        <v>2.1365654295124563</v>
      </c>
      <c r="BE8">
        <v>2.1362288150866782</v>
      </c>
      <c r="BF8" t="s">
        <v>96</v>
      </c>
      <c r="BI8">
        <f>STDEV(G8,S8,AE8)/SQRT(COUNT((G8,S8,AE8)))</f>
        <v>2.2276988029995795</v>
      </c>
      <c r="BL8" t="s">
        <v>95</v>
      </c>
      <c r="BM8">
        <f t="shared" si="4"/>
        <v>2.3438797103628795</v>
      </c>
      <c r="BN8">
        <f t="shared" si="5"/>
        <v>2.3435104337135901</v>
      </c>
      <c r="BO8">
        <f t="shared" si="6"/>
        <v>0.44568876029706234</v>
      </c>
    </row>
    <row r="9" spans="1:67" x14ac:dyDescent="0.2">
      <c r="G9">
        <v>13.550236648815178</v>
      </c>
      <c r="H9">
        <v>399.50983333333301</v>
      </c>
      <c r="I9">
        <v>265.05757577785522</v>
      </c>
      <c r="S9">
        <v>18.194284123365886</v>
      </c>
      <c r="T9">
        <v>399.66787096774198</v>
      </c>
      <c r="U9">
        <v>191.9127432452284</v>
      </c>
      <c r="AE9">
        <v>6.4183441846572178</v>
      </c>
      <c r="AF9">
        <v>397.50183333333302</v>
      </c>
      <c r="AG9">
        <v>166.43923628124972</v>
      </c>
      <c r="AZ9">
        <f t="shared" si="1"/>
        <v>12.720954985612758</v>
      </c>
      <c r="BA9">
        <f t="shared" si="2"/>
        <v>398.89317921146932</v>
      </c>
      <c r="BB9">
        <f t="shared" si="3"/>
        <v>207.80318510144446</v>
      </c>
      <c r="BI9">
        <f>STDEV(G9,S9,AE9)/SQRT(COUNT((G9,S9,AE9)))</f>
        <v>3.4246153758590832</v>
      </c>
    </row>
    <row r="10" spans="1:67" x14ac:dyDescent="0.2">
      <c r="G10">
        <v>18.644151572601384</v>
      </c>
      <c r="H10">
        <v>498.760516129032</v>
      </c>
      <c r="I10">
        <v>318.96571782844171</v>
      </c>
      <c r="J10" t="s">
        <v>97</v>
      </c>
      <c r="K10">
        <v>10.348434916203173</v>
      </c>
      <c r="S10">
        <v>21.887615555664702</v>
      </c>
      <c r="T10">
        <v>499.88200000000001</v>
      </c>
      <c r="U10">
        <v>228.08041698681939</v>
      </c>
      <c r="V10" t="s">
        <v>97</v>
      </c>
      <c r="W10">
        <v>0.93910725635573822</v>
      </c>
      <c r="AE10">
        <v>8.7207299751987382</v>
      </c>
      <c r="AF10">
        <v>497.9744</v>
      </c>
      <c r="AG10">
        <v>176.99090589066006</v>
      </c>
      <c r="AH10" t="s">
        <v>97</v>
      </c>
      <c r="AI10">
        <v>6.9620904403676418</v>
      </c>
      <c r="AZ10">
        <f t="shared" si="1"/>
        <v>16.417499034488273</v>
      </c>
      <c r="BA10">
        <f t="shared" si="2"/>
        <v>498.872305376344</v>
      </c>
      <c r="BB10">
        <f t="shared" si="3"/>
        <v>241.34568023530707</v>
      </c>
      <c r="BC10" t="s">
        <v>97</v>
      </c>
      <c r="BD10">
        <v>4.5236902000044283</v>
      </c>
      <c r="BI10">
        <f>STDEV(G10,S10,AE10)/SQRT(COUNT((G10,S10,AE10)))</f>
        <v>3.9606483104152219</v>
      </c>
      <c r="BL10" t="s">
        <v>97</v>
      </c>
      <c r="BM10">
        <f t="shared" si="4"/>
        <v>6.0832108709755177</v>
      </c>
    </row>
    <row r="11" spans="1:67" x14ac:dyDescent="0.2">
      <c r="G11">
        <v>23.030735160986485</v>
      </c>
      <c r="H11">
        <v>599.39751612903206</v>
      </c>
      <c r="I11">
        <v>383.78791725424395</v>
      </c>
      <c r="S11">
        <v>24.7722236967731</v>
      </c>
      <c r="T11">
        <v>599.89599999999996</v>
      </c>
      <c r="U11">
        <v>258.20330653807372</v>
      </c>
      <c r="AE11">
        <v>10.841538503283758</v>
      </c>
      <c r="AF11">
        <v>599.14586666666696</v>
      </c>
      <c r="AG11">
        <v>203.26008040308542</v>
      </c>
      <c r="AZ11">
        <f t="shared" si="1"/>
        <v>19.548165787014447</v>
      </c>
      <c r="BA11">
        <f t="shared" si="2"/>
        <v>599.47979426523295</v>
      </c>
      <c r="BB11">
        <f t="shared" si="3"/>
        <v>281.75043473180102</v>
      </c>
      <c r="BI11">
        <f>STDEV(G11,S11,AE11)/SQRT(COUNT((G11,S11,AE11)))</f>
        <v>4.3822450324547066</v>
      </c>
    </row>
    <row r="12" spans="1:67" x14ac:dyDescent="0.2">
      <c r="G12">
        <v>26.718227657748596</v>
      </c>
      <c r="H12">
        <v>699.63743333333298</v>
      </c>
      <c r="I12">
        <v>460.38535000708674</v>
      </c>
      <c r="S12">
        <v>26.649674839021444</v>
      </c>
      <c r="T12">
        <v>700.04848387096797</v>
      </c>
      <c r="U12">
        <v>282.23592654962209</v>
      </c>
      <c r="AE12">
        <v>13.084208125623434</v>
      </c>
      <c r="AF12">
        <v>698.96270000000004</v>
      </c>
      <c r="AG12">
        <v>228.03131573324396</v>
      </c>
      <c r="AZ12">
        <f t="shared" si="1"/>
        <v>22.150703540797824</v>
      </c>
      <c r="BA12">
        <f t="shared" si="2"/>
        <v>699.54953906810033</v>
      </c>
      <c r="BB12">
        <f t="shared" si="3"/>
        <v>323.55086409665091</v>
      </c>
      <c r="BI12">
        <f>STDEV(G12,S12,AE12)/SQRT(COUNT((G12,S12,AE12)))</f>
        <v>4.5332909020295817</v>
      </c>
    </row>
    <row r="13" spans="1:67" x14ac:dyDescent="0.2">
      <c r="G13">
        <v>29.797935010844341</v>
      </c>
      <c r="H13">
        <v>799.50766666666698</v>
      </c>
      <c r="I13">
        <v>543.27860125893574</v>
      </c>
      <c r="S13">
        <v>27.604655468206669</v>
      </c>
      <c r="T13">
        <v>800.11906451612901</v>
      </c>
      <c r="U13">
        <v>294.08433724304183</v>
      </c>
      <c r="AE13">
        <v>14.647297023010141</v>
      </c>
      <c r="AF13">
        <v>799.501033333333</v>
      </c>
      <c r="AG13">
        <v>266.07770764578771</v>
      </c>
      <c r="AZ13">
        <f t="shared" si="1"/>
        <v>24.016629167353717</v>
      </c>
      <c r="BA13">
        <f t="shared" si="2"/>
        <v>799.70925483870963</v>
      </c>
      <c r="BB13">
        <f t="shared" si="3"/>
        <v>367.8135487159218</v>
      </c>
      <c r="BI13">
        <f>STDEV(G13,S13,AE13)/SQRT(COUNT((G13,S13,AE13)))</f>
        <v>4.7272580992689139</v>
      </c>
    </row>
    <row r="14" spans="1:67" x14ac:dyDescent="0.2">
      <c r="G14">
        <v>32.139747581378444</v>
      </c>
      <c r="H14">
        <v>899.725866666667</v>
      </c>
      <c r="I14">
        <v>617.12148921165112</v>
      </c>
      <c r="S14">
        <v>27.795678073466583</v>
      </c>
      <c r="T14">
        <v>900.09925806451599</v>
      </c>
      <c r="U14">
        <v>296.27129499031832</v>
      </c>
      <c r="AE14">
        <v>15.57189799098405</v>
      </c>
      <c r="AF14">
        <v>899.79070000000002</v>
      </c>
      <c r="AG14">
        <v>296.82638108480279</v>
      </c>
      <c r="AZ14">
        <f t="shared" si="1"/>
        <v>25.169107881943024</v>
      </c>
      <c r="BA14">
        <f t="shared" si="2"/>
        <v>899.87194157706108</v>
      </c>
      <c r="BB14">
        <f t="shared" si="3"/>
        <v>403.40638842892412</v>
      </c>
      <c r="BI14">
        <f>STDEV(G14,S14,AE14)/SQRT(COUNT((G14,S14,AE14)))</f>
        <v>4.9597568233645246</v>
      </c>
    </row>
    <row r="15" spans="1:67" x14ac:dyDescent="0.2">
      <c r="G15">
        <v>33.961303250412847</v>
      </c>
      <c r="H15">
        <v>1199.8480645161301</v>
      </c>
      <c r="I15">
        <v>887.12254459487099</v>
      </c>
      <c r="S15">
        <v>31.517287886301105</v>
      </c>
      <c r="T15">
        <v>1199.9341935483901</v>
      </c>
      <c r="U15">
        <v>377.38481814912927</v>
      </c>
      <c r="AE15">
        <v>18.259874214582808</v>
      </c>
      <c r="AF15">
        <v>1199.69225806452</v>
      </c>
      <c r="AG15">
        <v>408.18516558597571</v>
      </c>
      <c r="AZ15">
        <f t="shared" si="1"/>
        <v>27.91282178376559</v>
      </c>
      <c r="BA15">
        <f t="shared" si="2"/>
        <v>1199.8248387096801</v>
      </c>
      <c r="BB15">
        <f t="shared" si="3"/>
        <v>557.56417610999199</v>
      </c>
      <c r="BI15">
        <f>STDEV(G15,S15,AE15)/SQRT(COUNT((G15,S15,AE15)))</f>
        <v>4.8777676026042647</v>
      </c>
    </row>
    <row r="16" spans="1:67" x14ac:dyDescent="0.2">
      <c r="G16">
        <v>33.33875965035584</v>
      </c>
      <c r="H16">
        <v>1399.88612903226</v>
      </c>
      <c r="I16">
        <v>1076.6499498127307</v>
      </c>
      <c r="S16">
        <v>30.64891131343888</v>
      </c>
      <c r="T16">
        <v>1400.0712903225799</v>
      </c>
      <c r="U16">
        <v>406.09933409831308</v>
      </c>
      <c r="AE16">
        <v>15.540253204313158</v>
      </c>
      <c r="AF16">
        <v>1402.66906451613</v>
      </c>
      <c r="AG16">
        <v>606.9146880094022</v>
      </c>
      <c r="AZ16">
        <f t="shared" si="1"/>
        <v>26.509308056035959</v>
      </c>
      <c r="BA16">
        <f t="shared" si="2"/>
        <v>1400.8754946236566</v>
      </c>
      <c r="BB16">
        <f t="shared" si="3"/>
        <v>696.55465730681533</v>
      </c>
      <c r="BI16">
        <f>STDEV(G16,S16,AE16)/SQRT(COUNT((G16,S16,AE16)))</f>
        <v>5.5392220956250267</v>
      </c>
    </row>
    <row r="22" spans="2:67" x14ac:dyDescent="0.2">
      <c r="B22" t="s">
        <v>0</v>
      </c>
      <c r="C22" t="s">
        <v>4</v>
      </c>
      <c r="D22" t="s">
        <v>2</v>
      </c>
      <c r="E22" t="s">
        <v>3</v>
      </c>
      <c r="F22" t="s">
        <v>6</v>
      </c>
      <c r="G22" t="s">
        <v>7</v>
      </c>
      <c r="H22" t="s">
        <v>8</v>
      </c>
      <c r="I22" t="s">
        <v>9</v>
      </c>
      <c r="J22" s="11" t="s">
        <v>87</v>
      </c>
      <c r="K22" s="11"/>
      <c r="L22" s="11"/>
      <c r="M22" s="11"/>
      <c r="N22" t="s">
        <v>0</v>
      </c>
      <c r="O22" t="s">
        <v>4</v>
      </c>
      <c r="P22" t="s">
        <v>2</v>
      </c>
      <c r="Q22" t="s">
        <v>3</v>
      </c>
      <c r="R22" t="s">
        <v>6</v>
      </c>
      <c r="S22" t="s">
        <v>7</v>
      </c>
      <c r="T22" t="s">
        <v>8</v>
      </c>
      <c r="U22" t="s">
        <v>9</v>
      </c>
      <c r="V22" s="11" t="s">
        <v>87</v>
      </c>
      <c r="W22" s="11"/>
      <c r="X22" s="11"/>
      <c r="Y22" s="11"/>
      <c r="Z22" t="s">
        <v>0</v>
      </c>
      <c r="AA22" t="s">
        <v>4</v>
      </c>
      <c r="AB22" t="s">
        <v>2</v>
      </c>
      <c r="AC22" t="s">
        <v>3</v>
      </c>
      <c r="AD22" t="s">
        <v>6</v>
      </c>
      <c r="AE22" t="s">
        <v>7</v>
      </c>
      <c r="AF22" t="s">
        <v>8</v>
      </c>
      <c r="AG22" t="s">
        <v>9</v>
      </c>
      <c r="AH22" s="11" t="s">
        <v>87</v>
      </c>
      <c r="AI22" s="11"/>
      <c r="AJ22" s="11"/>
      <c r="AK22" s="11"/>
      <c r="AL22" s="9" t="s">
        <v>0</v>
      </c>
      <c r="AM22" s="9" t="s">
        <v>4</v>
      </c>
      <c r="AN22" s="9" t="s">
        <v>2</v>
      </c>
      <c r="AO22" s="9" t="s">
        <v>3</v>
      </c>
      <c r="AP22" s="9" t="s">
        <v>6</v>
      </c>
      <c r="AQ22" s="9" t="s">
        <v>7</v>
      </c>
      <c r="AR22" s="9" t="s">
        <v>8</v>
      </c>
      <c r="AS22" s="9" t="s">
        <v>9</v>
      </c>
      <c r="AT22" s="9" t="s">
        <v>87</v>
      </c>
      <c r="AU22" s="9"/>
      <c r="AV22" s="9"/>
      <c r="AW22" s="9"/>
      <c r="AX22" s="11" t="s">
        <v>86</v>
      </c>
      <c r="AY22" s="11" t="s">
        <v>6</v>
      </c>
      <c r="AZ22" s="11" t="s">
        <v>7</v>
      </c>
      <c r="BA22" s="11" t="s">
        <v>8</v>
      </c>
      <c r="BB22" s="11" t="s">
        <v>9</v>
      </c>
      <c r="BC22" s="11" t="s">
        <v>87</v>
      </c>
      <c r="BD22" s="11"/>
      <c r="BE22" s="11"/>
      <c r="BF22" s="11"/>
      <c r="BI22" t="s">
        <v>108</v>
      </c>
      <c r="BK22" t="s">
        <v>86</v>
      </c>
      <c r="BL22" t="s">
        <v>109</v>
      </c>
      <c r="BO22" t="s">
        <v>108</v>
      </c>
    </row>
    <row r="23" spans="2:67" x14ac:dyDescent="0.2">
      <c r="B23" t="s">
        <v>60</v>
      </c>
      <c r="G23">
        <v>-0.64186271067375722</v>
      </c>
      <c r="H23">
        <v>49.382643333333299</v>
      </c>
      <c r="I23">
        <v>137.76391287824396</v>
      </c>
      <c r="J23" s="11"/>
      <c r="K23" s="11" t="s">
        <v>88</v>
      </c>
      <c r="L23" s="11" t="s">
        <v>89</v>
      </c>
      <c r="M23" s="11"/>
      <c r="N23" t="s">
        <v>61</v>
      </c>
      <c r="S23">
        <v>-2.321909933547702</v>
      </c>
      <c r="T23">
        <v>49.611122580645201</v>
      </c>
      <c r="U23">
        <v>184.16556555093479</v>
      </c>
      <c r="V23" s="11"/>
      <c r="W23" s="11" t="s">
        <v>88</v>
      </c>
      <c r="X23" s="11" t="s">
        <v>89</v>
      </c>
      <c r="Y23" s="11"/>
      <c r="Z23" t="s">
        <v>62</v>
      </c>
      <c r="AH23" s="11"/>
      <c r="AI23" s="11" t="s">
        <v>88</v>
      </c>
      <c r="AJ23" s="11" t="s">
        <v>89</v>
      </c>
      <c r="AK23" s="11"/>
      <c r="AL23" s="9" t="s">
        <v>64</v>
      </c>
      <c r="AM23" s="9"/>
      <c r="AN23" s="9"/>
      <c r="AO23" s="9"/>
      <c r="AP23" s="9"/>
      <c r="AQ23" s="9"/>
      <c r="AR23" s="9"/>
      <c r="AS23" s="9"/>
      <c r="AT23" s="9"/>
      <c r="AU23" s="9" t="s">
        <v>88</v>
      </c>
      <c r="AV23" s="9" t="s">
        <v>89</v>
      </c>
      <c r="AW23" s="9"/>
      <c r="AX23" s="11"/>
      <c r="AY23" s="11"/>
      <c r="AZ23" s="11">
        <f>AVERAGE(G23,S23,AE23)</f>
        <v>-1.4818863221107297</v>
      </c>
      <c r="BA23" s="11">
        <f t="shared" ref="BA23:BB23" si="7">AVERAGE(H23,T23,AF23)</f>
        <v>49.496882956989253</v>
      </c>
      <c r="BB23" s="11">
        <f t="shared" si="7"/>
        <v>160.96473921458937</v>
      </c>
      <c r="BC23" s="11"/>
      <c r="BD23" s="11" t="s">
        <v>88</v>
      </c>
      <c r="BE23" s="11" t="s">
        <v>89</v>
      </c>
      <c r="BF23" s="11"/>
      <c r="BI23">
        <f>STDEV(G23,S23,AE23)/SQRT(COUNT((G23,S23,AE23)))</f>
        <v>0.84002361143697235</v>
      </c>
      <c r="BM23" t="s">
        <v>88</v>
      </c>
      <c r="BN23" t="s">
        <v>89</v>
      </c>
    </row>
    <row r="24" spans="2:67" x14ac:dyDescent="0.2">
      <c r="G24">
        <v>-0.26292620793841642</v>
      </c>
      <c r="H24">
        <v>79.313239999999993</v>
      </c>
      <c r="I24">
        <v>114.37441762720795</v>
      </c>
      <c r="J24" s="11" t="s">
        <v>90</v>
      </c>
      <c r="K24" s="11">
        <v>10.271494159244719</v>
      </c>
      <c r="L24" s="11">
        <v>10.274488917497306</v>
      </c>
      <c r="M24" s="11" t="s">
        <v>91</v>
      </c>
      <c r="S24">
        <v>-1.9094687152205965</v>
      </c>
      <c r="T24">
        <v>79.479500000000002</v>
      </c>
      <c r="U24">
        <v>196.46680503232778</v>
      </c>
      <c r="V24" s="11" t="s">
        <v>90</v>
      </c>
      <c r="W24" s="11">
        <v>17.611754755812527</v>
      </c>
      <c r="X24" s="11">
        <v>17.616889641456215</v>
      </c>
      <c r="Y24" s="11" t="s">
        <v>91</v>
      </c>
      <c r="AE24">
        <v>6.8314931611451357E-2</v>
      </c>
      <c r="AF24">
        <v>79.412745161290303</v>
      </c>
      <c r="AG24">
        <v>64.622079684989956</v>
      </c>
      <c r="AH24" s="11" t="s">
        <v>90</v>
      </c>
      <c r="AI24" s="11">
        <v>13.273046043506588</v>
      </c>
      <c r="AJ24" s="11">
        <v>13.276915934640195</v>
      </c>
      <c r="AK24" s="11" t="s">
        <v>91</v>
      </c>
      <c r="AL24" s="9"/>
      <c r="AM24" s="9"/>
      <c r="AN24" s="9"/>
      <c r="AO24" s="9"/>
      <c r="AP24" s="9"/>
      <c r="AQ24" s="9"/>
      <c r="AR24" s="9"/>
      <c r="AS24" s="9"/>
      <c r="AT24" s="9" t="s">
        <v>90</v>
      </c>
      <c r="AU24" s="9">
        <v>35.17644058005046</v>
      </c>
      <c r="AV24" s="9">
        <v>35.186696627913662</v>
      </c>
      <c r="AW24" s="9" t="s">
        <v>91</v>
      </c>
      <c r="AX24" s="11"/>
      <c r="AY24" s="11"/>
      <c r="AZ24" s="11">
        <f t="shared" ref="AZ24:AZ36" si="8">AVERAGE(G24,S24,AE24)</f>
        <v>-0.70135999718252051</v>
      </c>
      <c r="BA24" s="11">
        <f t="shared" ref="BA24:BA36" si="9">AVERAGE(H24,T24,AF24)</f>
        <v>79.401828387096757</v>
      </c>
      <c r="BB24" s="11">
        <f t="shared" ref="BB24:BB36" si="10">AVERAGE(I24,U24,AG24)</f>
        <v>125.15443411484189</v>
      </c>
      <c r="BC24" s="11" t="s">
        <v>90</v>
      </c>
      <c r="BD24" s="11">
        <v>35.49969955562657</v>
      </c>
      <c r="BE24" s="11">
        <v>35.510049852921235</v>
      </c>
      <c r="BF24" s="11" t="s">
        <v>91</v>
      </c>
      <c r="BI24">
        <f>STDEV(G24,S24,AE24)/SQRT(COUNT((G24,S24,AE24)))</f>
        <v>0.61157588220440162</v>
      </c>
      <c r="BL24" t="s">
        <v>90</v>
      </c>
      <c r="BM24">
        <f>AVERAGE(K24,W24,AI24)</f>
        <v>13.718764986187944</v>
      </c>
      <c r="BN24">
        <f>AVERAGE(L24,X24,AJ24)</f>
        <v>13.722764831197905</v>
      </c>
      <c r="BO24">
        <f>STDEV(L24,X24,AJ24)/(SQRT(COUNT(L24,X24,AJ24)))</f>
        <v>2.1312592542688176</v>
      </c>
    </row>
    <row r="25" spans="2:67" x14ac:dyDescent="0.2">
      <c r="G25">
        <v>-0.10466720838320044</v>
      </c>
      <c r="H25">
        <v>99.518106666666696</v>
      </c>
      <c r="I25">
        <v>110.1826385504172</v>
      </c>
      <c r="J25" s="11" t="s">
        <v>92</v>
      </c>
      <c r="K25" s="11">
        <v>46.724471105596166</v>
      </c>
      <c r="L25" s="11">
        <v>46.726615076709059</v>
      </c>
      <c r="M25" s="11" t="s">
        <v>91</v>
      </c>
      <c r="S25">
        <v>-1.6707872905251211</v>
      </c>
      <c r="T25">
        <v>99.622986666666705</v>
      </c>
      <c r="U25">
        <v>203.61156829570211</v>
      </c>
      <c r="V25" s="11" t="s">
        <v>92</v>
      </c>
      <c r="W25" s="11">
        <v>50.575870343283015</v>
      </c>
      <c r="X25" s="11">
        <v>50.57819103739596</v>
      </c>
      <c r="Y25" s="11" t="s">
        <v>91</v>
      </c>
      <c r="AE25">
        <v>0.11902422366354583</v>
      </c>
      <c r="AF25">
        <v>99.827606666666696</v>
      </c>
      <c r="AG25">
        <v>64.371235120496848</v>
      </c>
      <c r="AH25" s="11" t="s">
        <v>92</v>
      </c>
      <c r="AI25" s="11">
        <v>29.461808845478938</v>
      </c>
      <c r="AJ25" s="11">
        <v>29.46316071240442</v>
      </c>
      <c r="AK25" s="11" t="s">
        <v>91</v>
      </c>
      <c r="AL25" s="9"/>
      <c r="AM25" s="9"/>
      <c r="AN25" s="9"/>
      <c r="AO25" s="9"/>
      <c r="AP25" s="9"/>
      <c r="AQ25" s="9"/>
      <c r="AR25" s="9"/>
      <c r="AS25" s="9"/>
      <c r="AT25" s="9" t="s">
        <v>92</v>
      </c>
      <c r="AU25" s="9">
        <v>6.7293640147876363</v>
      </c>
      <c r="AV25" s="9">
        <v>6.7296727943567669</v>
      </c>
      <c r="AW25" s="9" t="s">
        <v>91</v>
      </c>
      <c r="AX25" s="11"/>
      <c r="AY25" s="11"/>
      <c r="AZ25" s="11">
        <f t="shared" si="8"/>
        <v>-0.55214342508159187</v>
      </c>
      <c r="BA25" s="11">
        <f t="shared" si="9"/>
        <v>99.656233333333375</v>
      </c>
      <c r="BB25" s="11">
        <f t="shared" si="10"/>
        <v>126.0551473222054</v>
      </c>
      <c r="BC25" s="11" t="s">
        <v>92</v>
      </c>
      <c r="BD25" s="11">
        <v>59.808449851222974</v>
      </c>
      <c r="BE25" s="11">
        <v>59.8111941859528</v>
      </c>
      <c r="BF25" s="11" t="s">
        <v>91</v>
      </c>
      <c r="BI25">
        <f>STDEV(G25,S25,AE25)/SQRT(COUNT((G25,S25,AE25)))</f>
        <v>0.56303716202503351</v>
      </c>
      <c r="BL25" t="s">
        <v>92</v>
      </c>
      <c r="BM25">
        <f t="shared" ref="BM25:BM28" si="11">AVERAGE(K25,W25,AI25)</f>
        <v>42.254050098119372</v>
      </c>
      <c r="BN25">
        <f t="shared" ref="BN25:BN28" si="12">AVERAGE(L25,X25,AJ25)</f>
        <v>42.255988942169814</v>
      </c>
      <c r="BO25">
        <f t="shared" ref="BO25:BO28" si="13">STDEV(L25,X25,AJ25)/(SQRT(COUNT(L25,X25,AJ25)))</f>
        <v>6.4923288048908629</v>
      </c>
    </row>
    <row r="26" spans="2:67" x14ac:dyDescent="0.2">
      <c r="G26">
        <v>0.19266113061155102</v>
      </c>
      <c r="H26">
        <v>149.74993333333299</v>
      </c>
      <c r="I26">
        <v>109.69818800716097</v>
      </c>
      <c r="J26" s="11" t="s">
        <v>93</v>
      </c>
      <c r="K26" s="11">
        <v>1.9421177970072057</v>
      </c>
      <c r="L26" s="11">
        <v>1.9427947229076998</v>
      </c>
      <c r="M26" s="11" t="s">
        <v>91</v>
      </c>
      <c r="S26">
        <v>-1.1173651444602972</v>
      </c>
      <c r="T26">
        <v>149.3518</v>
      </c>
      <c r="U26">
        <v>218.742850868635</v>
      </c>
      <c r="V26" s="11" t="s">
        <v>93</v>
      </c>
      <c r="W26" s="11">
        <v>4.4482392244023901</v>
      </c>
      <c r="X26" s="11">
        <v>4.4497896598843329</v>
      </c>
      <c r="Y26" s="11" t="s">
        <v>91</v>
      </c>
      <c r="AE26">
        <v>0.31773101704236406</v>
      </c>
      <c r="AF26">
        <v>149.868066666667</v>
      </c>
      <c r="AG26">
        <v>84.67012367771369</v>
      </c>
      <c r="AH26" s="11" t="s">
        <v>93</v>
      </c>
      <c r="AI26" s="11">
        <v>2.1592772558716793</v>
      </c>
      <c r="AJ26" s="11">
        <v>2.160029872784567</v>
      </c>
      <c r="AK26" s="11" t="s">
        <v>91</v>
      </c>
      <c r="AL26" s="9"/>
      <c r="AM26" s="9"/>
      <c r="AN26" s="9"/>
      <c r="AO26" s="9"/>
      <c r="AP26" s="9"/>
      <c r="AQ26" s="9">
        <v>-1.7198132056288868</v>
      </c>
      <c r="AR26" s="9">
        <v>145.048225806452</v>
      </c>
      <c r="AS26" s="9">
        <v>480.66388208325378</v>
      </c>
      <c r="AT26" s="9" t="s">
        <v>93</v>
      </c>
      <c r="AU26" s="9">
        <v>1.7822417002598892</v>
      </c>
      <c r="AV26" s="9">
        <v>1.7828629012857518</v>
      </c>
      <c r="AW26" s="9" t="s">
        <v>91</v>
      </c>
      <c r="AX26" s="11"/>
      <c r="AY26" s="11"/>
      <c r="AZ26" s="11">
        <f t="shared" si="8"/>
        <v>-0.20232433226879407</v>
      </c>
      <c r="BA26" s="11">
        <f t="shared" si="9"/>
        <v>149.6566</v>
      </c>
      <c r="BB26" s="11">
        <f t="shared" si="10"/>
        <v>137.70372085116989</v>
      </c>
      <c r="BC26" s="11" t="s">
        <v>93</v>
      </c>
      <c r="BD26" s="11">
        <v>3.7264364302338691</v>
      </c>
      <c r="BE26" s="11">
        <v>3.7277352810760052</v>
      </c>
      <c r="BF26" s="11" t="s">
        <v>91</v>
      </c>
      <c r="BI26">
        <f>STDEV(G26,S26,AE26)/SQRT(COUNT((G26,S26,AE26)))</f>
        <v>0.45894276516976795</v>
      </c>
      <c r="BL26" t="s">
        <v>93</v>
      </c>
      <c r="BM26">
        <f t="shared" si="11"/>
        <v>2.8498780924270917</v>
      </c>
      <c r="BN26">
        <f t="shared" si="12"/>
        <v>2.8508714185255335</v>
      </c>
      <c r="BO26">
        <f t="shared" si="13"/>
        <v>0.80191488212027884</v>
      </c>
    </row>
    <row r="27" spans="2:67" x14ac:dyDescent="0.2">
      <c r="G27">
        <v>0.58659275451537263</v>
      </c>
      <c r="H27">
        <v>199.69069999999999</v>
      </c>
      <c r="I27">
        <v>90.290156124323232</v>
      </c>
      <c r="J27" s="11" t="s">
        <v>94</v>
      </c>
      <c r="K27" s="11">
        <v>0</v>
      </c>
      <c r="L27" s="11">
        <v>0</v>
      </c>
      <c r="M27" s="11" t="s">
        <v>91</v>
      </c>
      <c r="S27">
        <v>-0.60728062324222287</v>
      </c>
      <c r="T27">
        <v>199.27613333333301</v>
      </c>
      <c r="U27">
        <v>234.4270808197171</v>
      </c>
      <c r="V27" s="11" t="s">
        <v>94</v>
      </c>
      <c r="W27" s="11">
        <v>6.0740969127437427</v>
      </c>
      <c r="X27" s="11">
        <v>6.0714034025459895</v>
      </c>
      <c r="Y27" s="11" t="s">
        <v>91</v>
      </c>
      <c r="AH27" s="11" t="s">
        <v>94</v>
      </c>
      <c r="AI27" s="11">
        <v>0</v>
      </c>
      <c r="AJ27" s="11">
        <v>0</v>
      </c>
      <c r="AK27" s="11" t="s">
        <v>91</v>
      </c>
      <c r="AL27" s="9"/>
      <c r="AM27" s="9"/>
      <c r="AN27" s="9"/>
      <c r="AO27" s="9"/>
      <c r="AP27" s="9"/>
      <c r="AQ27" s="9">
        <v>-0.36647655844319005</v>
      </c>
      <c r="AR27" s="9">
        <v>199.35719354838699</v>
      </c>
      <c r="AS27" s="9">
        <v>264.3190573630298</v>
      </c>
      <c r="AT27" s="9" t="s">
        <v>94</v>
      </c>
      <c r="AU27" s="9">
        <v>0</v>
      </c>
      <c r="AV27" s="9">
        <v>0</v>
      </c>
      <c r="AW27" s="9" t="s">
        <v>91</v>
      </c>
      <c r="AX27" s="11"/>
      <c r="AY27" s="11"/>
      <c r="AZ27" s="11">
        <f t="shared" si="8"/>
        <v>-1.0343934363425122E-2</v>
      </c>
      <c r="BA27" s="11">
        <f t="shared" si="9"/>
        <v>199.4834166666665</v>
      </c>
      <c r="BB27" s="11">
        <f t="shared" si="10"/>
        <v>162.35861847202017</v>
      </c>
      <c r="BC27" s="11" t="s">
        <v>94</v>
      </c>
      <c r="BD27" s="11">
        <v>4.7152773552400111</v>
      </c>
      <c r="BE27" s="11">
        <v>4.7131864028195896</v>
      </c>
      <c r="BF27" s="11" t="s">
        <v>91</v>
      </c>
      <c r="BI27">
        <f>STDEV(G27,S27,AE27)/SQRT(COUNT((G27,S27,AE27)))</f>
        <v>0.59693668887879769</v>
      </c>
      <c r="BL27" t="s">
        <v>94</v>
      </c>
      <c r="BM27">
        <f t="shared" si="11"/>
        <v>2.0246989709145811</v>
      </c>
      <c r="BN27">
        <f t="shared" si="12"/>
        <v>2.0238011341819964</v>
      </c>
      <c r="BO27">
        <f t="shared" si="13"/>
        <v>2.0238011341819968</v>
      </c>
    </row>
    <row r="28" spans="2:67" x14ac:dyDescent="0.2">
      <c r="G28">
        <v>0.98860446155509063</v>
      </c>
      <c r="H28">
        <v>249.01146666666699</v>
      </c>
      <c r="I28">
        <v>68.160460505695568</v>
      </c>
      <c r="J28" s="11" t="s">
        <v>95</v>
      </c>
      <c r="K28" s="11">
        <v>30</v>
      </c>
      <c r="L28" s="11">
        <v>29.995273520467077</v>
      </c>
      <c r="M28" s="11" t="s">
        <v>96</v>
      </c>
      <c r="S28">
        <v>-0.14065211807458472</v>
      </c>
      <c r="T28">
        <v>249.22210000000001</v>
      </c>
      <c r="U28">
        <v>250.12104499897066</v>
      </c>
      <c r="V28" s="11" t="s">
        <v>95</v>
      </c>
      <c r="W28" s="11">
        <v>0.61136611728875945</v>
      </c>
      <c r="X28" s="11">
        <v>0.61126979697407646</v>
      </c>
      <c r="Y28" s="11" t="s">
        <v>96</v>
      </c>
      <c r="AH28" s="11" t="s">
        <v>95</v>
      </c>
      <c r="AI28" s="11">
        <v>14.067409059736248</v>
      </c>
      <c r="AJ28" s="11">
        <v>14.065192749036177</v>
      </c>
      <c r="AK28" s="11" t="s">
        <v>96</v>
      </c>
      <c r="AL28" s="9"/>
      <c r="AM28" s="8" t="s">
        <v>118</v>
      </c>
      <c r="AN28" s="8"/>
      <c r="AO28" s="8"/>
      <c r="AP28" s="9"/>
      <c r="AQ28" s="9">
        <v>0.15872401452034543</v>
      </c>
      <c r="AR28" s="9">
        <v>249.17676666666699</v>
      </c>
      <c r="AS28" s="9">
        <v>206.85594089480438</v>
      </c>
      <c r="AT28" s="9" t="s">
        <v>95</v>
      </c>
      <c r="AU28" s="9">
        <v>30</v>
      </c>
      <c r="AV28" s="9">
        <v>29.995273520467077</v>
      </c>
      <c r="AW28" s="9" t="s">
        <v>96</v>
      </c>
      <c r="AX28" s="11"/>
      <c r="AY28" s="11"/>
      <c r="AZ28" s="11">
        <f t="shared" si="8"/>
        <v>0.42397617174025293</v>
      </c>
      <c r="BA28" s="11">
        <f t="shared" si="9"/>
        <v>249.1167833333335</v>
      </c>
      <c r="BB28" s="11">
        <f t="shared" si="10"/>
        <v>159.14075275233313</v>
      </c>
      <c r="BC28" s="11" t="s">
        <v>95</v>
      </c>
      <c r="BD28" s="11">
        <v>30</v>
      </c>
      <c r="BE28" s="11">
        <v>29.995273520467077</v>
      </c>
      <c r="BF28" s="11" t="s">
        <v>96</v>
      </c>
      <c r="BI28">
        <f>STDEV(G28,S28,AE28)/SQRT(COUNT((G28,S28,AE28)))</f>
        <v>0.5646282898148377</v>
      </c>
      <c r="BL28" t="s">
        <v>95</v>
      </c>
      <c r="BM28">
        <f t="shared" si="11"/>
        <v>14.892925059008336</v>
      </c>
      <c r="BN28">
        <f t="shared" si="12"/>
        <v>14.890578688825777</v>
      </c>
      <c r="BO28">
        <f t="shared" si="13"/>
        <v>8.4924646043372753</v>
      </c>
    </row>
    <row r="29" spans="2:67" x14ac:dyDescent="0.2">
      <c r="G29">
        <v>1.8222061111506083</v>
      </c>
      <c r="H29">
        <v>399.74400000000003</v>
      </c>
      <c r="I29">
        <v>68.228792071246232</v>
      </c>
      <c r="J29" s="11"/>
      <c r="K29" s="11"/>
      <c r="L29" s="11"/>
      <c r="M29" s="11"/>
      <c r="S29">
        <v>2.0447307538804287</v>
      </c>
      <c r="T29">
        <v>397.31476666666703</v>
      </c>
      <c r="U29">
        <v>233.59110560461397</v>
      </c>
      <c r="AE29">
        <v>1.4162288006988109</v>
      </c>
      <c r="AF29">
        <v>399.79054838709698</v>
      </c>
      <c r="AG29">
        <v>187.93060901901433</v>
      </c>
      <c r="AL29" s="9"/>
      <c r="AM29" s="8"/>
      <c r="AN29" s="8"/>
      <c r="AO29" s="8"/>
      <c r="AP29" s="9"/>
      <c r="AQ29" s="9">
        <v>1.4033713704522615</v>
      </c>
      <c r="AR29" s="9">
        <v>399.33676666666702</v>
      </c>
      <c r="AS29" s="9">
        <v>140.04663940546817</v>
      </c>
      <c r="AT29" s="9"/>
      <c r="AU29" s="9"/>
      <c r="AV29" s="9"/>
      <c r="AW29" s="9"/>
      <c r="AX29" s="11"/>
      <c r="AY29" s="11"/>
      <c r="AZ29" s="11">
        <f t="shared" si="8"/>
        <v>1.7610552219099491</v>
      </c>
      <c r="BA29" s="11">
        <f t="shared" si="9"/>
        <v>398.94977168458803</v>
      </c>
      <c r="BB29" s="11">
        <f t="shared" si="10"/>
        <v>163.25016889829149</v>
      </c>
      <c r="BC29" s="11"/>
      <c r="BD29" s="11"/>
      <c r="BE29" s="11"/>
      <c r="BF29" s="11"/>
      <c r="BI29">
        <f>STDEV(G29,S29,AE29)/SQRT(COUNT((G29,S29,AE29)))</f>
        <v>0.18399116802124843</v>
      </c>
    </row>
    <row r="30" spans="2:67" x14ac:dyDescent="0.2">
      <c r="G30">
        <v>2.1556347385149146</v>
      </c>
      <c r="H30">
        <v>499.69453333333303</v>
      </c>
      <c r="I30">
        <v>105.32977661012684</v>
      </c>
      <c r="J30" s="11"/>
      <c r="K30" s="11"/>
      <c r="L30" s="11"/>
      <c r="M30" s="11"/>
      <c r="S30">
        <v>2.4966111087941614</v>
      </c>
      <c r="T30">
        <v>499.58816666666701</v>
      </c>
      <c r="U30">
        <v>297.56830712682302</v>
      </c>
      <c r="V30" s="11" t="s">
        <v>97</v>
      </c>
      <c r="W30">
        <v>18.179981791092278</v>
      </c>
      <c r="AE30">
        <v>2.5972384627289737</v>
      </c>
      <c r="AF30">
        <v>497.73453333333299</v>
      </c>
      <c r="AG30">
        <v>154.09534939856823</v>
      </c>
      <c r="AH30" t="s">
        <v>97</v>
      </c>
      <c r="AI30">
        <v>3.9463133505828738</v>
      </c>
      <c r="AL30" s="9"/>
      <c r="AM30" s="8"/>
      <c r="AN30" s="8"/>
      <c r="AO30" s="8"/>
      <c r="AP30" s="9"/>
      <c r="AQ30" s="9">
        <v>2.5872449011422267</v>
      </c>
      <c r="AR30" s="9">
        <v>498.02076666666699</v>
      </c>
      <c r="AS30" s="9">
        <v>23.322540372888632</v>
      </c>
      <c r="AT30" s="9"/>
      <c r="AU30" s="9"/>
      <c r="AV30" s="9"/>
      <c r="AW30" s="9"/>
      <c r="AX30" s="11"/>
      <c r="AY30" s="11"/>
      <c r="AZ30" s="11">
        <f t="shared" si="8"/>
        <v>2.4164947700126831</v>
      </c>
      <c r="BA30" s="11">
        <f t="shared" si="9"/>
        <v>499.00574444444436</v>
      </c>
      <c r="BB30" s="11">
        <f t="shared" si="10"/>
        <v>185.66447771183937</v>
      </c>
      <c r="BC30" s="11"/>
      <c r="BD30" s="11"/>
      <c r="BE30" s="11"/>
      <c r="BF30" s="11"/>
      <c r="BI30">
        <f>STDEV(G30,S30,AE30)/SQRT(COUNT((G30,S30,AE30)))</f>
        <v>0.13362563765328761</v>
      </c>
      <c r="BL30" t="s">
        <v>97</v>
      </c>
      <c r="BM30">
        <f t="shared" ref="BM30" si="14">AVERAGE(K30,W30,AI30)</f>
        <v>11.063147570837575</v>
      </c>
    </row>
    <row r="31" spans="2:67" x14ac:dyDescent="0.2">
      <c r="G31">
        <v>2.6914321890457855</v>
      </c>
      <c r="H31">
        <v>599.63453333333302</v>
      </c>
      <c r="I31">
        <v>102.45843655211974</v>
      </c>
      <c r="J31" s="11"/>
      <c r="K31" s="11">
        <v>9.754985776296941</v>
      </c>
      <c r="L31" s="11"/>
      <c r="M31" s="11"/>
      <c r="S31">
        <v>3.3013914880766433</v>
      </c>
      <c r="T31">
        <v>599.87706451612905</v>
      </c>
      <c r="U31">
        <v>319.0132304761915</v>
      </c>
      <c r="AE31">
        <v>2.7649008214827435</v>
      </c>
      <c r="AF31">
        <v>599.56799999999998</v>
      </c>
      <c r="AG31">
        <v>182.11683851989457</v>
      </c>
      <c r="AL31" s="9"/>
      <c r="AM31" s="8"/>
      <c r="AN31" s="8"/>
      <c r="AO31" s="8"/>
      <c r="AP31" s="9"/>
      <c r="AQ31" s="9">
        <v>3.468989647087501</v>
      </c>
      <c r="AR31" s="9">
        <v>597.63773333333302</v>
      </c>
      <c r="AS31" s="9">
        <v>-36.064931025482927</v>
      </c>
      <c r="AT31" s="9"/>
      <c r="AU31" s="9"/>
      <c r="AV31" s="9"/>
      <c r="AW31" s="9"/>
      <c r="AX31" s="11"/>
      <c r="AY31" s="11"/>
      <c r="AZ31" s="11">
        <f t="shared" si="8"/>
        <v>2.9192414995350577</v>
      </c>
      <c r="BA31" s="11">
        <f t="shared" si="9"/>
        <v>599.69319928315406</v>
      </c>
      <c r="BB31" s="11">
        <f t="shared" si="10"/>
        <v>201.19616851606861</v>
      </c>
      <c r="BC31" s="11" t="s">
        <v>97</v>
      </c>
      <c r="BD31" s="11">
        <v>2.1855992456437701</v>
      </c>
      <c r="BE31" s="11"/>
      <c r="BF31" s="11"/>
      <c r="BI31">
        <f>STDEV(G31,S31,AE31)/SQRT(COUNT((G31,S31,AE31)))</f>
        <v>0.192248424609748</v>
      </c>
    </row>
    <row r="32" spans="2:67" x14ac:dyDescent="0.2">
      <c r="G32">
        <v>3.3589609847535749</v>
      </c>
      <c r="H32">
        <v>699.67250000000001</v>
      </c>
      <c r="I32">
        <v>75.003430444985639</v>
      </c>
      <c r="S32">
        <v>4.1062602484590691</v>
      </c>
      <c r="T32">
        <v>699.492903225806</v>
      </c>
      <c r="U32">
        <v>338.51780999665783</v>
      </c>
      <c r="AE32">
        <v>3.4818106181962358</v>
      </c>
      <c r="AF32">
        <v>699.39403333333303</v>
      </c>
      <c r="AG32">
        <v>101.68038643320317</v>
      </c>
      <c r="AL32" s="9"/>
      <c r="AM32" s="8"/>
      <c r="AN32" s="8"/>
      <c r="AO32" s="8"/>
      <c r="AP32" s="9"/>
      <c r="AQ32" s="9">
        <v>4.1887892976623622</v>
      </c>
      <c r="AR32" s="9">
        <v>697.45553333333305</v>
      </c>
      <c r="AS32" s="9">
        <v>-46.104607099600422</v>
      </c>
      <c r="AT32" s="9"/>
      <c r="AU32" s="9"/>
      <c r="AV32" s="9"/>
      <c r="AW32" s="9"/>
      <c r="AX32" s="11"/>
      <c r="AY32" s="11"/>
      <c r="AZ32" s="11">
        <f t="shared" si="8"/>
        <v>3.6490106171362933</v>
      </c>
      <c r="BA32" s="11">
        <f t="shared" si="9"/>
        <v>699.51981218637968</v>
      </c>
      <c r="BB32" s="11">
        <f t="shared" si="10"/>
        <v>171.73387562494887</v>
      </c>
      <c r="BC32" s="11"/>
      <c r="BD32" s="11"/>
      <c r="BE32" s="11"/>
      <c r="BF32" s="11"/>
      <c r="BI32">
        <f>STDEV(G32,S32,AE32)/SQRT(COUNT((G32,S32,AE32)))</f>
        <v>0.23135897584911913</v>
      </c>
    </row>
    <row r="33" spans="7:61" x14ac:dyDescent="0.2">
      <c r="G33">
        <v>3.8680216117587776</v>
      </c>
      <c r="H33">
        <v>799.18403333333299</v>
      </c>
      <c r="I33">
        <v>68.975188997414335</v>
      </c>
      <c r="L33" t="s">
        <v>122</v>
      </c>
      <c r="S33">
        <v>4.6050811194497729</v>
      </c>
      <c r="T33">
        <v>799.88748387096803</v>
      </c>
      <c r="U33">
        <v>369.64251499734706</v>
      </c>
      <c r="AE33">
        <v>4.2223810295376945</v>
      </c>
      <c r="AF33">
        <v>799.12586666666698</v>
      </c>
      <c r="AG33">
        <v>254.94465293199644</v>
      </c>
      <c r="AL33" s="9"/>
      <c r="AM33" s="9"/>
      <c r="AN33" s="9"/>
      <c r="AO33" s="9"/>
      <c r="AP33" s="9"/>
      <c r="AQ33" s="9">
        <v>3.5977694389155332</v>
      </c>
      <c r="AR33" s="9">
        <v>799.33554838709699</v>
      </c>
      <c r="AS33" s="9">
        <v>159.94397294469064</v>
      </c>
      <c r="AT33" s="9"/>
      <c r="AU33" s="9"/>
      <c r="AV33" s="9"/>
      <c r="AW33" s="9"/>
      <c r="AX33" s="11"/>
      <c r="AY33" s="11"/>
      <c r="AZ33" s="11">
        <f t="shared" si="8"/>
        <v>4.2318279202487483</v>
      </c>
      <c r="BA33" s="11">
        <f t="shared" si="9"/>
        <v>799.39912795698945</v>
      </c>
      <c r="BB33" s="11">
        <f t="shared" si="10"/>
        <v>231.18745230891929</v>
      </c>
      <c r="BC33" s="11"/>
      <c r="BD33" s="11"/>
      <c r="BE33" s="11"/>
      <c r="BF33" s="11"/>
      <c r="BI33">
        <f>STDEV(G33,S33,AE33)/SQRT(COUNT((G33,S33,AE33)))</f>
        <v>0.21282317564706391</v>
      </c>
    </row>
    <row r="34" spans="7:61" x14ac:dyDescent="0.2">
      <c r="G34">
        <v>4.357087388427348</v>
      </c>
      <c r="H34">
        <v>899.40549999999996</v>
      </c>
      <c r="I34">
        <v>59.398723724639083</v>
      </c>
      <c r="S34">
        <v>5.0452003664478893</v>
      </c>
      <c r="T34">
        <v>899.941466666667</v>
      </c>
      <c r="U34">
        <v>400.74091465565726</v>
      </c>
      <c r="AE34">
        <v>4.6854341600430658</v>
      </c>
      <c r="AF34">
        <v>899.31449999999995</v>
      </c>
      <c r="AG34">
        <v>315.80797439353091</v>
      </c>
      <c r="AL34" s="9"/>
      <c r="AM34" s="9"/>
      <c r="AN34" s="9"/>
      <c r="AO34" s="9"/>
      <c r="AP34" s="9"/>
      <c r="AQ34" s="9">
        <v>4.5098164765130155</v>
      </c>
      <c r="AR34" s="9">
        <v>899.89890322580595</v>
      </c>
      <c r="AS34" s="9">
        <v>117.7349980261716</v>
      </c>
      <c r="AT34" s="9"/>
      <c r="AU34" s="9"/>
      <c r="AV34" s="9"/>
      <c r="AW34" s="9"/>
      <c r="AX34" s="11"/>
      <c r="AY34" s="11"/>
      <c r="AZ34" s="11">
        <f t="shared" si="8"/>
        <v>4.695907304972768</v>
      </c>
      <c r="BA34" s="11">
        <f t="shared" si="9"/>
        <v>899.55382222222227</v>
      </c>
      <c r="BB34" s="11">
        <f t="shared" si="10"/>
        <v>258.64920425794242</v>
      </c>
      <c r="BC34" s="11"/>
      <c r="BD34" s="11"/>
      <c r="BE34" s="11"/>
      <c r="BF34" s="11"/>
      <c r="BI34">
        <f>STDEV(G34,S34,AE34)/SQRT(COUNT((G34,S34,AE34)))</f>
        <v>0.19871011776254494</v>
      </c>
    </row>
    <row r="35" spans="7:61" x14ac:dyDescent="0.2">
      <c r="G35">
        <v>5.3380999479099378</v>
      </c>
      <c r="H35">
        <v>1199.5061290322601</v>
      </c>
      <c r="I35">
        <v>111.3293876260735</v>
      </c>
      <c r="S35">
        <v>7.0966157238949901</v>
      </c>
      <c r="T35">
        <v>1199.54225806452</v>
      </c>
      <c r="U35">
        <v>471.6403331166228</v>
      </c>
      <c r="AE35">
        <v>6.4429864507156402</v>
      </c>
      <c r="AF35">
        <v>1198.6096666666699</v>
      </c>
      <c r="AG35">
        <v>446.7225999183056</v>
      </c>
      <c r="AL35" s="9"/>
      <c r="AM35" s="9"/>
      <c r="AN35" s="9"/>
      <c r="AO35" s="9"/>
      <c r="AP35" s="9"/>
      <c r="AQ35" s="9">
        <v>6.7057547295332212</v>
      </c>
      <c r="AR35" s="9">
        <v>1199.4306451612899</v>
      </c>
      <c r="AS35" s="9">
        <v>91.82973163745568</v>
      </c>
      <c r="AT35" s="9"/>
      <c r="AU35" s="9"/>
      <c r="AV35" s="9"/>
      <c r="AW35" s="9"/>
      <c r="AX35" s="11"/>
      <c r="AY35" s="11"/>
      <c r="AZ35" s="11">
        <f t="shared" si="8"/>
        <v>6.2925673741735224</v>
      </c>
      <c r="BA35" s="11">
        <f t="shared" si="9"/>
        <v>1199.2193512544834</v>
      </c>
      <c r="BB35" s="11">
        <f t="shared" si="10"/>
        <v>343.23077355366723</v>
      </c>
      <c r="BC35" s="11"/>
      <c r="BD35" s="11"/>
      <c r="BE35" s="11"/>
      <c r="BF35" s="11"/>
      <c r="BI35">
        <f>STDEV(G35,S35,AE35)/SQRT(COUNT((G35,S35,AE35)))</f>
        <v>0.51318088348973545</v>
      </c>
    </row>
    <row r="36" spans="7:61" x14ac:dyDescent="0.2">
      <c r="G36">
        <v>5.826353390824841</v>
      </c>
      <c r="H36">
        <v>1399.6687096774201</v>
      </c>
      <c r="I36">
        <v>129.87548869723355</v>
      </c>
      <c r="S36">
        <v>7.4446421570982331</v>
      </c>
      <c r="T36">
        <v>1399.61290322581</v>
      </c>
      <c r="U36">
        <v>592.20463967758121</v>
      </c>
      <c r="AL36" s="9"/>
      <c r="AM36" s="9"/>
      <c r="AN36" s="9"/>
      <c r="AO36" s="9"/>
      <c r="AP36" s="9"/>
      <c r="AQ36" s="9">
        <v>5.3467252142289698</v>
      </c>
      <c r="AR36" s="9">
        <v>1399.011</v>
      </c>
      <c r="AS36" s="9">
        <v>516.69083615024442</v>
      </c>
      <c r="AT36" s="9"/>
      <c r="AU36" s="9"/>
      <c r="AV36" s="9"/>
      <c r="AW36" s="9"/>
      <c r="AX36" s="11"/>
      <c r="AY36" s="11"/>
      <c r="AZ36" s="11">
        <f t="shared" si="8"/>
        <v>6.6354977739615375</v>
      </c>
      <c r="BA36" s="11">
        <f t="shared" si="9"/>
        <v>1399.6408064516149</v>
      </c>
      <c r="BB36" s="11">
        <f t="shared" si="10"/>
        <v>361.04006418740738</v>
      </c>
      <c r="BC36" s="11"/>
      <c r="BD36" s="11"/>
      <c r="BE36" s="11"/>
      <c r="BF36" s="11"/>
      <c r="BI36">
        <f>STDEV(G36,S36,AE36)/SQRT(COUNT((G36,S36,AE36)))</f>
        <v>0.80914438313669346</v>
      </c>
    </row>
    <row r="40" spans="7:61" x14ac:dyDescent="0.2">
      <c r="G40" s="5">
        <v>0</v>
      </c>
      <c r="H40" s="5">
        <v>-0.64186271067375722</v>
      </c>
      <c r="I40" s="5">
        <v>137.76391287824396</v>
      </c>
      <c r="J40" s="5">
        <v>13.914155200702641</v>
      </c>
    </row>
    <row r="41" spans="7:61" x14ac:dyDescent="0.2">
      <c r="G41" s="5">
        <v>0</v>
      </c>
      <c r="H41" s="5">
        <v>-0.26292620793841642</v>
      </c>
      <c r="I41" s="5">
        <v>114.37441762720795</v>
      </c>
      <c r="J41" s="5">
        <v>11.551816180348004</v>
      </c>
      <c r="Q41" t="s">
        <v>127</v>
      </c>
      <c r="R41" s="11">
        <v>1</v>
      </c>
      <c r="S41" s="11">
        <v>-2.321909933547702</v>
      </c>
      <c r="T41" s="11">
        <v>184.16556555093479</v>
      </c>
      <c r="AD41" t="s">
        <v>128</v>
      </c>
      <c r="AE41" s="9" t="s">
        <v>87</v>
      </c>
      <c r="AF41" s="9"/>
      <c r="AG41" s="9"/>
      <c r="AH41" s="9"/>
    </row>
    <row r="42" spans="7:61" x14ac:dyDescent="0.2">
      <c r="G42" s="5">
        <v>0</v>
      </c>
      <c r="H42" s="5">
        <v>-0.10466720838320044</v>
      </c>
      <c r="I42" s="5">
        <v>110.1826385504172</v>
      </c>
      <c r="J42" s="5">
        <v>11.128446493592136</v>
      </c>
      <c r="R42" s="11">
        <v>2</v>
      </c>
      <c r="S42" s="11">
        <v>-1.9094687152205965</v>
      </c>
      <c r="T42" s="11">
        <v>196.46680503232778</v>
      </c>
      <c r="AE42" s="9"/>
      <c r="AF42" s="9" t="s">
        <v>88</v>
      </c>
      <c r="AG42" s="9" t="s">
        <v>89</v>
      </c>
      <c r="AH42" s="9"/>
    </row>
    <row r="43" spans="7:61" x14ac:dyDescent="0.2">
      <c r="G43" s="5">
        <v>1</v>
      </c>
      <c r="H43" s="5">
        <v>0.19266113061155102</v>
      </c>
      <c r="I43" s="5">
        <v>109.69818800716097</v>
      </c>
      <c r="J43" s="5">
        <v>11.079516988723258</v>
      </c>
      <c r="R43" s="11">
        <v>2</v>
      </c>
      <c r="S43" s="11">
        <v>-1.6707872905251211</v>
      </c>
      <c r="T43" s="11">
        <v>203.61156829570211</v>
      </c>
      <c r="AE43" s="9" t="s">
        <v>90</v>
      </c>
      <c r="AF43" s="9">
        <v>27.299330847150351</v>
      </c>
      <c r="AG43" s="9">
        <v>27.307290243814279</v>
      </c>
      <c r="AH43" s="9" t="s">
        <v>91</v>
      </c>
    </row>
    <row r="44" spans="7:61" x14ac:dyDescent="0.2">
      <c r="G44" s="5">
        <v>1</v>
      </c>
      <c r="H44" s="5">
        <v>0.58659275451537263</v>
      </c>
      <c r="I44" s="5">
        <v>90.290156124323232</v>
      </c>
      <c r="J44" s="5">
        <v>9.1193057685566483</v>
      </c>
      <c r="R44" s="11">
        <v>2</v>
      </c>
      <c r="S44" s="11">
        <v>-1.1173651444602972</v>
      </c>
      <c r="T44" s="11">
        <v>218.742850868635</v>
      </c>
      <c r="AE44" s="9" t="s">
        <v>92</v>
      </c>
      <c r="AF44" s="9">
        <v>30.281997579491733</v>
      </c>
      <c r="AG44" s="9">
        <v>30.283387081106518</v>
      </c>
      <c r="AH44" s="9" t="s">
        <v>91</v>
      </c>
    </row>
    <row r="45" spans="7:61" x14ac:dyDescent="0.2">
      <c r="G45" s="5">
        <v>1</v>
      </c>
      <c r="H45" s="5">
        <v>0.98860446155509063</v>
      </c>
      <c r="I45" s="5">
        <v>68.160460505695568</v>
      </c>
      <c r="J45" s="5">
        <v>6.8842065110752522</v>
      </c>
      <c r="R45" s="11">
        <v>2</v>
      </c>
      <c r="S45" s="11">
        <v>-0.60728062324222287</v>
      </c>
      <c r="T45" s="11">
        <v>234.4270808197171</v>
      </c>
      <c r="AE45" s="9" t="s">
        <v>93</v>
      </c>
      <c r="AF45" s="9">
        <v>2.4769185135310741</v>
      </c>
      <c r="AG45" s="9">
        <v>2.4777818444257327</v>
      </c>
      <c r="AH45" s="9" t="s">
        <v>91</v>
      </c>
    </row>
    <row r="46" spans="7:61" x14ac:dyDescent="0.2">
      <c r="G46" s="5">
        <v>1</v>
      </c>
      <c r="H46" s="5">
        <v>1.8222061111506083</v>
      </c>
      <c r="I46" s="5">
        <v>68.228792071246232</v>
      </c>
      <c r="J46" s="5">
        <v>6.8911079991958699</v>
      </c>
      <c r="R46" s="11">
        <v>2</v>
      </c>
      <c r="S46" s="11">
        <v>-0.14065211807458472</v>
      </c>
      <c r="T46" s="11">
        <v>250.12104499897066</v>
      </c>
      <c r="AE46" s="9" t="s">
        <v>94</v>
      </c>
      <c r="AF46" s="9">
        <v>0.98776142565633518</v>
      </c>
      <c r="AG46" s="9">
        <v>0.98732341067054019</v>
      </c>
      <c r="AH46" s="9" t="s">
        <v>91</v>
      </c>
    </row>
    <row r="47" spans="7:61" x14ac:dyDescent="0.2">
      <c r="G47" s="5">
        <v>2</v>
      </c>
      <c r="H47" s="5">
        <v>2.1556347385149146</v>
      </c>
      <c r="I47" s="5">
        <v>105.32977661012684</v>
      </c>
      <c r="J47" s="5">
        <v>10.63830743762281</v>
      </c>
      <c r="R47" s="11">
        <v>0</v>
      </c>
      <c r="S47" s="11">
        <v>2.0447307538804287</v>
      </c>
      <c r="T47" s="11">
        <v>233.59110560461397</v>
      </c>
      <c r="AE47" s="9" t="s">
        <v>95</v>
      </c>
      <c r="AF47" s="9">
        <v>30</v>
      </c>
      <c r="AG47" s="9">
        <v>29.995273520467077</v>
      </c>
      <c r="AH47" s="9" t="s">
        <v>96</v>
      </c>
    </row>
    <row r="48" spans="7:61" x14ac:dyDescent="0.2">
      <c r="G48" s="5">
        <v>2</v>
      </c>
      <c r="H48" s="5">
        <v>2.6914321890457855</v>
      </c>
      <c r="I48" s="5">
        <v>102.45843655211974</v>
      </c>
      <c r="J48" s="5">
        <v>10.348302091764094</v>
      </c>
      <c r="R48" s="11">
        <v>2</v>
      </c>
      <c r="S48" s="11">
        <v>2.4966111087941614</v>
      </c>
      <c r="T48" s="11">
        <v>297.56830712682302</v>
      </c>
      <c r="AE48" s="9"/>
      <c r="AF48" s="9"/>
      <c r="AG48" s="9"/>
      <c r="AH48" s="9"/>
    </row>
    <row r="49" spans="7:58" x14ac:dyDescent="0.2">
      <c r="G49" s="5">
        <v>2</v>
      </c>
      <c r="H49" s="5">
        <v>3.3589609847535749</v>
      </c>
      <c r="I49" s="5">
        <v>75.003430444985639</v>
      </c>
      <c r="J49" s="5">
        <v>7.57534647494355</v>
      </c>
      <c r="R49" s="11">
        <v>2</v>
      </c>
      <c r="S49" s="11">
        <v>3.3013914880766433</v>
      </c>
      <c r="T49" s="11">
        <v>319.0132304761915</v>
      </c>
      <c r="AE49" s="9" t="s">
        <v>97</v>
      </c>
      <c r="AF49" s="9">
        <v>3.2713086966765879</v>
      </c>
      <c r="AG49" s="9"/>
      <c r="AH49" s="9"/>
    </row>
    <row r="50" spans="7:58" x14ac:dyDescent="0.2">
      <c r="G50" s="5">
        <v>0</v>
      </c>
      <c r="H50" s="5">
        <v>3.8680216117587776</v>
      </c>
      <c r="I50" s="5">
        <v>68.975188997414335</v>
      </c>
      <c r="J50" s="5">
        <v>6.9664940887388473</v>
      </c>
      <c r="R50" s="11">
        <v>2</v>
      </c>
      <c r="S50" s="11">
        <v>4.1062602484590691</v>
      </c>
      <c r="T50" s="11">
        <v>338.51780999665783</v>
      </c>
    </row>
    <row r="51" spans="7:58" x14ac:dyDescent="0.2">
      <c r="G51" s="5">
        <v>0</v>
      </c>
      <c r="H51" s="5">
        <v>4.357087388427348</v>
      </c>
      <c r="I51" s="5">
        <v>59.398723724639083</v>
      </c>
      <c r="J51" s="5">
        <v>5.999271096188548</v>
      </c>
      <c r="R51" s="11">
        <v>2</v>
      </c>
      <c r="S51" s="11">
        <v>4.6050811194497729</v>
      </c>
      <c r="T51" s="11">
        <v>369.64251499734706</v>
      </c>
    </row>
    <row r="52" spans="7:58" x14ac:dyDescent="0.2">
      <c r="G52" s="5">
        <v>2</v>
      </c>
      <c r="H52" s="5">
        <v>5.3380999479099378</v>
      </c>
      <c r="I52" s="5">
        <v>111.3293876260735</v>
      </c>
      <c r="J52" s="5">
        <v>11.244268150233424</v>
      </c>
      <c r="R52" s="11">
        <v>2</v>
      </c>
      <c r="S52" s="11">
        <v>5.0452003664478893</v>
      </c>
      <c r="T52" s="11">
        <v>400.74091465565726</v>
      </c>
    </row>
    <row r="53" spans="7:58" x14ac:dyDescent="0.2">
      <c r="G53" s="5">
        <v>3</v>
      </c>
      <c r="H53" s="5">
        <v>5.826353390824841</v>
      </c>
      <c r="I53" s="5">
        <v>129.87548869723355</v>
      </c>
      <c r="J53" s="5">
        <v>13.117424358420589</v>
      </c>
      <c r="R53" s="11">
        <v>3</v>
      </c>
      <c r="S53" s="11">
        <v>7.0966157238949901</v>
      </c>
      <c r="T53" s="11">
        <v>471.6403331166228</v>
      </c>
      <c r="AX53" s="9" t="s">
        <v>86</v>
      </c>
      <c r="AY53" s="9" t="s">
        <v>6</v>
      </c>
      <c r="AZ53" s="9" t="s">
        <v>7</v>
      </c>
      <c r="BA53" s="9" t="s">
        <v>8</v>
      </c>
      <c r="BB53" s="9" t="s">
        <v>9</v>
      </c>
      <c r="BC53" s="9" t="s">
        <v>87</v>
      </c>
      <c r="BD53" s="9"/>
      <c r="BE53" s="9"/>
      <c r="BF53" s="9"/>
    </row>
    <row r="54" spans="7:58" x14ac:dyDescent="0.2">
      <c r="R54" s="11">
        <v>3</v>
      </c>
      <c r="S54" s="11">
        <v>7.4446421570982331</v>
      </c>
      <c r="T54" s="11">
        <v>592.20463967758121</v>
      </c>
      <c r="AX54" s="9" t="s">
        <v>98</v>
      </c>
      <c r="AY54" s="9"/>
      <c r="AZ54" s="9">
        <v>-2.0282579316220049</v>
      </c>
      <c r="BA54" s="9">
        <v>49.477719354838698</v>
      </c>
      <c r="BB54" s="9">
        <v>70.553296744219381</v>
      </c>
      <c r="BC54" s="9"/>
      <c r="BD54" s="9" t="s">
        <v>88</v>
      </c>
      <c r="BE54" s="9" t="s">
        <v>89</v>
      </c>
      <c r="BF54" s="9"/>
    </row>
    <row r="55" spans="7:58" x14ac:dyDescent="0.2">
      <c r="J55" t="s">
        <v>87</v>
      </c>
      <c r="AX55" s="9" t="s">
        <v>123</v>
      </c>
      <c r="AY55" s="9"/>
      <c r="AZ55" s="9">
        <v>-0.54756570397679794</v>
      </c>
      <c r="BA55" s="9">
        <v>79.790936129032247</v>
      </c>
      <c r="BB55" s="9">
        <v>79.175838262416136</v>
      </c>
      <c r="BC55" s="9" t="s">
        <v>90</v>
      </c>
      <c r="BD55" s="9">
        <v>189.22374568989076</v>
      </c>
      <c r="BE55" s="9">
        <v>189.27891579126111</v>
      </c>
      <c r="BF55" s="9" t="s">
        <v>91</v>
      </c>
    </row>
    <row r="56" spans="7:58" x14ac:dyDescent="0.2">
      <c r="J56" s="2"/>
      <c r="K56" s="2" t="s">
        <v>88</v>
      </c>
      <c r="L56" s="2" t="s">
        <v>89</v>
      </c>
      <c r="M56" s="2"/>
      <c r="AX56" s="9" t="s">
        <v>124</v>
      </c>
      <c r="AY56" s="9"/>
      <c r="AZ56" s="9">
        <v>0.48691021328738027</v>
      </c>
      <c r="BA56" s="9">
        <v>99.814787311827956</v>
      </c>
      <c r="BB56" s="9">
        <v>91.340373517694104</v>
      </c>
      <c r="BC56" s="9" t="s">
        <v>92</v>
      </c>
      <c r="BD56" s="9">
        <v>248.798852827888</v>
      </c>
      <c r="BE56" s="9">
        <v>248.81026906312323</v>
      </c>
      <c r="BF56" s="9" t="s">
        <v>91</v>
      </c>
    </row>
    <row r="57" spans="7:58" x14ac:dyDescent="0.2">
      <c r="J57" s="2" t="s">
        <v>90</v>
      </c>
      <c r="K57" s="2">
        <v>163.70492355016066</v>
      </c>
      <c r="L57" s="2">
        <v>163.75265338023118</v>
      </c>
      <c r="M57" s="2" t="s">
        <v>91</v>
      </c>
      <c r="AX57" s="9"/>
      <c r="AY57" s="9"/>
      <c r="AZ57" s="9">
        <v>3.0958466699657565</v>
      </c>
      <c r="BA57" s="9">
        <v>149.2204833333335</v>
      </c>
      <c r="BB57" s="9">
        <v>112.72787013729159</v>
      </c>
      <c r="BC57" s="9" t="s">
        <v>93</v>
      </c>
      <c r="BD57" s="9">
        <v>14.606098698871479</v>
      </c>
      <c r="BE57" s="9">
        <v>14.611189660155947</v>
      </c>
      <c r="BF57" s="9" t="s">
        <v>91</v>
      </c>
    </row>
    <row r="58" spans="7:58" x14ac:dyDescent="0.2">
      <c r="J58" s="2" t="s">
        <v>92</v>
      </c>
      <c r="K58" s="2">
        <v>71.14951041722415</v>
      </c>
      <c r="L58" s="2">
        <v>71.152775141070592</v>
      </c>
      <c r="M58" s="2" t="s">
        <v>91</v>
      </c>
      <c r="S58" s="15" t="s">
        <v>87</v>
      </c>
      <c r="T58" s="15"/>
      <c r="U58" s="15"/>
      <c r="V58" s="15"/>
      <c r="AX58" s="9"/>
      <c r="AY58" s="9"/>
      <c r="AZ58" s="9">
        <v>5.5847000109119778</v>
      </c>
      <c r="BA58" s="9">
        <v>199.46151666666702</v>
      </c>
      <c r="BB58" s="9">
        <v>136.28308634120523</v>
      </c>
      <c r="BC58" s="9" t="s">
        <v>94</v>
      </c>
      <c r="BD58" s="9">
        <v>11.451740709301585</v>
      </c>
      <c r="BE58" s="9">
        <v>11.446662525527827</v>
      </c>
      <c r="BF58" s="9" t="s">
        <v>91</v>
      </c>
    </row>
    <row r="59" spans="7:58" x14ac:dyDescent="0.2">
      <c r="J59" s="2" t="s">
        <v>93</v>
      </c>
      <c r="K59" s="2">
        <v>0</v>
      </c>
      <c r="L59" s="2">
        <v>0</v>
      </c>
      <c r="M59" s="2" t="s">
        <v>91</v>
      </c>
      <c r="S59" s="15"/>
      <c r="T59" s="15" t="s">
        <v>88</v>
      </c>
      <c r="U59" s="15" t="s">
        <v>89</v>
      </c>
      <c r="V59" s="15"/>
      <c r="AX59" s="9"/>
      <c r="AY59" s="9"/>
      <c r="AZ59" s="9">
        <v>8.2566929121555397</v>
      </c>
      <c r="BA59" s="9">
        <v>249.4660833333335</v>
      </c>
      <c r="BB59" s="9">
        <v>157.89770852869722</v>
      </c>
      <c r="BC59" s="9" t="s">
        <v>95</v>
      </c>
      <c r="BD59" s="9">
        <v>2.1525244766489862</v>
      </c>
      <c r="BE59" s="9">
        <v>2.1521853478862196</v>
      </c>
      <c r="BF59" s="9" t="s">
        <v>96</v>
      </c>
    </row>
    <row r="60" spans="7:58" x14ac:dyDescent="0.2">
      <c r="J60" s="2" t="s">
        <v>94</v>
      </c>
      <c r="K60" s="2">
        <v>10.423611272233757</v>
      </c>
      <c r="L60" s="2">
        <v>10.418989004320929</v>
      </c>
      <c r="M60" s="2" t="s">
        <v>91</v>
      </c>
      <c r="R60" t="s">
        <v>126</v>
      </c>
      <c r="S60" s="15" t="s">
        <v>90</v>
      </c>
      <c r="T60" s="15">
        <v>121.4749261403195</v>
      </c>
      <c r="U60" s="15">
        <v>121.51034338652548</v>
      </c>
      <c r="V60" s="15" t="s">
        <v>91</v>
      </c>
      <c r="AX60" s="9"/>
      <c r="AY60" s="9"/>
      <c r="AZ60" s="9">
        <v>15.872260386090531</v>
      </c>
      <c r="BA60" s="9">
        <v>399.58885215053749</v>
      </c>
      <c r="BB60" s="9">
        <v>228.48515951154181</v>
      </c>
      <c r="BC60" s="9"/>
      <c r="BD60" s="9"/>
      <c r="BE60" s="9"/>
      <c r="BF60" s="9"/>
    </row>
    <row r="61" spans="7:58" x14ac:dyDescent="0.2">
      <c r="J61" s="2" t="s">
        <v>95</v>
      </c>
      <c r="K61" s="2">
        <v>30</v>
      </c>
      <c r="L61" s="2">
        <v>29.995273520467077</v>
      </c>
      <c r="M61" s="2" t="s">
        <v>96</v>
      </c>
      <c r="S61" s="15" t="s">
        <v>92</v>
      </c>
      <c r="T61" s="15">
        <v>160.16797976649303</v>
      </c>
      <c r="U61" s="15">
        <v>160.1753291385395</v>
      </c>
      <c r="V61" s="15" t="s">
        <v>91</v>
      </c>
      <c r="AX61" s="9"/>
      <c r="AY61" s="9"/>
      <c r="AZ61" s="9">
        <v>20.265883564133041</v>
      </c>
      <c r="BA61" s="9">
        <v>499.32125806451597</v>
      </c>
      <c r="BB61" s="9">
        <v>273.52306740763055</v>
      </c>
      <c r="BC61" s="9" t="s">
        <v>97</v>
      </c>
      <c r="BD61" s="9">
        <v>3.1112701070558657</v>
      </c>
      <c r="BE61" s="9"/>
      <c r="BF61" s="9"/>
    </row>
    <row r="62" spans="7:58" x14ac:dyDescent="0.2">
      <c r="S62" s="15" t="s">
        <v>93</v>
      </c>
      <c r="T62" s="15">
        <v>10.102731726294952</v>
      </c>
      <c r="U62" s="15">
        <v>10.10625303729978</v>
      </c>
      <c r="V62" s="15" t="s">
        <v>91</v>
      </c>
      <c r="AX62" s="9"/>
      <c r="AY62" s="9"/>
      <c r="AZ62" s="9">
        <v>23.901479428879792</v>
      </c>
      <c r="BA62" s="9">
        <v>599.64675806451601</v>
      </c>
      <c r="BB62" s="9">
        <v>320.99561189615883</v>
      </c>
      <c r="BC62" s="9"/>
      <c r="BD62" s="9"/>
      <c r="BE62" s="9"/>
      <c r="BF62" s="9"/>
    </row>
    <row r="63" spans="7:58" x14ac:dyDescent="0.2">
      <c r="J63" t="s">
        <v>97</v>
      </c>
      <c r="K63">
        <v>2.4601551521635558</v>
      </c>
      <c r="S63" s="15" t="s">
        <v>94</v>
      </c>
      <c r="T63" s="15">
        <v>23.779384277910832</v>
      </c>
      <c r="U63" s="15">
        <v>23.768839498173374</v>
      </c>
      <c r="V63" s="15" t="s">
        <v>91</v>
      </c>
      <c r="AX63" s="9"/>
      <c r="AY63" s="9"/>
      <c r="AZ63" s="9">
        <v>26.683951248385021</v>
      </c>
      <c r="BA63" s="9">
        <v>699.84295860215047</v>
      </c>
      <c r="BB63" s="9">
        <v>371.31063827835442</v>
      </c>
      <c r="BC63" s="9"/>
      <c r="BD63" s="9"/>
      <c r="BE63" s="9"/>
      <c r="BF63" s="9"/>
    </row>
    <row r="64" spans="7:58" x14ac:dyDescent="0.2">
      <c r="S64" s="15" t="s">
        <v>95</v>
      </c>
      <c r="T64" s="15">
        <v>29.999999460137261</v>
      </c>
      <c r="U64" s="15">
        <v>29.995272980689389</v>
      </c>
      <c r="V64" s="15" t="s">
        <v>96</v>
      </c>
      <c r="AX64" s="9"/>
      <c r="AY64" s="9"/>
      <c r="AZ64" s="9">
        <v>28.701295239525507</v>
      </c>
      <c r="BA64" s="9">
        <v>799.813365591398</v>
      </c>
      <c r="BB64" s="9">
        <v>418.68146925098881</v>
      </c>
      <c r="BC64" s="9"/>
      <c r="BD64" s="9"/>
      <c r="BE64" s="9"/>
      <c r="BF64" s="9"/>
    </row>
    <row r="65" spans="4:58" x14ac:dyDescent="0.2">
      <c r="J65" t="s">
        <v>125</v>
      </c>
      <c r="S65" s="15"/>
      <c r="T65" s="15"/>
      <c r="U65" s="15"/>
      <c r="V65" s="15"/>
      <c r="AX65" s="9"/>
      <c r="AY65" s="9"/>
      <c r="AZ65" s="9">
        <v>29.967712827422513</v>
      </c>
      <c r="BA65" s="9">
        <v>899.9125623655915</v>
      </c>
      <c r="BB65" s="9">
        <v>456.69639210098472</v>
      </c>
      <c r="BC65" s="9"/>
      <c r="BD65" s="9"/>
      <c r="BE65" s="9"/>
      <c r="BF65" s="9"/>
    </row>
    <row r="66" spans="4:58" x14ac:dyDescent="0.2">
      <c r="S66" s="15" t="s">
        <v>97</v>
      </c>
      <c r="T66" s="15">
        <v>4.4190356501267072</v>
      </c>
      <c r="U66" s="15"/>
      <c r="V66" s="15"/>
      <c r="AX66" s="9"/>
      <c r="AY66" s="9"/>
      <c r="AZ66" s="9">
        <v>32.73929556835698</v>
      </c>
      <c r="BA66" s="9">
        <v>1199.8911290322601</v>
      </c>
      <c r="BB66" s="9">
        <v>632.25368137200007</v>
      </c>
      <c r="BC66" s="9"/>
      <c r="BD66" s="9"/>
      <c r="BE66" s="9"/>
      <c r="BF66" s="9"/>
    </row>
    <row r="67" spans="4:58" x14ac:dyDescent="0.2">
      <c r="S67" s="15"/>
      <c r="T67" s="15"/>
      <c r="U67" s="15"/>
      <c r="V67" s="15"/>
      <c r="AX67" s="9"/>
      <c r="AY67" s="9"/>
      <c r="AZ67" s="9">
        <v>31.99383548189736</v>
      </c>
      <c r="BA67" s="9">
        <v>1399.9787096774198</v>
      </c>
      <c r="BB67" s="9">
        <v>741.37464195552184</v>
      </c>
      <c r="BC67" s="9"/>
      <c r="BD67" s="9"/>
      <c r="BE67" s="9"/>
      <c r="BF67" s="9"/>
    </row>
    <row r="71" spans="4:58" x14ac:dyDescent="0.2">
      <c r="F71" t="s">
        <v>2</v>
      </c>
      <c r="G71" t="s">
        <v>6</v>
      </c>
      <c r="H71" t="s">
        <v>90</v>
      </c>
      <c r="I71" t="s">
        <v>92</v>
      </c>
      <c r="J71" t="s">
        <v>7</v>
      </c>
      <c r="K71" t="s">
        <v>9</v>
      </c>
    </row>
    <row r="72" spans="4:58" x14ac:dyDescent="0.2">
      <c r="F72" t="s">
        <v>5</v>
      </c>
      <c r="G72" t="s">
        <v>10</v>
      </c>
      <c r="H72">
        <v>205.29545016908932</v>
      </c>
      <c r="I72">
        <v>296.65240519196601</v>
      </c>
      <c r="J72">
        <v>13.550236648815178</v>
      </c>
      <c r="K72">
        <v>399.50983333333301</v>
      </c>
      <c r="L72">
        <v>265.05757577785522</v>
      </c>
      <c r="M72">
        <f>CORREL(H72:H74,J72:J74)</f>
        <v>0.96840232263927795</v>
      </c>
    </row>
    <row r="73" spans="4:58" x14ac:dyDescent="0.2">
      <c r="F73" t="s">
        <v>5</v>
      </c>
      <c r="G73" t="s">
        <v>10</v>
      </c>
      <c r="H73">
        <v>222.95571975812692</v>
      </c>
      <c r="I73">
        <v>249.11697281528146</v>
      </c>
      <c r="J73">
        <v>18.194284123365886</v>
      </c>
      <c r="K73">
        <v>399.66787096774198</v>
      </c>
      <c r="L73">
        <v>191.9127432452284</v>
      </c>
    </row>
    <row r="74" spans="4:58" x14ac:dyDescent="0.2">
      <c r="F74" t="s">
        <v>5</v>
      </c>
      <c r="G74" t="s">
        <v>10</v>
      </c>
      <c r="H74">
        <v>113.04669059901525</v>
      </c>
      <c r="I74">
        <v>165.51039910401934</v>
      </c>
      <c r="J74">
        <v>6.4183441846572178</v>
      </c>
      <c r="K74">
        <v>397.50183333333302</v>
      </c>
      <c r="L74">
        <v>166.43923628124972</v>
      </c>
    </row>
    <row r="75" spans="4:58" x14ac:dyDescent="0.2">
      <c r="D75" t="s">
        <v>60</v>
      </c>
      <c r="F75" t="s">
        <v>5</v>
      </c>
      <c r="G75" t="s">
        <v>13</v>
      </c>
      <c r="H75">
        <v>10.274488917497306</v>
      </c>
      <c r="I75">
        <v>46.726615076709059</v>
      </c>
      <c r="J75">
        <v>1.8222061111506083</v>
      </c>
      <c r="K75">
        <v>399.74400000000003</v>
      </c>
      <c r="L75">
        <v>68.228792071246232</v>
      </c>
    </row>
    <row r="76" spans="4:58" x14ac:dyDescent="0.2">
      <c r="D76" t="s">
        <v>61</v>
      </c>
      <c r="F76" t="s">
        <v>5</v>
      </c>
      <c r="G76" t="s">
        <v>13</v>
      </c>
      <c r="H76">
        <v>17.616889641456215</v>
      </c>
      <c r="I76">
        <v>50.57819103739596</v>
      </c>
      <c r="J76">
        <v>2.0447307538804287</v>
      </c>
      <c r="K76">
        <v>397.31476666666703</v>
      </c>
      <c r="L76">
        <v>233.59110560461397</v>
      </c>
    </row>
    <row r="77" spans="4:58" x14ac:dyDescent="0.2">
      <c r="D77" t="s">
        <v>62</v>
      </c>
      <c r="F77" t="s">
        <v>5</v>
      </c>
      <c r="G77" t="s">
        <v>13</v>
      </c>
      <c r="H77">
        <v>13.276915934640195</v>
      </c>
      <c r="I77">
        <v>29.46316071240442</v>
      </c>
      <c r="J77">
        <v>1.4162288006988109</v>
      </c>
      <c r="K77">
        <v>399.79054838709698</v>
      </c>
      <c r="L77">
        <v>187.93060901901433</v>
      </c>
      <c r="M77">
        <f>CORREL(H75:H77,J75:J77)</f>
        <v>0.4452331181057918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DA3D-0045-0D4F-8DCF-C20F63731723}">
  <dimension ref="A1:CM52"/>
  <sheetViews>
    <sheetView zoomScale="61" zoomScaleNormal="60" workbookViewId="0">
      <selection activeCell="E50" sqref="E50:N52"/>
    </sheetView>
  </sheetViews>
  <sheetFormatPr baseColWidth="10" defaultColWidth="10.6640625" defaultRowHeight="16" x14ac:dyDescent="0.2"/>
  <cols>
    <col min="1" max="1" width="10.6640625" style="11"/>
    <col min="2" max="2" width="22.5" customWidth="1"/>
    <col min="14" max="14" width="23.1640625" customWidth="1"/>
    <col min="26" max="26" width="23.6640625" customWidth="1"/>
    <col min="38" max="38" width="24.1640625" customWidth="1"/>
    <col min="50" max="50" width="22.1640625" customWidth="1"/>
    <col min="62" max="62" width="23" customWidth="1"/>
  </cols>
  <sheetData>
    <row r="1" spans="1:91" x14ac:dyDescent="0.2">
      <c r="A1" s="11" t="s">
        <v>135</v>
      </c>
    </row>
    <row r="2" spans="1:91" x14ac:dyDescent="0.2">
      <c r="B2" t="s">
        <v>0</v>
      </c>
      <c r="C2" t="s">
        <v>4</v>
      </c>
      <c r="D2" t="s">
        <v>2</v>
      </c>
      <c r="E2" t="s">
        <v>3</v>
      </c>
      <c r="F2" t="s">
        <v>6</v>
      </c>
      <c r="G2" t="s">
        <v>7</v>
      </c>
      <c r="H2" t="s">
        <v>8</v>
      </c>
      <c r="I2" t="s">
        <v>9</v>
      </c>
      <c r="J2" t="s">
        <v>87</v>
      </c>
      <c r="N2" t="s">
        <v>0</v>
      </c>
      <c r="O2" t="s">
        <v>4</v>
      </c>
      <c r="P2" t="s">
        <v>2</v>
      </c>
      <c r="Q2" t="s">
        <v>3</v>
      </c>
      <c r="R2" t="s">
        <v>6</v>
      </c>
      <c r="S2" t="s">
        <v>7</v>
      </c>
      <c r="T2" t="s">
        <v>8</v>
      </c>
      <c r="U2" t="s">
        <v>9</v>
      </c>
      <c r="AA2" t="s">
        <v>4</v>
      </c>
      <c r="AB2" t="s">
        <v>2</v>
      </c>
      <c r="AC2" t="s">
        <v>3</v>
      </c>
      <c r="AD2" t="s">
        <v>6</v>
      </c>
      <c r="AE2" t="s">
        <v>7</v>
      </c>
      <c r="AF2" t="s">
        <v>8</v>
      </c>
      <c r="AG2" t="s">
        <v>9</v>
      </c>
      <c r="AH2" t="s">
        <v>87</v>
      </c>
      <c r="AL2" t="s">
        <v>0</v>
      </c>
      <c r="AM2" t="s">
        <v>4</v>
      </c>
      <c r="AN2" t="s">
        <v>2</v>
      </c>
      <c r="AO2" t="s">
        <v>3</v>
      </c>
      <c r="AP2" t="s">
        <v>6</v>
      </c>
      <c r="AQ2" t="s">
        <v>7</v>
      </c>
      <c r="AR2" t="s">
        <v>8</v>
      </c>
      <c r="AS2" t="s">
        <v>9</v>
      </c>
      <c r="AT2" t="s">
        <v>87</v>
      </c>
      <c r="AX2" t="s">
        <v>0</v>
      </c>
      <c r="AY2" t="s">
        <v>4</v>
      </c>
      <c r="AZ2" t="s">
        <v>2</v>
      </c>
      <c r="BA2" t="s">
        <v>3</v>
      </c>
      <c r="BB2" t="s">
        <v>6</v>
      </c>
      <c r="BC2" t="s">
        <v>7</v>
      </c>
      <c r="BD2" t="s">
        <v>8</v>
      </c>
      <c r="BE2" t="s">
        <v>9</v>
      </c>
      <c r="BF2" t="s">
        <v>87</v>
      </c>
      <c r="BJ2" t="s">
        <v>0</v>
      </c>
      <c r="BK2" t="s">
        <v>4</v>
      </c>
      <c r="BL2" t="s">
        <v>2</v>
      </c>
      <c r="BM2" t="s">
        <v>3</v>
      </c>
      <c r="BN2" t="s">
        <v>6</v>
      </c>
      <c r="BO2" t="s">
        <v>7</v>
      </c>
      <c r="BP2" t="s">
        <v>8</v>
      </c>
      <c r="BQ2" t="s">
        <v>9</v>
      </c>
      <c r="BR2" t="s">
        <v>87</v>
      </c>
      <c r="BV2" t="s">
        <v>86</v>
      </c>
      <c r="BW2" t="s">
        <v>6</v>
      </c>
      <c r="BX2" t="s">
        <v>7</v>
      </c>
      <c r="BY2" t="s">
        <v>8</v>
      </c>
      <c r="BZ2" t="s">
        <v>9</v>
      </c>
      <c r="CA2" t="s">
        <v>87</v>
      </c>
      <c r="CG2" t="s">
        <v>108</v>
      </c>
      <c r="CI2" t="s">
        <v>86</v>
      </c>
      <c r="CJ2" t="s">
        <v>109</v>
      </c>
      <c r="CM2" t="s">
        <v>108</v>
      </c>
    </row>
    <row r="3" spans="1:91" x14ac:dyDescent="0.2">
      <c r="B3" t="s">
        <v>65</v>
      </c>
      <c r="G3">
        <v>-4.1013503779147955</v>
      </c>
      <c r="H3">
        <v>49.476700000000001</v>
      </c>
      <c r="I3">
        <v>77.779331908672404</v>
      </c>
      <c r="K3" t="s">
        <v>88</v>
      </c>
      <c r="L3" t="s">
        <v>89</v>
      </c>
      <c r="N3" t="s">
        <v>66</v>
      </c>
      <c r="S3">
        <v>-3.4776482883101174</v>
      </c>
      <c r="T3">
        <v>48.109333333333304</v>
      </c>
      <c r="U3">
        <v>70.431861973321588</v>
      </c>
      <c r="AE3">
        <v>-0.65978291153385682</v>
      </c>
      <c r="AF3">
        <v>49.572780645161302</v>
      </c>
      <c r="AG3">
        <v>60.170579642638181</v>
      </c>
      <c r="AI3" t="s">
        <v>88</v>
      </c>
      <c r="AJ3" t="s">
        <v>89</v>
      </c>
      <c r="AL3" t="s">
        <v>68</v>
      </c>
      <c r="AQ3">
        <v>-0.21319475199613588</v>
      </c>
      <c r="AR3">
        <v>49.590476666666703</v>
      </c>
      <c r="AS3">
        <v>56.274144195863599</v>
      </c>
      <c r="AU3" t="s">
        <v>88</v>
      </c>
      <c r="AV3" t="s">
        <v>89</v>
      </c>
      <c r="AX3" t="s">
        <v>71</v>
      </c>
      <c r="BC3">
        <v>-0.22578735865310609</v>
      </c>
      <c r="BD3">
        <v>49.581870967741899</v>
      </c>
      <c r="BE3">
        <v>51.753322797007698</v>
      </c>
      <c r="BG3" t="s">
        <v>88</v>
      </c>
      <c r="BH3" t="s">
        <v>89</v>
      </c>
      <c r="BJ3" t="s">
        <v>72</v>
      </c>
      <c r="BO3">
        <v>-0.25628998734406372</v>
      </c>
      <c r="BP3">
        <v>49.545354838709699</v>
      </c>
      <c r="BQ3">
        <v>54.295933440342544</v>
      </c>
      <c r="BS3" t="s">
        <v>88</v>
      </c>
      <c r="BT3" t="s">
        <v>89</v>
      </c>
      <c r="BX3">
        <f>AVERAGE(G3,S3,AE3,AQ3,BC3, BO3)</f>
        <v>-1.4890089459586793</v>
      </c>
      <c r="BY3">
        <f t="shared" ref="BY3:BZ3" si="0">AVERAGE(H3,T3,AF3,AR3,BD3, BP3)</f>
        <v>49.312752741935491</v>
      </c>
      <c r="BZ3">
        <f t="shared" si="0"/>
        <v>61.784195659641</v>
      </c>
      <c r="CB3" t="s">
        <v>88</v>
      </c>
      <c r="CC3" t="s">
        <v>89</v>
      </c>
      <c r="CG3">
        <f>STDEV(G3,S3,AE3,AQ3,BC3,BO3)/SQRT(COUNT((G3,S3,AE3,AQ3,BC3,BO3)))</f>
        <v>0.73506590802706062</v>
      </c>
      <c r="CK3" t="s">
        <v>88</v>
      </c>
      <c r="CL3" t="s">
        <v>89</v>
      </c>
    </row>
    <row r="4" spans="1:91" x14ac:dyDescent="0.2">
      <c r="G4">
        <v>-2.3191603526312052</v>
      </c>
      <c r="H4">
        <v>79.659829999999999</v>
      </c>
      <c r="I4">
        <v>91.454190851146976</v>
      </c>
      <c r="J4" t="s">
        <v>90</v>
      </c>
      <c r="K4">
        <v>220.55357972575874</v>
      </c>
      <c r="L4">
        <v>220.61788435785814</v>
      </c>
      <c r="M4" t="s">
        <v>91</v>
      </c>
      <c r="S4">
        <v>-2.2591750096287799</v>
      </c>
      <c r="T4">
        <v>79.6014366666667</v>
      </c>
      <c r="U4">
        <v>91.309799092798258</v>
      </c>
      <c r="V4" t="s">
        <v>90</v>
      </c>
      <c r="W4">
        <v>165.96468521377852</v>
      </c>
      <c r="X4">
        <v>166.01307390027111</v>
      </c>
      <c r="Y4" t="s">
        <v>91</v>
      </c>
      <c r="Z4" t="s">
        <v>0</v>
      </c>
      <c r="AE4">
        <v>0.40522107816856362</v>
      </c>
      <c r="AF4">
        <v>79.897145161290297</v>
      </c>
      <c r="AG4">
        <v>72.768303021729409</v>
      </c>
      <c r="AH4" t="s">
        <v>90</v>
      </c>
      <c r="AI4">
        <v>143.57904769380968</v>
      </c>
      <c r="AJ4">
        <v>143.62090962074197</v>
      </c>
      <c r="AK4" t="s">
        <v>91</v>
      </c>
      <c r="AQ4">
        <v>0.74501959118946537</v>
      </c>
      <c r="AR4">
        <v>79.947706451612902</v>
      </c>
      <c r="AS4">
        <v>65.417860137194538</v>
      </c>
      <c r="AT4" s="2" t="s">
        <v>90</v>
      </c>
      <c r="AU4" s="2">
        <v>81.417228042772123</v>
      </c>
      <c r="AV4" s="2">
        <v>81.44096606100041</v>
      </c>
      <c r="AW4" s="2" t="s">
        <v>91</v>
      </c>
      <c r="BC4">
        <v>0.69331288565886906</v>
      </c>
      <c r="BD4">
        <v>79.915279999999996</v>
      </c>
      <c r="BE4">
        <v>71.814589974528801</v>
      </c>
      <c r="BF4" s="2" t="s">
        <v>90</v>
      </c>
      <c r="BG4" s="2">
        <v>78.272687538819625</v>
      </c>
      <c r="BH4" s="2">
        <v>78.295508734385237</v>
      </c>
      <c r="BI4" s="2" t="s">
        <v>91</v>
      </c>
      <c r="BO4">
        <v>0.81917137994319211</v>
      </c>
      <c r="BP4">
        <v>79.694141935483898</v>
      </c>
      <c r="BQ4">
        <v>65.935265510472178</v>
      </c>
      <c r="BR4" s="2" t="s">
        <v>90</v>
      </c>
      <c r="BS4" s="2">
        <v>105.47133324103709</v>
      </c>
      <c r="BT4" s="2">
        <v>105.50208447749189</v>
      </c>
      <c r="BU4" s="2" t="s">
        <v>91</v>
      </c>
      <c r="BX4">
        <f>AVERAGE(G4,S4,AE4,AQ4,BC4, BO4)</f>
        <v>-0.31926840454998245</v>
      </c>
      <c r="BY4">
        <f t="shared" ref="BY4:BY16" si="1">AVERAGE(H4,T4,AF4,AR4,BD4, BP4)</f>
        <v>79.785923369175634</v>
      </c>
      <c r="BZ4">
        <f t="shared" ref="BZ4:BZ16" si="2">AVERAGE(I4,U4,AG4,AS4,BE4, BQ4)</f>
        <v>76.450001431311691</v>
      </c>
      <c r="CA4" t="s">
        <v>90</v>
      </c>
      <c r="CB4">
        <v>121.49332495404595</v>
      </c>
      <c r="CC4">
        <v>121.528747564613</v>
      </c>
      <c r="CD4" t="s">
        <v>91</v>
      </c>
      <c r="CG4">
        <f>STDEV(G4,S4,AE4,AQ4,BC4,BO4)/SQRT(COUNT((G4,S4,AE4,AQ4,BC4,BO4)))</f>
        <v>0.62561344297873533</v>
      </c>
      <c r="CJ4" t="s">
        <v>90</v>
      </c>
      <c r="CK4">
        <f>AVERAGE(K4,W4,AI4,AU4,BG4,BS4)</f>
        <v>132.54309357599595</v>
      </c>
      <c r="CL4">
        <f>AVERAGE(L4,X4,AJ4,AV4,BH4,BT4)</f>
        <v>132.58173785862476</v>
      </c>
      <c r="CM4">
        <f>STDEV(L4,X4,AJ4,AV4,BH4,BT4)/(SQRT(COUNT(L4,X4,AJ4,AV4,BH4,BT4)))</f>
        <v>22.572521254086759</v>
      </c>
    </row>
    <row r="5" spans="1:91" x14ac:dyDescent="0.2">
      <c r="G5">
        <v>-1.2165340818560086</v>
      </c>
      <c r="H5">
        <v>99.612953333333294</v>
      </c>
      <c r="I5">
        <v>103.03381856712554</v>
      </c>
      <c r="J5" t="s">
        <v>92</v>
      </c>
      <c r="K5">
        <v>291.67049832409811</v>
      </c>
      <c r="L5">
        <v>291.68388174199657</v>
      </c>
      <c r="M5" t="s">
        <v>91</v>
      </c>
      <c r="S5">
        <v>-1.2966962296626376</v>
      </c>
      <c r="T5">
        <v>99.603726666666702</v>
      </c>
      <c r="U5">
        <v>103.58911967477518</v>
      </c>
      <c r="V5" t="s">
        <v>92</v>
      </c>
      <c r="W5">
        <v>267.3817231581076</v>
      </c>
      <c r="X5">
        <v>267.39399207580749</v>
      </c>
      <c r="Y5" t="s">
        <v>91</v>
      </c>
      <c r="Z5" t="s">
        <v>67</v>
      </c>
      <c r="AE5">
        <v>1.6009329074236813</v>
      </c>
      <c r="AF5">
        <v>99.400886666666693</v>
      </c>
      <c r="AG5">
        <v>80.430259985917303</v>
      </c>
      <c r="AH5" t="s">
        <v>92</v>
      </c>
      <c r="AI5">
        <v>172.84091921142797</v>
      </c>
      <c r="AJ5">
        <v>172.84885008638807</v>
      </c>
      <c r="AK5" t="s">
        <v>91</v>
      </c>
      <c r="AQ5">
        <v>1.7521427096850744</v>
      </c>
      <c r="AR5">
        <v>99.618883870967807</v>
      </c>
      <c r="AS5">
        <v>75.637476599499024</v>
      </c>
      <c r="AT5" t="s">
        <v>92</v>
      </c>
      <c r="AU5">
        <v>111.25346465841969</v>
      </c>
      <c r="AV5">
        <v>111.25856956830509</v>
      </c>
      <c r="AW5" t="s">
        <v>91</v>
      </c>
      <c r="BC5">
        <v>1.5130458032036598</v>
      </c>
      <c r="BD5">
        <v>99.470780000000005</v>
      </c>
      <c r="BE5">
        <v>85.5572871192565</v>
      </c>
      <c r="BF5" t="s">
        <v>92</v>
      </c>
      <c r="BG5">
        <v>90.233213176803559</v>
      </c>
      <c r="BH5">
        <v>90.237353564011741</v>
      </c>
      <c r="BI5" t="s">
        <v>91</v>
      </c>
      <c r="BO5">
        <v>1.8738784221101135</v>
      </c>
      <c r="BP5">
        <v>99.907690322580606</v>
      </c>
      <c r="BQ5">
        <v>79.892503652992133</v>
      </c>
      <c r="BR5" t="s">
        <v>92</v>
      </c>
      <c r="BS5">
        <v>136.15054081526256</v>
      </c>
      <c r="BT5">
        <v>136.15678813748164</v>
      </c>
      <c r="BU5" t="s">
        <v>91</v>
      </c>
      <c r="BX5">
        <f t="shared" ref="BX5:BX16" si="3">AVERAGE(G5,S5,AE5,AQ5,BC5, BO5)</f>
        <v>0.70446158848398044</v>
      </c>
      <c r="BY5">
        <f t="shared" si="1"/>
        <v>99.602486810035842</v>
      </c>
      <c r="BZ5">
        <f t="shared" si="2"/>
        <v>88.023410933260948</v>
      </c>
      <c r="CA5" t="s">
        <v>92</v>
      </c>
      <c r="CB5">
        <v>164.43866612733919</v>
      </c>
      <c r="CC5">
        <v>164.44621146154401</v>
      </c>
      <c r="CD5" t="s">
        <v>91</v>
      </c>
      <c r="CG5">
        <f>STDEV(G5,S5,AE5,AQ5,BC5,BO5)/SQRT(COUNT((G5,S5,AE5,AQ5,BC5,BO5)))</f>
        <v>0.62229408104365458</v>
      </c>
      <c r="CJ5" t="s">
        <v>92</v>
      </c>
      <c r="CK5">
        <f t="shared" ref="CK5:CK10" si="4">AVERAGE(K5,W5,AI5,AU5,BG5,BS5)</f>
        <v>178.25505989068657</v>
      </c>
      <c r="CL5">
        <f t="shared" ref="CL5:CL8" si="5">AVERAGE(L5,X5,AJ5,AV5,BH5,BT5)</f>
        <v>178.26323919566514</v>
      </c>
      <c r="CM5">
        <f t="shared" ref="CM5:CM8" si="6">STDEV(L5,X5,AJ5,AV5,BH5,BT5)/(SQRT(COUNT(L5,X5,AJ5,AV5,BH5,BT5)))</f>
        <v>34.082734821731499</v>
      </c>
    </row>
    <row r="6" spans="1:91" x14ac:dyDescent="0.2">
      <c r="G6">
        <v>1.5543035265554976</v>
      </c>
      <c r="H6">
        <v>149.2867</v>
      </c>
      <c r="I6">
        <v>134.02500104892263</v>
      </c>
      <c r="J6" t="s">
        <v>93</v>
      </c>
      <c r="K6">
        <v>16.757854002624189</v>
      </c>
      <c r="L6">
        <v>16.763694959042258</v>
      </c>
      <c r="M6" t="s">
        <v>91</v>
      </c>
      <c r="S6">
        <v>1.3232509114919249</v>
      </c>
      <c r="T6">
        <v>149.19683333333299</v>
      </c>
      <c r="U6">
        <v>134.41725131000754</v>
      </c>
      <c r="V6" t="s">
        <v>93</v>
      </c>
      <c r="W6">
        <v>15.768998566751826</v>
      </c>
      <c r="X6">
        <v>15.774494857229746</v>
      </c>
      <c r="Y6" t="s">
        <v>91</v>
      </c>
      <c r="AE6">
        <v>4.2340669079416662</v>
      </c>
      <c r="AF6">
        <v>148.62846666666701</v>
      </c>
      <c r="AG6">
        <v>107.49105247184177</v>
      </c>
      <c r="AH6" t="s">
        <v>93</v>
      </c>
      <c r="AI6">
        <v>9.946999420087165</v>
      </c>
      <c r="AJ6">
        <v>9.950466450537137</v>
      </c>
      <c r="AK6" t="s">
        <v>91</v>
      </c>
      <c r="AQ6">
        <v>3.7987587358564783</v>
      </c>
      <c r="AR6">
        <v>149.65803333333301</v>
      </c>
      <c r="AS6">
        <v>102.66205184712815</v>
      </c>
      <c r="AT6" t="s">
        <v>93</v>
      </c>
      <c r="AU6">
        <v>6.5359922057131659</v>
      </c>
      <c r="AV6">
        <v>6.5382703282947592</v>
      </c>
      <c r="AW6" t="s">
        <v>91</v>
      </c>
      <c r="BC6">
        <v>3.3149555593815996</v>
      </c>
      <c r="BD6">
        <v>148.866903225806</v>
      </c>
      <c r="BE6">
        <v>122.34759881461483</v>
      </c>
      <c r="BF6" t="s">
        <v>93</v>
      </c>
      <c r="BG6">
        <v>5.3942484353831643</v>
      </c>
      <c r="BH6">
        <v>5.3961286027371935</v>
      </c>
      <c r="BI6" t="s">
        <v>91</v>
      </c>
      <c r="BO6">
        <v>4.3997903337410724</v>
      </c>
      <c r="BP6">
        <v>149.850516129032</v>
      </c>
      <c r="BQ6">
        <v>113.80016596416438</v>
      </c>
      <c r="BR6" t="s">
        <v>93</v>
      </c>
      <c r="BS6">
        <v>8.4189690539830639</v>
      </c>
      <c r="BT6">
        <v>8.4219034888648636</v>
      </c>
      <c r="BU6" t="s">
        <v>91</v>
      </c>
      <c r="BX6">
        <f t="shared" si="3"/>
        <v>3.1041876624947062</v>
      </c>
      <c r="BY6">
        <f t="shared" si="1"/>
        <v>149.24790878136184</v>
      </c>
      <c r="BZ6">
        <f>AVERAGE(I6,U6,AG6,AS6,BE6, BQ6)</f>
        <v>119.12385357611323</v>
      </c>
      <c r="CA6" t="s">
        <v>93</v>
      </c>
      <c r="CB6">
        <v>9.3670917806651772</v>
      </c>
      <c r="CC6">
        <v>9.3703566840857686</v>
      </c>
      <c r="CD6" t="s">
        <v>91</v>
      </c>
      <c r="CG6">
        <f>STDEV(G6,S6,AE6,AQ6,BC6,BO6)/SQRT(COUNT((G6,S6,AE6,AQ6,BC6,BO6)))</f>
        <v>0.54942218191023018</v>
      </c>
      <c r="CJ6" t="s">
        <v>93</v>
      </c>
      <c r="CK6">
        <f t="shared" si="4"/>
        <v>10.470510280757095</v>
      </c>
      <c r="CL6">
        <f t="shared" si="5"/>
        <v>10.474159781117658</v>
      </c>
      <c r="CM6">
        <f t="shared" si="6"/>
        <v>1.9443545775779314</v>
      </c>
    </row>
    <row r="7" spans="1:91" x14ac:dyDescent="0.2">
      <c r="G7">
        <v>4.4329831345544513</v>
      </c>
      <c r="H7">
        <v>199.13253333333299</v>
      </c>
      <c r="I7">
        <v>165.169756930472</v>
      </c>
      <c r="J7" t="s">
        <v>94</v>
      </c>
      <c r="K7">
        <v>22.185371249236173</v>
      </c>
      <c r="L7">
        <v>22.175533321959215</v>
      </c>
      <c r="M7" t="s">
        <v>91</v>
      </c>
      <c r="S7">
        <v>4.1436865584791338</v>
      </c>
      <c r="T7">
        <v>199.07656666666699</v>
      </c>
      <c r="U7">
        <v>165.39599129671717</v>
      </c>
      <c r="V7" t="s">
        <v>94</v>
      </c>
      <c r="W7">
        <v>16.169374392390825</v>
      </c>
      <c r="X7">
        <v>16.162204211301713</v>
      </c>
      <c r="Y7" t="s">
        <v>91</v>
      </c>
      <c r="AE7">
        <v>6.8021348705085707</v>
      </c>
      <c r="AF7">
        <v>199.59960000000001</v>
      </c>
      <c r="AG7">
        <v>140.91683964770314</v>
      </c>
      <c r="AH7" t="s">
        <v>94</v>
      </c>
      <c r="AI7">
        <v>4.687005008864471</v>
      </c>
      <c r="AJ7">
        <v>4.6849265935922659</v>
      </c>
      <c r="AK7" t="s">
        <v>91</v>
      </c>
      <c r="AQ7">
        <v>5.875003257488089</v>
      </c>
      <c r="AR7">
        <v>199.69206666666699</v>
      </c>
      <c r="AS7">
        <v>128.9831319089906</v>
      </c>
      <c r="AT7" t="s">
        <v>94</v>
      </c>
      <c r="AU7">
        <v>1.6321362618156599</v>
      </c>
      <c r="AV7">
        <v>1.6314125039091798</v>
      </c>
      <c r="AW7" t="s">
        <v>91</v>
      </c>
      <c r="BC7">
        <v>5.0873742279417886</v>
      </c>
      <c r="BD7">
        <v>198.758833333333</v>
      </c>
      <c r="BE7">
        <v>159.86571551922691</v>
      </c>
      <c r="BF7" t="s">
        <v>94</v>
      </c>
      <c r="BG7">
        <v>1.4400834808727252</v>
      </c>
      <c r="BH7">
        <v>1.439444887251802</v>
      </c>
      <c r="BI7" t="s">
        <v>91</v>
      </c>
      <c r="BO7">
        <v>6.941656834984995</v>
      </c>
      <c r="BP7">
        <v>199.253066666667</v>
      </c>
      <c r="BQ7">
        <v>144.23891163682003</v>
      </c>
      <c r="BR7" t="s">
        <v>94</v>
      </c>
      <c r="BS7">
        <v>2.0722753358585817</v>
      </c>
      <c r="BT7">
        <v>2.0713564017635431</v>
      </c>
      <c r="BU7" t="s">
        <v>91</v>
      </c>
      <c r="BX7">
        <f t="shared" si="3"/>
        <v>5.5471398139928381</v>
      </c>
      <c r="BY7">
        <f t="shared" si="1"/>
        <v>199.25211111111116</v>
      </c>
      <c r="BZ7">
        <f t="shared" si="2"/>
        <v>150.7617244899883</v>
      </c>
      <c r="CA7" t="s">
        <v>94</v>
      </c>
      <c r="CB7">
        <v>6.3136086823012416</v>
      </c>
      <c r="CC7">
        <v>6.3108089625050816</v>
      </c>
      <c r="CD7" t="s">
        <v>91</v>
      </c>
      <c r="CG7">
        <f>STDEV(G7,S7,AE7,AQ7,BC7,BO7)/SQRT(COUNT((G7,S7,AE7,AQ7,BC7,BO7)))</f>
        <v>0.48475407139986609</v>
      </c>
      <c r="CJ7" t="s">
        <v>94</v>
      </c>
      <c r="CK7">
        <f t="shared" si="4"/>
        <v>8.0310409548397388</v>
      </c>
      <c r="CL7">
        <f t="shared" si="5"/>
        <v>8.0274796532962878</v>
      </c>
      <c r="CM7">
        <f t="shared" si="6"/>
        <v>3.6391441688417556</v>
      </c>
    </row>
    <row r="8" spans="1:91" x14ac:dyDescent="0.2">
      <c r="G8">
        <v>7.6180388578643896</v>
      </c>
      <c r="H8">
        <v>249.04570000000001</v>
      </c>
      <c r="I8">
        <v>194.57630024368055</v>
      </c>
      <c r="J8" t="s">
        <v>95</v>
      </c>
      <c r="K8">
        <v>1.5382161170076876</v>
      </c>
      <c r="L8">
        <v>1.5379737721078792</v>
      </c>
      <c r="M8" t="s">
        <v>96</v>
      </c>
      <c r="S8">
        <v>7.5060928358281247</v>
      </c>
      <c r="T8">
        <v>248.86510000000001</v>
      </c>
      <c r="U8">
        <v>193.74504256451991</v>
      </c>
      <c r="V8" t="s">
        <v>95</v>
      </c>
      <c r="W8">
        <v>1.5687284253836413</v>
      </c>
      <c r="X8">
        <v>1.5684812732904649</v>
      </c>
      <c r="Y8" t="s">
        <v>96</v>
      </c>
      <c r="AE8">
        <v>9.7126334527499125</v>
      </c>
      <c r="AF8">
        <v>248.32239999999999</v>
      </c>
      <c r="AG8">
        <v>167.88442739661394</v>
      </c>
      <c r="AH8" t="s">
        <v>95</v>
      </c>
      <c r="AI8">
        <v>1.8584365623303938</v>
      </c>
      <c r="AJ8">
        <v>1.8581437669178906</v>
      </c>
      <c r="AK8" t="s">
        <v>96</v>
      </c>
      <c r="AQ8">
        <v>7.9325027344080583</v>
      </c>
      <c r="AR8">
        <v>249.83326666666699</v>
      </c>
      <c r="AS8">
        <v>151.57567203393859</v>
      </c>
      <c r="AT8" t="s">
        <v>95</v>
      </c>
      <c r="AU8">
        <v>3.6132860507688003</v>
      </c>
      <c r="AV8">
        <v>3.6127167800166151</v>
      </c>
      <c r="AW8" t="s">
        <v>96</v>
      </c>
      <c r="BC8">
        <v>6.8983224866481772</v>
      </c>
      <c r="BD8">
        <v>248.68186666666699</v>
      </c>
      <c r="BE8">
        <v>196.40333542689214</v>
      </c>
      <c r="BF8" t="s">
        <v>95</v>
      </c>
      <c r="BG8">
        <v>0.90614460227006777</v>
      </c>
      <c r="BH8">
        <v>0.90600183980618443</v>
      </c>
      <c r="BI8" t="s">
        <v>96</v>
      </c>
      <c r="BO8">
        <v>9.4059630614541909</v>
      </c>
      <c r="BP8">
        <v>248.937366666667</v>
      </c>
      <c r="BQ8">
        <v>173.62624091020322</v>
      </c>
      <c r="BR8" t="s">
        <v>95</v>
      </c>
      <c r="BS8">
        <v>1.8146105739397824</v>
      </c>
      <c r="BT8">
        <v>1.8143246832818505</v>
      </c>
      <c r="BU8" t="s">
        <v>96</v>
      </c>
      <c r="BX8">
        <f t="shared" si="3"/>
        <v>8.1789255714921421</v>
      </c>
      <c r="BY8">
        <f t="shared" si="1"/>
        <v>248.94761666666682</v>
      </c>
      <c r="BZ8">
        <f t="shared" si="2"/>
        <v>179.63516976264137</v>
      </c>
      <c r="CA8" t="s">
        <v>95</v>
      </c>
      <c r="CB8">
        <v>1.6551472556531754</v>
      </c>
      <c r="CC8">
        <v>1.6548864883322481</v>
      </c>
      <c r="CD8" t="s">
        <v>96</v>
      </c>
      <c r="CG8">
        <f>STDEV(G8,S8,AE8,AQ8,BC8,BO8)/SQRT(COUNT((G8,S8,AE8,AQ8,BC8,BO8)))</f>
        <v>0.45919665859913422</v>
      </c>
      <c r="CJ8" t="s">
        <v>95</v>
      </c>
      <c r="CK8">
        <f t="shared" si="4"/>
        <v>1.8832370552833957</v>
      </c>
      <c r="CL8">
        <f t="shared" si="5"/>
        <v>1.8829403525701476</v>
      </c>
      <c r="CM8">
        <f t="shared" si="6"/>
        <v>0.37281562831959697</v>
      </c>
    </row>
    <row r="9" spans="1:91" x14ac:dyDescent="0.2">
      <c r="G9">
        <v>16.027741734610508</v>
      </c>
      <c r="H9">
        <v>398.33483333333299</v>
      </c>
      <c r="I9">
        <v>288.1096179594939</v>
      </c>
      <c r="S9">
        <v>16.439261083677238</v>
      </c>
      <c r="T9">
        <v>397.06689999999998</v>
      </c>
      <c r="U9">
        <v>284.42278836481461</v>
      </c>
      <c r="AE9">
        <v>16.311358431834719</v>
      </c>
      <c r="AF9">
        <v>399.01116666666701</v>
      </c>
      <c r="AG9">
        <v>262.05776621397581</v>
      </c>
      <c r="AQ9">
        <v>12.937450708415145</v>
      </c>
      <c r="AR9">
        <v>399.685838709677</v>
      </c>
      <c r="AS9">
        <v>229.02365573587159</v>
      </c>
      <c r="BC9">
        <v>10.531855368825248</v>
      </c>
      <c r="BD9">
        <v>399.84739999999999</v>
      </c>
      <c r="BE9">
        <v>315.20289448477877</v>
      </c>
      <c r="BO9">
        <v>15.390804551495485</v>
      </c>
      <c r="BP9">
        <v>399.37893548387098</v>
      </c>
      <c r="BQ9">
        <v>275.63159658261992</v>
      </c>
      <c r="BX9">
        <f t="shared" si="3"/>
        <v>14.606411979809726</v>
      </c>
      <c r="BY9">
        <f t="shared" si="1"/>
        <v>398.88751236559125</v>
      </c>
      <c r="BZ9">
        <f t="shared" si="2"/>
        <v>275.74138655692576</v>
      </c>
      <c r="CG9">
        <f>STDEV(G9,S9,AE9,AQ9,BC9,BO9)/SQRT(COUNT((G9,S9,AE9,AQ9,BC9,BO9)))</f>
        <v>0.97106593531284702</v>
      </c>
    </row>
    <row r="10" spans="1:91" x14ac:dyDescent="0.2">
      <c r="G10">
        <v>20.620573596806882</v>
      </c>
      <c r="H10">
        <v>499.50119999999998</v>
      </c>
      <c r="I10">
        <v>355.04530612671266</v>
      </c>
      <c r="J10" t="s">
        <v>97</v>
      </c>
      <c r="K10">
        <v>8.1911413210494963</v>
      </c>
      <c r="S10">
        <v>21.859760540806459</v>
      </c>
      <c r="T10">
        <v>497.75133333333298</v>
      </c>
      <c r="U10">
        <v>350.83917595415693</v>
      </c>
      <c r="V10" t="s">
        <v>97</v>
      </c>
      <c r="W10">
        <v>7.4382915029934278</v>
      </c>
      <c r="AE10">
        <v>20.347450952242585</v>
      </c>
      <c r="AF10">
        <v>499.15496666666701</v>
      </c>
      <c r="AG10">
        <v>331.36473457505662</v>
      </c>
      <c r="AH10" t="s">
        <v>97</v>
      </c>
      <c r="AI10">
        <v>2.6294723934082151</v>
      </c>
      <c r="AQ10">
        <v>15.080681895949732</v>
      </c>
      <c r="AR10">
        <v>500.14858064516102</v>
      </c>
      <c r="AS10">
        <v>276.43171294145355</v>
      </c>
      <c r="AT10" t="s">
        <v>97</v>
      </c>
      <c r="AU10">
        <v>1.139376438501615</v>
      </c>
      <c r="BC10">
        <v>12.497810611777329</v>
      </c>
      <c r="BD10">
        <v>499.869741935484</v>
      </c>
      <c r="BE10">
        <v>393.92065046809745</v>
      </c>
      <c r="BF10" t="s">
        <v>97</v>
      </c>
      <c r="BG10">
        <v>0.77196506666142417</v>
      </c>
      <c r="BO10">
        <v>18.281240641905914</v>
      </c>
      <c r="BP10">
        <v>499.70183333333301</v>
      </c>
      <c r="BQ10">
        <v>343.79081254007588</v>
      </c>
      <c r="BR10" t="s">
        <v>97</v>
      </c>
      <c r="BS10">
        <v>0.80728619072386143</v>
      </c>
      <c r="BX10">
        <f t="shared" si="3"/>
        <v>18.114586373248148</v>
      </c>
      <c r="BY10">
        <f t="shared" si="1"/>
        <v>499.35460931899638</v>
      </c>
      <c r="BZ10">
        <f t="shared" si="2"/>
        <v>341.89873210092554</v>
      </c>
      <c r="CA10" t="s">
        <v>97</v>
      </c>
      <c r="CB10">
        <v>1.5651934339572318</v>
      </c>
      <c r="CG10">
        <f>STDEV(G10,S10,AE10,AQ10,BC10,BO10)/SQRT(COUNT((G10,S10,AE10,AQ10,BC10,BO10)))</f>
        <v>1.4840541961733649</v>
      </c>
      <c r="CJ10" t="s">
        <v>97</v>
      </c>
      <c r="CK10">
        <f t="shared" si="4"/>
        <v>3.4962554855563397</v>
      </c>
    </row>
    <row r="11" spans="1:91" x14ac:dyDescent="0.2">
      <c r="G11">
        <v>24.042636875995093</v>
      </c>
      <c r="H11">
        <v>599.82880645161299</v>
      </c>
      <c r="I11">
        <v>421.88902277554865</v>
      </c>
      <c r="S11">
        <v>25.802559098154731</v>
      </c>
      <c r="T11">
        <v>599.57116666666695</v>
      </c>
      <c r="U11">
        <v>425.90215005582058</v>
      </c>
      <c r="AE11">
        <v>22.989359108067969</v>
      </c>
      <c r="AF11">
        <v>599.67446666666694</v>
      </c>
      <c r="AG11">
        <v>400.74779957988028</v>
      </c>
      <c r="AQ11">
        <v>16.060842390523383</v>
      </c>
      <c r="AR11">
        <v>600.02158064516095</v>
      </c>
      <c r="AS11">
        <v>303.66875210448109</v>
      </c>
      <c r="BC11">
        <v>13.842095484155736</v>
      </c>
      <c r="BD11">
        <v>599.66183333333299</v>
      </c>
      <c r="BE11">
        <v>470.11309157177692</v>
      </c>
      <c r="BO11">
        <v>20.475164133839176</v>
      </c>
      <c r="BP11">
        <v>599.56830000000002</v>
      </c>
      <c r="BQ11">
        <v>412.95333560129501</v>
      </c>
      <c r="BX11">
        <f t="shared" si="3"/>
        <v>20.535442848456011</v>
      </c>
      <c r="BY11">
        <f t="shared" si="1"/>
        <v>599.72102562724012</v>
      </c>
      <c r="BZ11">
        <f t="shared" si="2"/>
        <v>405.87902528146714</v>
      </c>
      <c r="CG11">
        <f>STDEV(G11,S11,AE11,AQ11,BC11,BO11)/SQRT(COUNT((G11,S11,AE11,AQ11,BC11,BO11)))</f>
        <v>1.9225955569194024</v>
      </c>
    </row>
    <row r="12" spans="1:91" x14ac:dyDescent="0.2">
      <c r="G12">
        <v>26.163273642473122</v>
      </c>
      <c r="H12">
        <v>699.96554838709699</v>
      </c>
      <c r="I12">
        <v>488.09003470982242</v>
      </c>
      <c r="S12">
        <v>28.972475671241899</v>
      </c>
      <c r="T12">
        <v>699.75345161290295</v>
      </c>
      <c r="U12">
        <v>502.64840601554585</v>
      </c>
      <c r="AE12">
        <v>24.547282438366963</v>
      </c>
      <c r="AF12">
        <v>699.90770967741901</v>
      </c>
      <c r="AG12">
        <v>466.52404519541119</v>
      </c>
      <c r="AQ12">
        <v>15.91804564727282</v>
      </c>
      <c r="AR12">
        <v>700.132322580645</v>
      </c>
      <c r="AS12">
        <v>310.09696596730345</v>
      </c>
      <c r="BC12">
        <v>14.519190872620744</v>
      </c>
      <c r="BD12">
        <v>699.89880645161304</v>
      </c>
      <c r="BE12">
        <v>540.75176164033314</v>
      </c>
      <c r="BO12">
        <v>21.854791854556083</v>
      </c>
      <c r="BP12">
        <v>699.930322580645</v>
      </c>
      <c r="BQ12">
        <v>479.32275476187448</v>
      </c>
      <c r="BX12">
        <f t="shared" si="3"/>
        <v>21.995843354421936</v>
      </c>
      <c r="BY12">
        <f t="shared" si="1"/>
        <v>699.9313602150537</v>
      </c>
      <c r="BZ12">
        <f t="shared" si="2"/>
        <v>464.57232804838173</v>
      </c>
      <c r="CG12">
        <f>STDEV(G12,S12,AE12,AQ12,BC12,BO12)/SQRT(COUNT((G12,S12,AE12,AQ12,BC12,BO12)))</f>
        <v>2.3481238462313643</v>
      </c>
    </row>
    <row r="13" spans="1:91" x14ac:dyDescent="0.2">
      <c r="G13">
        <v>27.412328281830682</v>
      </c>
      <c r="H13">
        <v>800.053</v>
      </c>
      <c r="I13">
        <v>549.91797020362185</v>
      </c>
      <c r="S13">
        <v>31.137767798582978</v>
      </c>
      <c r="T13">
        <v>799.85619354838695</v>
      </c>
      <c r="U13">
        <v>583.08112740987531</v>
      </c>
      <c r="AE13">
        <v>25.459427118851139</v>
      </c>
      <c r="AF13">
        <v>799.95899999999995</v>
      </c>
      <c r="AG13">
        <v>531.5625449728492</v>
      </c>
      <c r="AQ13">
        <v>15.19283299730283</v>
      </c>
      <c r="AR13">
        <v>800.10073333333298</v>
      </c>
      <c r="AS13">
        <v>305.73443513815215</v>
      </c>
      <c r="BC13">
        <v>14.605759367335121</v>
      </c>
      <c r="BD13">
        <v>799.939387096774</v>
      </c>
      <c r="BE13">
        <v>600.08167162911582</v>
      </c>
      <c r="BO13">
        <v>22.853788416117961</v>
      </c>
      <c r="BP13">
        <v>799.60448387096801</v>
      </c>
      <c r="BQ13">
        <v>543.41272342701654</v>
      </c>
      <c r="BX13">
        <f t="shared" si="3"/>
        <v>22.776983996670122</v>
      </c>
      <c r="BY13">
        <f t="shared" si="1"/>
        <v>799.91879964157704</v>
      </c>
      <c r="BZ13">
        <f t="shared" si="2"/>
        <v>518.96507879677176</v>
      </c>
      <c r="CG13">
        <f>STDEV(G13,S13,AE13,AQ13,BC13,BO13)/SQRT(COUNT((G13,S13,AE13,AQ13,BC13,BO13)))</f>
        <v>2.7256728879987078</v>
      </c>
    </row>
    <row r="14" spans="1:91" x14ac:dyDescent="0.2">
      <c r="G14">
        <v>27.940265641151662</v>
      </c>
      <c r="H14">
        <v>900.07399999999996</v>
      </c>
      <c r="I14">
        <v>611.28475656659054</v>
      </c>
      <c r="AE14">
        <v>25.584806191613438</v>
      </c>
      <c r="AF14">
        <v>899.99970967741899</v>
      </c>
      <c r="AG14">
        <v>570.13478307749313</v>
      </c>
      <c r="AQ14">
        <v>15.686356686709313</v>
      </c>
      <c r="AR14">
        <v>899.78293548387103</v>
      </c>
      <c r="AS14">
        <v>259.08897136905307</v>
      </c>
      <c r="BC14">
        <v>14.256470022744354</v>
      </c>
      <c r="BD14">
        <v>900.14180645161298</v>
      </c>
      <c r="BE14">
        <v>640.35552072325993</v>
      </c>
      <c r="BO14">
        <v>23.146536765931771</v>
      </c>
      <c r="BP14">
        <v>899.42119354838701</v>
      </c>
      <c r="BQ14">
        <v>600.17120373050943</v>
      </c>
      <c r="BX14">
        <f t="shared" si="3"/>
        <v>21.322887061630105</v>
      </c>
      <c r="BY14">
        <f t="shared" si="1"/>
        <v>899.88392903225792</v>
      </c>
      <c r="BZ14">
        <f t="shared" si="2"/>
        <v>536.20704709338111</v>
      </c>
      <c r="CG14">
        <f>STDEV(G14,S14,AE14,AQ14,BC14,BO14)/SQRT(COUNT((G14,S14,AE14,AQ14,BC14,BO14)))</f>
        <v>2.7109415026341619</v>
      </c>
    </row>
    <row r="15" spans="1:91" x14ac:dyDescent="0.2">
      <c r="G15">
        <v>28.803857279895801</v>
      </c>
      <c r="H15">
        <v>1199.9661290322599</v>
      </c>
      <c r="I15">
        <v>851.85912707424836</v>
      </c>
      <c r="AE15">
        <v>25.603747661958568</v>
      </c>
      <c r="AF15">
        <v>1200.2020322580599</v>
      </c>
      <c r="AG15">
        <v>777.59283821631197</v>
      </c>
      <c r="AQ15">
        <v>18.448293207737844</v>
      </c>
      <c r="AR15">
        <v>1200.21806451613</v>
      </c>
      <c r="AS15">
        <v>417.13397637197778</v>
      </c>
      <c r="BC15">
        <v>15.197323303165222</v>
      </c>
      <c r="BD15">
        <v>1199.5770967741901</v>
      </c>
      <c r="BE15">
        <v>809.97572651941084</v>
      </c>
      <c r="BO15">
        <v>23.785945224371002</v>
      </c>
      <c r="BP15">
        <v>1199.7596774193501</v>
      </c>
      <c r="BQ15">
        <v>786.18874020834232</v>
      </c>
      <c r="BX15">
        <f t="shared" si="3"/>
        <v>22.36783333542569</v>
      </c>
      <c r="BY15">
        <f t="shared" si="1"/>
        <v>1199.944599999998</v>
      </c>
      <c r="BZ15">
        <f t="shared" si="2"/>
        <v>728.55008167805829</v>
      </c>
      <c r="CG15">
        <f>STDEV(G15,S15,AE15,AQ15,BC15,BO15)/SQRT(COUNT((G15,S15,AE15,AQ15,BC15,BO15)))</f>
        <v>2.4564567572758533</v>
      </c>
    </row>
    <row r="16" spans="1:91" x14ac:dyDescent="0.2">
      <c r="G16">
        <v>28.196397834458416</v>
      </c>
      <c r="H16">
        <v>1400.0170967741899</v>
      </c>
      <c r="I16">
        <v>1001.7418882734859</v>
      </c>
      <c r="AE16">
        <v>24.574817481898322</v>
      </c>
      <c r="AF16">
        <v>1399.85064516129</v>
      </c>
      <c r="AG16">
        <v>884.6447971852125</v>
      </c>
      <c r="AQ16">
        <v>17.503389947534664</v>
      </c>
      <c r="AR16">
        <v>1399.9687096774201</v>
      </c>
      <c r="AS16">
        <v>369.85726662699165</v>
      </c>
      <c r="BC16">
        <v>15.134538775288265</v>
      </c>
      <c r="BD16">
        <v>1399.42466666667</v>
      </c>
      <c r="BE16">
        <v>898.75486686815248</v>
      </c>
      <c r="BO16">
        <v>22.952311670071907</v>
      </c>
      <c r="BP16">
        <v>1399.9451612903199</v>
      </c>
      <c r="BQ16">
        <v>888.50763478792135</v>
      </c>
      <c r="BX16">
        <f t="shared" si="3"/>
        <v>21.672291141850316</v>
      </c>
      <c r="BY16">
        <f t="shared" si="1"/>
        <v>1399.8412559139779</v>
      </c>
      <c r="BZ16">
        <f t="shared" si="2"/>
        <v>808.70129074835279</v>
      </c>
      <c r="CG16">
        <f>STDEV(G16,S16,AE16,AQ16,BC16,BO16)/SQRT(COUNT((G16,S16,AE16,AQ16,BC16,BO16)))</f>
        <v>2.3743317272269358</v>
      </c>
    </row>
    <row r="22" spans="2:91" x14ac:dyDescent="0.2">
      <c r="B22" t="s">
        <v>0</v>
      </c>
      <c r="C22" t="s">
        <v>4</v>
      </c>
      <c r="D22" t="s">
        <v>2</v>
      </c>
      <c r="E22" t="s">
        <v>3</v>
      </c>
      <c r="F22" t="s">
        <v>6</v>
      </c>
      <c r="G22" t="s">
        <v>7</v>
      </c>
      <c r="H22" t="s">
        <v>8</v>
      </c>
      <c r="I22" t="s">
        <v>9</v>
      </c>
      <c r="J22" t="s">
        <v>87</v>
      </c>
      <c r="N22" t="s">
        <v>0</v>
      </c>
      <c r="O22" t="s">
        <v>4</v>
      </c>
      <c r="P22" t="s">
        <v>2</v>
      </c>
      <c r="Q22" t="s">
        <v>3</v>
      </c>
      <c r="R22" t="s">
        <v>6</v>
      </c>
      <c r="S22" t="s">
        <v>7</v>
      </c>
      <c r="T22" t="s">
        <v>8</v>
      </c>
      <c r="U22" t="s">
        <v>9</v>
      </c>
      <c r="V22" s="11" t="s">
        <v>87</v>
      </c>
      <c r="W22" s="11"/>
      <c r="X22" s="11"/>
      <c r="Y22" s="11"/>
      <c r="Z22" t="s">
        <v>0</v>
      </c>
      <c r="AA22" t="s">
        <v>4</v>
      </c>
      <c r="AB22" t="s">
        <v>2</v>
      </c>
      <c r="AC22" t="s">
        <v>3</v>
      </c>
      <c r="AD22" t="s">
        <v>6</v>
      </c>
      <c r="AE22" t="s">
        <v>7</v>
      </c>
      <c r="AF22" t="s">
        <v>8</v>
      </c>
      <c r="AG22" t="s">
        <v>9</v>
      </c>
      <c r="AH22" t="s">
        <v>87</v>
      </c>
      <c r="AL22" t="s">
        <v>0</v>
      </c>
      <c r="AM22" t="s">
        <v>4</v>
      </c>
      <c r="AN22" t="s">
        <v>2</v>
      </c>
      <c r="AO22" t="s">
        <v>3</v>
      </c>
      <c r="AP22" t="s">
        <v>6</v>
      </c>
      <c r="AQ22" t="s">
        <v>7</v>
      </c>
      <c r="AR22" t="s">
        <v>8</v>
      </c>
      <c r="AS22" t="s">
        <v>9</v>
      </c>
      <c r="BV22" t="s">
        <v>86</v>
      </c>
      <c r="BW22" t="s">
        <v>6</v>
      </c>
      <c r="BX22" t="s">
        <v>7</v>
      </c>
      <c r="BY22" t="s">
        <v>8</v>
      </c>
      <c r="BZ22" t="s">
        <v>9</v>
      </c>
      <c r="CA22" t="s">
        <v>87</v>
      </c>
      <c r="CG22" t="s">
        <v>108</v>
      </c>
      <c r="CI22" t="s">
        <v>86</v>
      </c>
      <c r="CJ22" t="s">
        <v>109</v>
      </c>
      <c r="CM22" t="s">
        <v>108</v>
      </c>
    </row>
    <row r="23" spans="2:91" x14ac:dyDescent="0.2">
      <c r="B23" t="s">
        <v>69</v>
      </c>
      <c r="G23">
        <v>-0.88900886727378237</v>
      </c>
      <c r="H23">
        <v>49.574312903225803</v>
      </c>
      <c r="I23">
        <v>87.882525335469126</v>
      </c>
      <c r="K23" t="s">
        <v>88</v>
      </c>
      <c r="L23" t="s">
        <v>89</v>
      </c>
      <c r="N23" t="s">
        <v>70</v>
      </c>
      <c r="R23">
        <v>1</v>
      </c>
      <c r="S23">
        <v>-0.99367524410184327</v>
      </c>
      <c r="T23">
        <v>49.595735483871003</v>
      </c>
      <c r="U23">
        <v>78.137912365586487</v>
      </c>
      <c r="V23" s="11"/>
      <c r="W23" s="11" t="s">
        <v>88</v>
      </c>
      <c r="X23" s="11" t="s">
        <v>89</v>
      </c>
      <c r="Y23" s="11"/>
      <c r="Z23" t="s">
        <v>73</v>
      </c>
      <c r="AE23">
        <v>-0.84033863976877654</v>
      </c>
      <c r="AF23">
        <v>49.443323333333304</v>
      </c>
      <c r="AG23">
        <v>86.905529439192989</v>
      </c>
      <c r="AI23" t="s">
        <v>88</v>
      </c>
      <c r="AJ23" t="s">
        <v>89</v>
      </c>
      <c r="BX23">
        <f>AVERAGE(G23,S23,AE23)</f>
        <v>-0.90767425038146732</v>
      </c>
      <c r="BY23">
        <f t="shared" ref="BY23:BZ23" si="7">AVERAGE(H23,T23,AF23)</f>
        <v>49.537790573476705</v>
      </c>
      <c r="BZ23">
        <f t="shared" si="7"/>
        <v>84.308655713416201</v>
      </c>
      <c r="CB23" t="s">
        <v>88</v>
      </c>
      <c r="CC23" t="s">
        <v>89</v>
      </c>
      <c r="CG23">
        <f>STDEV(G23,S23,AE23)/SQRT(COUNT((G23,S23,AE23)))</f>
        <v>4.5237616913421201E-2</v>
      </c>
      <c r="CK23" t="s">
        <v>88</v>
      </c>
      <c r="CL23" t="s">
        <v>89</v>
      </c>
    </row>
    <row r="24" spans="2:91" x14ac:dyDescent="0.2">
      <c r="G24">
        <v>-0.16871584156160416</v>
      </c>
      <c r="H24">
        <v>79.912764516129002</v>
      </c>
      <c r="I24">
        <v>81.809722679579849</v>
      </c>
      <c r="J24" t="s">
        <v>90</v>
      </c>
      <c r="K24">
        <v>73.286242455376453</v>
      </c>
      <c r="L24">
        <v>73.307609802326354</v>
      </c>
      <c r="M24" t="s">
        <v>91</v>
      </c>
      <c r="R24">
        <v>1</v>
      </c>
      <c r="S24">
        <v>-0.13914260437783019</v>
      </c>
      <c r="T24">
        <v>79.451886666666695</v>
      </c>
      <c r="U24">
        <v>80.708679879041881</v>
      </c>
      <c r="V24" s="11" t="s">
        <v>90</v>
      </c>
      <c r="W24" s="11">
        <v>89.691793061797767</v>
      </c>
      <c r="X24" s="11">
        <v>89.717943613343323</v>
      </c>
      <c r="Y24" s="11" t="s">
        <v>91</v>
      </c>
      <c r="AE24">
        <v>-0.23406889629707825</v>
      </c>
      <c r="AF24">
        <v>79.608964516129006</v>
      </c>
      <c r="AG24">
        <v>84.431888825772461</v>
      </c>
      <c r="AH24" t="s">
        <v>90</v>
      </c>
      <c r="AI24">
        <v>58.596008575218534</v>
      </c>
      <c r="AJ24">
        <v>58.613092835553864</v>
      </c>
      <c r="AK24" t="s">
        <v>91</v>
      </c>
      <c r="BX24">
        <f t="shared" ref="BX24:BX36" si="8">AVERAGE(G24,S24,AE24)</f>
        <v>-0.18064244741217086</v>
      </c>
      <c r="BY24">
        <f t="shared" ref="BY24:BY36" si="9">AVERAGE(H24,T24,AF24)</f>
        <v>79.657871899641563</v>
      </c>
      <c r="BZ24">
        <f t="shared" ref="BZ24:BZ36" si="10">AVERAGE(I24,U24,AG24)</f>
        <v>82.316763794798064</v>
      </c>
      <c r="CA24" t="s">
        <v>90</v>
      </c>
      <c r="CB24">
        <v>84.011388192282098</v>
      </c>
      <c r="CC24">
        <v>84.035882564201131</v>
      </c>
      <c r="CD24" t="s">
        <v>91</v>
      </c>
      <c r="CG24">
        <f>STDEV(G24,S24,AE24)/SQRT(COUNT((G24,S24,AE24)))</f>
        <v>2.8044210155399568E-2</v>
      </c>
      <c r="CJ24" t="s">
        <v>90</v>
      </c>
      <c r="CK24">
        <f>AVERAGE(K24,W24,AI24)</f>
        <v>73.858014697464242</v>
      </c>
      <c r="CL24">
        <f>AVERAGE(L24,X24,AJ24)</f>
        <v>73.879548750407835</v>
      </c>
      <c r="CM24">
        <f>STDEV(L24,X24,AJ24)/(SQRT(COUNT(L24,X24,AJ24)))</f>
        <v>8.9837496087359163</v>
      </c>
    </row>
    <row r="25" spans="2:91" x14ac:dyDescent="0.2">
      <c r="G25">
        <v>0.53023691662154282</v>
      </c>
      <c r="H25">
        <v>99.613100000000003</v>
      </c>
      <c r="I25">
        <v>82.781100272559343</v>
      </c>
      <c r="J25" t="s">
        <v>92</v>
      </c>
      <c r="K25">
        <v>117.87685549393743</v>
      </c>
      <c r="L25">
        <v>117.88226432077009</v>
      </c>
      <c r="M25" t="s">
        <v>91</v>
      </c>
      <c r="R25">
        <v>1</v>
      </c>
      <c r="S25">
        <v>0.51018894359257261</v>
      </c>
      <c r="T25">
        <v>99.602896774193596</v>
      </c>
      <c r="U25">
        <v>84.036904367066498</v>
      </c>
      <c r="V25" s="11" t="s">
        <v>92</v>
      </c>
      <c r="W25" s="11">
        <v>149.13931389160953</v>
      </c>
      <c r="X25" s="11">
        <v>149.1461572088952</v>
      </c>
      <c r="Y25" s="11" t="s">
        <v>91</v>
      </c>
      <c r="AE25">
        <v>-0.15740150201329756</v>
      </c>
      <c r="AF25">
        <v>99.914587096774198</v>
      </c>
      <c r="AG25">
        <v>139.53294858712127</v>
      </c>
      <c r="AH25" t="s">
        <v>92</v>
      </c>
      <c r="AI25">
        <v>83.930711229066844</v>
      </c>
      <c r="AJ25">
        <v>83.934562423443197</v>
      </c>
      <c r="AK25" t="s">
        <v>91</v>
      </c>
      <c r="BX25">
        <f t="shared" si="8"/>
        <v>0.29434145273360596</v>
      </c>
      <c r="BY25">
        <f t="shared" si="9"/>
        <v>99.710194623655937</v>
      </c>
      <c r="BZ25">
        <f t="shared" si="10"/>
        <v>102.1169844089157</v>
      </c>
      <c r="CA25" t="s">
        <v>92</v>
      </c>
      <c r="CB25">
        <v>125.34240176101704</v>
      </c>
      <c r="CC25">
        <v>125.348153147437</v>
      </c>
      <c r="CD25" t="s">
        <v>91</v>
      </c>
      <c r="CG25">
        <f>STDEV(G25,S25,AE25)/SQRT(COUNT((G25,S25,AE25)))</f>
        <v>0.22594560789287302</v>
      </c>
      <c r="CJ25" t="s">
        <v>92</v>
      </c>
      <c r="CK25">
        <f t="shared" ref="CK25:CK30" si="11">AVERAGE(K25,W25,AI25)</f>
        <v>116.9822935382046</v>
      </c>
      <c r="CL25">
        <f t="shared" ref="CL25:CL28" si="12">AVERAGE(L25,X25,AJ25)</f>
        <v>116.98766131770283</v>
      </c>
      <c r="CM25">
        <f t="shared" ref="CM25:CM28" si="13">STDEV(L25,X25,AJ25)/(SQRT(COUNT(L25,X25,AJ25)))</f>
        <v>18.830279335114476</v>
      </c>
    </row>
    <row r="26" spans="2:91" x14ac:dyDescent="0.2">
      <c r="G26">
        <v>1.9220440800336651</v>
      </c>
      <c r="H26">
        <v>149.1412</v>
      </c>
      <c r="I26">
        <v>99.72159734198128</v>
      </c>
      <c r="J26" t="s">
        <v>93</v>
      </c>
      <c r="K26">
        <v>6.5765640836117658</v>
      </c>
      <c r="L26">
        <v>6.5788563475369086</v>
      </c>
      <c r="M26" t="s">
        <v>91</v>
      </c>
      <c r="R26">
        <v>1</v>
      </c>
      <c r="S26">
        <v>2.1720594673612736</v>
      </c>
      <c r="T26">
        <v>149.0729</v>
      </c>
      <c r="U26">
        <v>97.785203271355684</v>
      </c>
      <c r="V26" s="11" t="s">
        <v>93</v>
      </c>
      <c r="W26" s="11">
        <v>9.1085761017597271</v>
      </c>
      <c r="X26" s="11">
        <v>9.1117508994416205</v>
      </c>
      <c r="Y26" s="11" t="s">
        <v>91</v>
      </c>
      <c r="AE26">
        <v>0.53828571592631491</v>
      </c>
      <c r="AF26">
        <v>149.422233333333</v>
      </c>
      <c r="AG26">
        <v>118.76029305602012</v>
      </c>
      <c r="AH26" t="s">
        <v>93</v>
      </c>
      <c r="AI26">
        <v>5.8207458455772745</v>
      </c>
      <c r="AJ26">
        <v>5.8227746687666491</v>
      </c>
      <c r="AK26" t="s">
        <v>91</v>
      </c>
      <c r="BX26">
        <f t="shared" si="8"/>
        <v>1.5441297544404178</v>
      </c>
      <c r="BY26">
        <f t="shared" si="9"/>
        <v>149.212111111111</v>
      </c>
      <c r="BZ26">
        <f t="shared" si="10"/>
        <v>105.42236455645237</v>
      </c>
      <c r="CA26" t="s">
        <v>93</v>
      </c>
      <c r="CB26">
        <v>7.4744081010904377</v>
      </c>
      <c r="CC26">
        <v>7.4770133088910606</v>
      </c>
      <c r="CD26" t="s">
        <v>91</v>
      </c>
      <c r="CG26">
        <f>STDEV(G26,S26,AE26)/SQRT(COUNT((G26,S26,AE26)))</f>
        <v>0.5080743370268811</v>
      </c>
      <c r="CJ26" t="s">
        <v>93</v>
      </c>
      <c r="CK26">
        <f t="shared" si="11"/>
        <v>7.1686286769829222</v>
      </c>
      <c r="CL26">
        <f t="shared" si="12"/>
        <v>7.171127305248393</v>
      </c>
      <c r="CM26">
        <f t="shared" si="13"/>
        <v>0.9945568237490845</v>
      </c>
    </row>
    <row r="27" spans="2:91" x14ac:dyDescent="0.2">
      <c r="G27">
        <v>3.3303882152569644</v>
      </c>
      <c r="H27">
        <v>199.16573333333301</v>
      </c>
      <c r="I27">
        <v>118.52268590310642</v>
      </c>
      <c r="J27" t="s">
        <v>94</v>
      </c>
      <c r="K27">
        <v>4.2677814706518022</v>
      </c>
      <c r="L27">
        <v>4.2658889567393441</v>
      </c>
      <c r="M27" t="s">
        <v>91</v>
      </c>
      <c r="R27">
        <v>1</v>
      </c>
      <c r="S27">
        <v>3.9209433975195065</v>
      </c>
      <c r="T27">
        <v>199.04820000000001</v>
      </c>
      <c r="U27">
        <v>117.36327153054332</v>
      </c>
      <c r="V27" s="11" t="s">
        <v>94</v>
      </c>
      <c r="W27" s="11">
        <v>4.9043850468678469</v>
      </c>
      <c r="X27" s="11">
        <v>4.9022102361384139</v>
      </c>
      <c r="Y27" s="11" t="s">
        <v>91</v>
      </c>
      <c r="AE27">
        <v>1.1745126344780641</v>
      </c>
      <c r="AF27">
        <v>199.35890000000001</v>
      </c>
      <c r="AG27">
        <v>108.66613237683023</v>
      </c>
      <c r="AH27" t="s">
        <v>94</v>
      </c>
      <c r="AI27">
        <v>4.2002904026519863</v>
      </c>
      <c r="AJ27">
        <v>4.1984278171194225</v>
      </c>
      <c r="AK27" t="s">
        <v>91</v>
      </c>
      <c r="BX27">
        <f t="shared" si="8"/>
        <v>2.8086147490848448</v>
      </c>
      <c r="BY27">
        <f t="shared" si="9"/>
        <v>199.19094444444431</v>
      </c>
      <c r="BZ27">
        <f t="shared" si="10"/>
        <v>114.85069660349332</v>
      </c>
      <c r="CA27" t="s">
        <v>94</v>
      </c>
      <c r="CB27">
        <v>5.622699877294318</v>
      </c>
      <c r="CC27">
        <v>5.6202065355389985</v>
      </c>
      <c r="CD27" t="s">
        <v>91</v>
      </c>
      <c r="CG27">
        <f>STDEV(G27,S27,AE27)/SQRT(COUNT((G27,S27,AE27)))</f>
        <v>0.83464686076329098</v>
      </c>
      <c r="CJ27" t="s">
        <v>94</v>
      </c>
      <c r="CK27">
        <f t="shared" si="11"/>
        <v>4.4574856400572118</v>
      </c>
      <c r="CL27">
        <f t="shared" si="12"/>
        <v>4.4555090033323941</v>
      </c>
      <c r="CM27">
        <f t="shared" si="13"/>
        <v>0.22419801135195833</v>
      </c>
    </row>
    <row r="28" spans="2:91" x14ac:dyDescent="0.2">
      <c r="G28">
        <v>4.6424643241095538</v>
      </c>
      <c r="H28">
        <v>249.1472</v>
      </c>
      <c r="I28">
        <v>138.05082210111976</v>
      </c>
      <c r="J28" s="2" t="s">
        <v>95</v>
      </c>
      <c r="K28" s="2">
        <v>30</v>
      </c>
      <c r="L28" s="2">
        <v>29.995273520467077</v>
      </c>
      <c r="M28" s="2" t="s">
        <v>96</v>
      </c>
      <c r="R28">
        <v>1</v>
      </c>
      <c r="S28">
        <v>5.913367699542591</v>
      </c>
      <c r="T28">
        <v>248.92596666666699</v>
      </c>
      <c r="U28">
        <v>136.61170171397998</v>
      </c>
      <c r="V28" s="11" t="s">
        <v>95</v>
      </c>
      <c r="W28" s="11">
        <v>30</v>
      </c>
      <c r="X28" s="11">
        <v>29.995273520467077</v>
      </c>
      <c r="Y28" s="11" t="s">
        <v>96</v>
      </c>
      <c r="AE28">
        <v>1.7694003931710041</v>
      </c>
      <c r="AF28">
        <v>249.25696666666701</v>
      </c>
      <c r="AG28">
        <v>130.29860946664496</v>
      </c>
      <c r="AH28" s="2" t="s">
        <v>95</v>
      </c>
      <c r="AI28" s="2">
        <v>30</v>
      </c>
      <c r="AJ28" s="2">
        <v>29.995273520467077</v>
      </c>
      <c r="AK28" s="2" t="s">
        <v>96</v>
      </c>
      <c r="AL28" s="2"/>
      <c r="BX28">
        <f t="shared" si="8"/>
        <v>4.1084108056077158</v>
      </c>
      <c r="BY28">
        <f t="shared" si="9"/>
        <v>249.1100444444447</v>
      </c>
      <c r="BZ28">
        <f t="shared" si="10"/>
        <v>134.98704442724824</v>
      </c>
      <c r="CA28" s="2" t="s">
        <v>95</v>
      </c>
      <c r="CB28" s="2">
        <v>29.999999999999996</v>
      </c>
      <c r="CC28" s="2">
        <v>29.995273520467073</v>
      </c>
      <c r="CD28" s="2" t="s">
        <v>96</v>
      </c>
      <c r="CE28" s="2"/>
      <c r="CG28">
        <f>STDEV(G28,S28,AE28)/SQRT(COUNT((G28,S28,AE28)))</f>
        <v>1.2257006335884379</v>
      </c>
      <c r="CJ28" t="s">
        <v>95</v>
      </c>
      <c r="CK28">
        <f t="shared" si="11"/>
        <v>30</v>
      </c>
      <c r="CL28">
        <f t="shared" si="12"/>
        <v>29.995273520467077</v>
      </c>
      <c r="CM28">
        <f t="shared" si="13"/>
        <v>0</v>
      </c>
    </row>
    <row r="29" spans="2:91" x14ac:dyDescent="0.2">
      <c r="G29">
        <v>8.3335126739861067</v>
      </c>
      <c r="H29">
        <v>399.928258064516</v>
      </c>
      <c r="I29">
        <v>184.80338185729502</v>
      </c>
      <c r="R29">
        <v>1</v>
      </c>
      <c r="S29">
        <v>11.524598913620402</v>
      </c>
      <c r="T29">
        <v>399.27046666666701</v>
      </c>
      <c r="U29">
        <v>196.76617223764421</v>
      </c>
      <c r="V29" s="11"/>
      <c r="W29" s="11"/>
      <c r="X29" s="11"/>
      <c r="Y29" s="11"/>
      <c r="AE29">
        <v>4.2804947211714461</v>
      </c>
      <c r="AF29">
        <v>397.68220000000002</v>
      </c>
      <c r="AG29">
        <v>133.86164247899373</v>
      </c>
      <c r="BX29">
        <f t="shared" si="8"/>
        <v>8.0462021029259851</v>
      </c>
      <c r="BY29">
        <f t="shared" si="9"/>
        <v>398.9603082437277</v>
      </c>
      <c r="BZ29">
        <f t="shared" si="10"/>
        <v>171.81039885797767</v>
      </c>
      <c r="CG29">
        <f>STDEV(G29,S29,AE29)/SQRT(COUNT((G29,S29,AE29)))</f>
        <v>2.0961211726222868</v>
      </c>
    </row>
    <row r="30" spans="2:91" x14ac:dyDescent="0.2">
      <c r="G30">
        <v>9.9199144761924103</v>
      </c>
      <c r="H30">
        <v>499.95883870967702</v>
      </c>
      <c r="I30">
        <v>201.29709833509926</v>
      </c>
      <c r="J30" t="s">
        <v>97</v>
      </c>
      <c r="K30">
        <v>11.386519975816412</v>
      </c>
      <c r="R30">
        <v>1</v>
      </c>
      <c r="S30">
        <v>14.981004107066601</v>
      </c>
      <c r="T30">
        <v>498.29232258064502</v>
      </c>
      <c r="U30">
        <v>235.21544299965612</v>
      </c>
      <c r="V30" s="11" t="s">
        <v>97</v>
      </c>
      <c r="W30" s="11">
        <v>5.086869217866953</v>
      </c>
      <c r="X30" s="11"/>
      <c r="Y30" s="11"/>
      <c r="AE30">
        <v>5.7733576713113761</v>
      </c>
      <c r="AF30">
        <v>498.31790322580599</v>
      </c>
      <c r="AG30">
        <v>206.11402975885659</v>
      </c>
      <c r="AH30" t="s">
        <v>97</v>
      </c>
      <c r="AI30">
        <v>6.652155890547176</v>
      </c>
      <c r="BX30">
        <f t="shared" si="8"/>
        <v>10.224758751523463</v>
      </c>
      <c r="BY30">
        <f t="shared" si="9"/>
        <v>498.85635483870936</v>
      </c>
      <c r="BZ30">
        <f t="shared" si="10"/>
        <v>214.20885703120402</v>
      </c>
      <c r="CA30" t="s">
        <v>97</v>
      </c>
      <c r="CB30">
        <v>8.9451269162215059</v>
      </c>
      <c r="CG30">
        <f>STDEV(G30,S30,AE30)/SQRT(COUNT((G30,S30,AE30)))</f>
        <v>2.6623852554692706</v>
      </c>
      <c r="CJ30" t="s">
        <v>97</v>
      </c>
      <c r="CK30">
        <f t="shared" si="11"/>
        <v>7.7085150280768486</v>
      </c>
    </row>
    <row r="31" spans="2:91" x14ac:dyDescent="0.2">
      <c r="G31">
        <v>11.671422400592649</v>
      </c>
      <c r="H31">
        <v>599.61896774193599</v>
      </c>
      <c r="I31">
        <v>212.77429105777861</v>
      </c>
      <c r="R31">
        <v>2</v>
      </c>
      <c r="S31">
        <v>17.383022634761964</v>
      </c>
      <c r="T31">
        <v>599.905741935484</v>
      </c>
      <c r="U31">
        <v>270.67402249516846</v>
      </c>
      <c r="BX31">
        <f t="shared" si="8"/>
        <v>14.527222517677306</v>
      </c>
      <c r="BY31">
        <f t="shared" si="9"/>
        <v>599.76235483871005</v>
      </c>
      <c r="BZ31">
        <f t="shared" si="10"/>
        <v>241.72415677647354</v>
      </c>
      <c r="CG31">
        <f>STDEV(G31,S31,AE31)/SQRT(COUNT((G31,S31,AE31)))</f>
        <v>2.8558001170846676</v>
      </c>
    </row>
    <row r="32" spans="2:91" x14ac:dyDescent="0.2">
      <c r="G32">
        <v>13.26064149122649</v>
      </c>
      <c r="H32">
        <v>699.621806451613</v>
      </c>
      <c r="I32">
        <v>230.99444738877943</v>
      </c>
      <c r="R32">
        <v>2</v>
      </c>
      <c r="S32">
        <v>19.165754615264149</v>
      </c>
      <c r="T32">
        <v>699.93606451612902</v>
      </c>
      <c r="U32">
        <v>289.05403237152768</v>
      </c>
      <c r="AE32">
        <v>8.9537048903053744</v>
      </c>
      <c r="AF32">
        <v>697.49383333333299</v>
      </c>
      <c r="AG32">
        <v>307.72404829300154</v>
      </c>
      <c r="BX32">
        <f t="shared" si="8"/>
        <v>13.793366998932006</v>
      </c>
      <c r="BY32">
        <f t="shared" si="9"/>
        <v>699.017234767025</v>
      </c>
      <c r="BZ32">
        <f t="shared" si="10"/>
        <v>275.92417601776953</v>
      </c>
      <c r="CG32">
        <f>STDEV(G32,S32,AE32)/SQRT(COUNT((G32,S32,AE32)))</f>
        <v>2.9599739439268515</v>
      </c>
    </row>
    <row r="33" spans="7:85" x14ac:dyDescent="0.2">
      <c r="G33">
        <v>14.747315568521829</v>
      </c>
      <c r="H33">
        <v>799.823033333333</v>
      </c>
      <c r="I33">
        <v>248.7884234383931</v>
      </c>
      <c r="R33">
        <v>2</v>
      </c>
      <c r="S33">
        <v>20.347261243143848</v>
      </c>
      <c r="T33">
        <v>799.97835483870995</v>
      </c>
      <c r="U33">
        <v>303.81742121700887</v>
      </c>
      <c r="AE33">
        <v>10.383509202557585</v>
      </c>
      <c r="AF33">
        <v>797.68859999999995</v>
      </c>
      <c r="AG33">
        <v>354.71723678328107</v>
      </c>
      <c r="BX33">
        <f t="shared" si="8"/>
        <v>15.159362004741086</v>
      </c>
      <c r="BY33">
        <f t="shared" si="9"/>
        <v>799.16332939068104</v>
      </c>
      <c r="BZ33">
        <f t="shared" si="10"/>
        <v>302.44102714622767</v>
      </c>
      <c r="CG33">
        <f>STDEV(G33,S33,AE33)/SQRT(COUNT((G33,S33,AE33)))</f>
        <v>2.8836565549531321</v>
      </c>
    </row>
    <row r="34" spans="7:85" x14ac:dyDescent="0.2">
      <c r="G34">
        <v>15.921846552596996</v>
      </c>
      <c r="H34">
        <v>899.93432258064502</v>
      </c>
      <c r="I34">
        <v>261.97592519132508</v>
      </c>
      <c r="R34">
        <v>3</v>
      </c>
      <c r="S34">
        <v>21.040443869906248</v>
      </c>
      <c r="T34">
        <v>900.01309677419397</v>
      </c>
      <c r="U34">
        <v>315.13966060694145</v>
      </c>
      <c r="AE34">
        <v>11.031076946363763</v>
      </c>
      <c r="AF34">
        <v>899.21346666666705</v>
      </c>
      <c r="AG34">
        <v>342.35402406316666</v>
      </c>
      <c r="BX34">
        <f t="shared" si="8"/>
        <v>15.997789122955668</v>
      </c>
      <c r="BY34">
        <f t="shared" si="9"/>
        <v>899.72029534050205</v>
      </c>
      <c r="BZ34">
        <f t="shared" si="10"/>
        <v>306.48986995381102</v>
      </c>
      <c r="CG34">
        <f>STDEV(G34,S34,AE34)/SQRT(COUNT((G34,S34,AE34)))</f>
        <v>2.8897048296796202</v>
      </c>
    </row>
    <row r="35" spans="7:85" x14ac:dyDescent="0.2">
      <c r="G35">
        <v>16.625595291442018</v>
      </c>
      <c r="H35">
        <v>1201.9380000000001</v>
      </c>
      <c r="I35">
        <v>409.47319309744995</v>
      </c>
      <c r="R35">
        <v>3</v>
      </c>
      <c r="S35">
        <v>23.206020876926097</v>
      </c>
      <c r="T35">
        <v>1201.5744193548401</v>
      </c>
      <c r="U35">
        <v>465.51358317421762</v>
      </c>
      <c r="AE35">
        <v>13.812429344054186</v>
      </c>
      <c r="AF35">
        <v>1199.4506451612899</v>
      </c>
      <c r="AG35">
        <v>512.37877221242297</v>
      </c>
      <c r="BX35">
        <f t="shared" si="8"/>
        <v>17.881348504140767</v>
      </c>
      <c r="BY35">
        <f t="shared" si="9"/>
        <v>1200.9876881720431</v>
      </c>
      <c r="BZ35">
        <f t="shared" si="10"/>
        <v>462.45518282803022</v>
      </c>
      <c r="CG35">
        <f>STDEV(G35,S35,AE35)/SQRT(COUNT((G35,S35,AE35)))</f>
        <v>2.7834377766839049</v>
      </c>
    </row>
    <row r="36" spans="7:85" x14ac:dyDescent="0.2">
      <c r="G36">
        <v>13.838289287125972</v>
      </c>
      <c r="H36">
        <v>1400.24870967742</v>
      </c>
      <c r="I36">
        <v>483.3406172649548</v>
      </c>
      <c r="R36">
        <v>3</v>
      </c>
      <c r="S36">
        <v>23.017555401685613</v>
      </c>
      <c r="T36">
        <v>1399.91806451613</v>
      </c>
      <c r="U36">
        <v>509.56800398590252</v>
      </c>
      <c r="AE36">
        <v>12.711465252367958</v>
      </c>
      <c r="AF36">
        <v>1402.251</v>
      </c>
      <c r="AG36">
        <v>661.97430976193982</v>
      </c>
      <c r="BX36">
        <f t="shared" si="8"/>
        <v>16.522436647059848</v>
      </c>
      <c r="BY36">
        <f t="shared" si="9"/>
        <v>1400.8059247311833</v>
      </c>
      <c r="BZ36">
        <f t="shared" si="10"/>
        <v>551.62764367093234</v>
      </c>
      <c r="CG36">
        <f>STDEV(G36,S36,AE36)/SQRT(COUNT((G36,S36,AE36)))</f>
        <v>3.2638095751664977</v>
      </c>
    </row>
    <row r="43" spans="7:85" x14ac:dyDescent="0.2">
      <c r="G43" t="s">
        <v>2</v>
      </c>
      <c r="H43" t="s">
        <v>6</v>
      </c>
      <c r="I43" t="s">
        <v>90</v>
      </c>
      <c r="J43" t="s">
        <v>92</v>
      </c>
    </row>
    <row r="44" spans="7:85" x14ac:dyDescent="0.2">
      <c r="G44" t="s">
        <v>156</v>
      </c>
      <c r="H44" t="s">
        <v>10</v>
      </c>
      <c r="I44">
        <v>220.61788435785814</v>
      </c>
      <c r="J44">
        <v>291.68388174199657</v>
      </c>
      <c r="K44">
        <v>16.027741734610508</v>
      </c>
      <c r="L44">
        <v>398.33483333333299</v>
      </c>
      <c r="M44">
        <v>288.1096179594939</v>
      </c>
      <c r="N44">
        <f>CORREL(I44:I49,K44:K49)</f>
        <v>0.74603694007900401</v>
      </c>
      <c r="U44" t="s">
        <v>128</v>
      </c>
      <c r="V44" s="9" t="s">
        <v>87</v>
      </c>
      <c r="W44" s="9"/>
      <c r="X44" s="9"/>
      <c r="Y44" s="9"/>
    </row>
    <row r="45" spans="7:85" x14ac:dyDescent="0.2">
      <c r="G45" t="s">
        <v>156</v>
      </c>
      <c r="H45" t="s">
        <v>10</v>
      </c>
      <c r="I45">
        <v>166.01307390027111</v>
      </c>
      <c r="J45">
        <v>267.39399207580749</v>
      </c>
      <c r="K45">
        <v>16.439261083677238</v>
      </c>
      <c r="L45">
        <v>397.06689999999998</v>
      </c>
      <c r="M45">
        <v>284.42278836481461</v>
      </c>
      <c r="V45" s="9"/>
      <c r="W45" s="9" t="s">
        <v>88</v>
      </c>
      <c r="X45" s="9" t="s">
        <v>89</v>
      </c>
      <c r="Y45" s="9"/>
    </row>
    <row r="46" spans="7:85" x14ac:dyDescent="0.2">
      <c r="G46" t="s">
        <v>156</v>
      </c>
      <c r="H46" t="s">
        <v>10</v>
      </c>
      <c r="I46">
        <v>143.62090962074197</v>
      </c>
      <c r="J46">
        <v>172.84885008638807</v>
      </c>
      <c r="K46">
        <v>16.311358431834719</v>
      </c>
      <c r="L46">
        <v>399.01116666666701</v>
      </c>
      <c r="M46">
        <v>262.05776621397581</v>
      </c>
      <c r="V46" s="9" t="s">
        <v>90</v>
      </c>
      <c r="W46" s="9">
        <v>218.27218515044447</v>
      </c>
      <c r="X46" s="9">
        <v>218.3358246188271</v>
      </c>
      <c r="Y46" s="9" t="s">
        <v>91</v>
      </c>
    </row>
    <row r="47" spans="7:85" x14ac:dyDescent="0.2">
      <c r="G47" t="s">
        <v>156</v>
      </c>
      <c r="H47" t="s">
        <v>10</v>
      </c>
      <c r="I47">
        <v>81.44096606100041</v>
      </c>
      <c r="J47">
        <v>111.25856956830509</v>
      </c>
      <c r="K47">
        <v>12.937450708415145</v>
      </c>
      <c r="L47">
        <v>399.685838709677</v>
      </c>
      <c r="M47">
        <v>229.02365573587159</v>
      </c>
      <c r="V47" s="9" t="s">
        <v>92</v>
      </c>
      <c r="W47" s="9">
        <v>240.26139218717324</v>
      </c>
      <c r="X47" s="9">
        <v>240.27241667759986</v>
      </c>
      <c r="Y47" s="9" t="s">
        <v>91</v>
      </c>
    </row>
    <row r="48" spans="7:85" x14ac:dyDescent="0.2">
      <c r="G48" t="s">
        <v>156</v>
      </c>
      <c r="H48" t="s">
        <v>10</v>
      </c>
      <c r="I48">
        <v>78.272687538819625</v>
      </c>
      <c r="J48">
        <v>90.233213176803559</v>
      </c>
      <c r="K48">
        <v>10.531855368825248</v>
      </c>
      <c r="L48">
        <v>399.84739999999999</v>
      </c>
      <c r="M48">
        <v>315.20289448477877</v>
      </c>
      <c r="V48" s="9" t="s">
        <v>93</v>
      </c>
      <c r="W48" s="9">
        <v>11.70496267495051</v>
      </c>
      <c r="X48" s="9">
        <v>11.709042444164922</v>
      </c>
      <c r="Y48" s="9" t="s">
        <v>91</v>
      </c>
    </row>
    <row r="49" spans="5:25" x14ac:dyDescent="0.2">
      <c r="G49" t="s">
        <v>156</v>
      </c>
      <c r="H49" t="s">
        <v>10</v>
      </c>
      <c r="I49">
        <v>105.50208447749189</v>
      </c>
      <c r="J49">
        <v>136.15678813748164</v>
      </c>
      <c r="K49">
        <v>15.390804551495485</v>
      </c>
      <c r="L49">
        <v>399.37893548387098</v>
      </c>
      <c r="M49">
        <v>275.63159658261992</v>
      </c>
      <c r="V49" s="9" t="s">
        <v>94</v>
      </c>
      <c r="W49" s="9">
        <v>12.003220573230664</v>
      </c>
      <c r="X49" s="9">
        <v>11.997897840076366</v>
      </c>
      <c r="Y49" s="9" t="s">
        <v>91</v>
      </c>
    </row>
    <row r="50" spans="5:25" x14ac:dyDescent="0.2">
      <c r="E50" t="s">
        <v>69</v>
      </c>
      <c r="G50" t="s">
        <v>156</v>
      </c>
      <c r="H50" t="s">
        <v>13</v>
      </c>
      <c r="I50">
        <v>73.307609802326354</v>
      </c>
      <c r="J50">
        <v>117.88226432077009</v>
      </c>
      <c r="K50">
        <v>8.3335126739861067</v>
      </c>
      <c r="L50">
        <v>399.928258064516</v>
      </c>
      <c r="M50">
        <v>184.80338185729502</v>
      </c>
      <c r="V50" s="9" t="s">
        <v>95</v>
      </c>
      <c r="W50" s="9">
        <v>1.8303701770604319</v>
      </c>
      <c r="X50" s="9">
        <v>1.8300818034877802</v>
      </c>
      <c r="Y50" s="9" t="s">
        <v>96</v>
      </c>
    </row>
    <row r="51" spans="5:25" x14ac:dyDescent="0.2">
      <c r="E51" t="s">
        <v>70</v>
      </c>
      <c r="G51" t="s">
        <v>156</v>
      </c>
      <c r="H51" t="s">
        <v>13</v>
      </c>
      <c r="I51">
        <v>89.717943613343323</v>
      </c>
      <c r="J51">
        <v>149.1461572088952</v>
      </c>
      <c r="K51">
        <v>11.524598913620402</v>
      </c>
      <c r="L51">
        <v>399.27046666666701</v>
      </c>
      <c r="M51">
        <v>196.76617223764421</v>
      </c>
      <c r="V51" s="9"/>
      <c r="W51" s="9"/>
      <c r="X51" s="9"/>
      <c r="Y51" s="9"/>
    </row>
    <row r="52" spans="5:25" x14ac:dyDescent="0.2">
      <c r="E52" t="s">
        <v>73</v>
      </c>
      <c r="G52" t="s">
        <v>156</v>
      </c>
      <c r="H52" t="s">
        <v>13</v>
      </c>
      <c r="I52">
        <v>58.613092835553864</v>
      </c>
      <c r="J52">
        <v>83.934562423443197</v>
      </c>
      <c r="K52">
        <v>4.2804947211714461</v>
      </c>
      <c r="L52">
        <v>397.68220000000002</v>
      </c>
      <c r="M52">
        <v>133.86164247899373</v>
      </c>
      <c r="N52">
        <f>CORREL(I50:I52,K50:K52)</f>
        <v>0.99496165946783621</v>
      </c>
      <c r="V52" s="9" t="s">
        <v>97</v>
      </c>
      <c r="W52" s="9">
        <v>5.5283452525171626</v>
      </c>
      <c r="X52" s="9"/>
      <c r="Y52" s="9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79AF-26EA-C647-ADF6-E02F3E65E99D}">
  <dimension ref="A1:BZ83"/>
  <sheetViews>
    <sheetView tabSelected="1" topLeftCell="A54" zoomScaleNormal="60" workbookViewId="0">
      <selection activeCell="O75" sqref="O75"/>
    </sheetView>
  </sheetViews>
  <sheetFormatPr baseColWidth="10" defaultColWidth="10.6640625" defaultRowHeight="16" x14ac:dyDescent="0.2"/>
  <cols>
    <col min="1" max="1" width="10.6640625" style="11"/>
    <col min="2" max="2" width="26.33203125" customWidth="1"/>
    <col min="14" max="14" width="23.33203125" customWidth="1"/>
    <col min="26" max="26" width="25.5" customWidth="1"/>
    <col min="38" max="38" width="24.5" customWidth="1"/>
    <col min="50" max="50" width="23.33203125" customWidth="1"/>
  </cols>
  <sheetData>
    <row r="1" spans="1:78" x14ac:dyDescent="0.2">
      <c r="A1" s="11" t="s">
        <v>135</v>
      </c>
    </row>
    <row r="2" spans="1:78" x14ac:dyDescent="0.2">
      <c r="B2" t="s">
        <v>0</v>
      </c>
      <c r="C2" t="s">
        <v>4</v>
      </c>
      <c r="D2" t="s">
        <v>2</v>
      </c>
      <c r="E2" t="s">
        <v>3</v>
      </c>
      <c r="F2" t="s">
        <v>6</v>
      </c>
      <c r="G2" t="s">
        <v>7</v>
      </c>
      <c r="H2" t="s">
        <v>8</v>
      </c>
      <c r="I2" t="s">
        <v>9</v>
      </c>
      <c r="J2" s="11" t="s">
        <v>87</v>
      </c>
      <c r="K2" s="11"/>
      <c r="L2" s="11"/>
      <c r="M2" s="11"/>
      <c r="N2" t="s">
        <v>0</v>
      </c>
      <c r="O2" t="s">
        <v>4</v>
      </c>
      <c r="P2" t="s">
        <v>2</v>
      </c>
      <c r="Q2" t="s">
        <v>3</v>
      </c>
      <c r="R2" t="s">
        <v>6</v>
      </c>
      <c r="S2" t="s">
        <v>7</v>
      </c>
      <c r="T2" t="s">
        <v>8</v>
      </c>
      <c r="U2" t="s">
        <v>9</v>
      </c>
      <c r="V2" t="s">
        <v>87</v>
      </c>
      <c r="Z2" t="s">
        <v>0</v>
      </c>
      <c r="AA2" t="s">
        <v>4</v>
      </c>
      <c r="AB2" t="s">
        <v>2</v>
      </c>
      <c r="AC2" t="s">
        <v>3</v>
      </c>
      <c r="AD2" t="s">
        <v>6</v>
      </c>
      <c r="AE2" t="s">
        <v>7</v>
      </c>
      <c r="AF2" t="s">
        <v>8</v>
      </c>
      <c r="AG2" t="s">
        <v>9</v>
      </c>
      <c r="AH2" t="s">
        <v>87</v>
      </c>
      <c r="AY2" t="s">
        <v>4</v>
      </c>
      <c r="AZ2" t="s">
        <v>2</v>
      </c>
      <c r="BA2" t="s">
        <v>3</v>
      </c>
      <c r="BB2" t="s">
        <v>6</v>
      </c>
      <c r="BC2" t="s">
        <v>7</v>
      </c>
      <c r="BD2" t="s">
        <v>8</v>
      </c>
      <c r="BE2" t="s">
        <v>9</v>
      </c>
      <c r="BF2" s="11" t="s">
        <v>87</v>
      </c>
      <c r="BG2" s="11"/>
      <c r="BH2" s="11"/>
      <c r="BI2" s="11"/>
      <c r="BJ2" t="s">
        <v>86</v>
      </c>
      <c r="BK2" t="s">
        <v>6</v>
      </c>
      <c r="BL2" t="s">
        <v>7</v>
      </c>
      <c r="BM2" t="s">
        <v>8</v>
      </c>
      <c r="BN2" t="s">
        <v>9</v>
      </c>
      <c r="BO2" t="s">
        <v>87</v>
      </c>
      <c r="BT2" t="s">
        <v>108</v>
      </c>
      <c r="BV2" t="s">
        <v>86</v>
      </c>
      <c r="BW2" t="s">
        <v>109</v>
      </c>
      <c r="BZ2" t="s">
        <v>108</v>
      </c>
    </row>
    <row r="3" spans="1:78" x14ac:dyDescent="0.2">
      <c r="B3" t="s">
        <v>35</v>
      </c>
      <c r="G3">
        <v>-3.4868693381102527</v>
      </c>
      <c r="H3">
        <v>61.960803225806501</v>
      </c>
      <c r="I3">
        <v>93.096045184402897</v>
      </c>
      <c r="J3" s="11"/>
      <c r="K3" s="11" t="s">
        <v>88</v>
      </c>
      <c r="L3" s="11" t="s">
        <v>89</v>
      </c>
      <c r="M3" s="11"/>
      <c r="N3" t="s">
        <v>36</v>
      </c>
      <c r="S3">
        <v>-1.6850999282654184</v>
      </c>
      <c r="T3">
        <v>49.625364516128997</v>
      </c>
      <c r="U3">
        <v>70.52340325702454</v>
      </c>
      <c r="W3" t="s">
        <v>88</v>
      </c>
      <c r="X3" t="s">
        <v>89</v>
      </c>
      <c r="Z3" t="s">
        <v>38</v>
      </c>
      <c r="AE3">
        <v>-2.3920491063348872</v>
      </c>
      <c r="AF3">
        <v>50.815029032258103</v>
      </c>
      <c r="AG3">
        <v>126.4888716281375</v>
      </c>
      <c r="AI3" t="s">
        <v>88</v>
      </c>
      <c r="AJ3" t="s">
        <v>89</v>
      </c>
      <c r="BC3">
        <v>-0.27177080177212276</v>
      </c>
      <c r="BD3">
        <v>49.123946666666697</v>
      </c>
      <c r="BE3">
        <v>54.216342344531093</v>
      </c>
      <c r="BF3" s="11"/>
      <c r="BG3" s="11" t="s">
        <v>88</v>
      </c>
      <c r="BH3" s="11" t="s">
        <v>89</v>
      </c>
      <c r="BI3" s="11"/>
      <c r="BL3">
        <f>AVERAGE(G3,S3,AE3,BC3)</f>
        <v>-1.9589472936206702</v>
      </c>
      <c r="BM3">
        <f t="shared" ref="BM3:BN3" si="0">AVERAGE(H3,T3,AF3,BD3)</f>
        <v>52.881285860215073</v>
      </c>
      <c r="BN3">
        <f t="shared" si="0"/>
        <v>86.081165603523999</v>
      </c>
      <c r="BP3" t="s">
        <v>88</v>
      </c>
      <c r="BQ3" t="s">
        <v>89</v>
      </c>
      <c r="BT3">
        <f>STDEV(G3,S3,AE3)/SQRT(COUNT((G3,S3,AE3)))</f>
        <v>0.52412792578245615</v>
      </c>
      <c r="BX3" t="s">
        <v>88</v>
      </c>
      <c r="BY3" t="s">
        <v>89</v>
      </c>
    </row>
    <row r="4" spans="1:78" x14ac:dyDescent="0.2">
      <c r="G4">
        <v>-2.8659831349092073</v>
      </c>
      <c r="H4">
        <v>79.855590322580596</v>
      </c>
      <c r="I4">
        <v>110.68722572126237</v>
      </c>
      <c r="J4" s="11" t="s">
        <v>90</v>
      </c>
      <c r="K4" s="11">
        <v>134.59227469360832</v>
      </c>
      <c r="L4" s="11">
        <v>134.6315164357662</v>
      </c>
      <c r="M4" s="11" t="s">
        <v>91</v>
      </c>
      <c r="S4">
        <v>-0.21077757647376721</v>
      </c>
      <c r="T4">
        <v>79.302930000000003</v>
      </c>
      <c r="U4">
        <v>79.812074151209899</v>
      </c>
      <c r="V4" t="s">
        <v>90</v>
      </c>
      <c r="W4">
        <v>184.1310441439899</v>
      </c>
      <c r="X4">
        <v>184.1847294165957</v>
      </c>
      <c r="Y4" t="s">
        <v>91</v>
      </c>
      <c r="AE4">
        <v>-1.3650050028266374</v>
      </c>
      <c r="AF4">
        <v>79.509756666666703</v>
      </c>
      <c r="AG4">
        <v>116.91251877213627</v>
      </c>
      <c r="AH4" t="s">
        <v>90</v>
      </c>
      <c r="AI4">
        <v>162.3308405871397</v>
      </c>
      <c r="AJ4">
        <v>162.37816978939216</v>
      </c>
      <c r="AK4" t="s">
        <v>91</v>
      </c>
      <c r="BC4">
        <v>0.54800101819139002</v>
      </c>
      <c r="BD4">
        <v>79.344856666666701</v>
      </c>
      <c r="BE4">
        <v>64.232174786837689</v>
      </c>
      <c r="BF4" s="11" t="s">
        <v>90</v>
      </c>
      <c r="BG4" s="11">
        <v>109.54467738049024</v>
      </c>
      <c r="BH4" s="11">
        <v>109.5766162417237</v>
      </c>
      <c r="BI4" s="11" t="s">
        <v>91</v>
      </c>
      <c r="BL4">
        <f t="shared" ref="BL4:BL16" si="1">AVERAGE(G4,S4,AE4,BC4)</f>
        <v>-0.97344117400455543</v>
      </c>
      <c r="BM4">
        <f t="shared" ref="BM4:BM16" si="2">AVERAGE(H4,T4,AF4,BD4)</f>
        <v>79.503283413978508</v>
      </c>
      <c r="BN4">
        <f t="shared" ref="BN4:BN16" si="3">AVERAGE(I4,U4,AG4,BE4)</f>
        <v>92.910998357861544</v>
      </c>
      <c r="BO4" t="s">
        <v>90</v>
      </c>
      <c r="BP4">
        <v>136.96938969176199</v>
      </c>
      <c r="BQ4">
        <v>137.00932450589633</v>
      </c>
      <c r="BR4" t="s">
        <v>91</v>
      </c>
      <c r="BT4">
        <f>STDEV(G4,S4,AE4)/SQRT(COUNT((G4,S4,AE4)))</f>
        <v>0.76866742057933934</v>
      </c>
      <c r="BW4" t="s">
        <v>90</v>
      </c>
      <c r="BX4">
        <f>AVERAGE(K4,W4,AI4)</f>
        <v>160.35138647491263</v>
      </c>
      <c r="BY4">
        <f>AVERAGE(L4,X4,AJ4)</f>
        <v>160.39813854725136</v>
      </c>
      <c r="BZ4">
        <f>STDEV(L4,X4,AJ4)/(SQRT(COUNT(L4,X4,AJ4)))</f>
        <v>14.338998360773058</v>
      </c>
    </row>
    <row r="5" spans="1:78" x14ac:dyDescent="0.2">
      <c r="G5">
        <v>-1.5640545931078782</v>
      </c>
      <c r="H5">
        <v>99.865112903225807</v>
      </c>
      <c r="I5">
        <v>110.64224000965258</v>
      </c>
      <c r="J5" s="11" t="s">
        <v>92</v>
      </c>
      <c r="K5" s="11">
        <v>223.40524069742187</v>
      </c>
      <c r="L5" s="11">
        <v>223.41549173657097</v>
      </c>
      <c r="M5" s="11" t="s">
        <v>91</v>
      </c>
      <c r="S5">
        <v>0.67063320494609657</v>
      </c>
      <c r="T5">
        <v>99.737496666666701</v>
      </c>
      <c r="U5">
        <v>88.402349012778544</v>
      </c>
      <c r="V5" t="s">
        <v>92</v>
      </c>
      <c r="W5">
        <v>235.86983184193411</v>
      </c>
      <c r="X5">
        <v>235.88065482385144</v>
      </c>
      <c r="Y5" t="s">
        <v>91</v>
      </c>
      <c r="AE5">
        <v>-0.92908194274264588</v>
      </c>
      <c r="AF5">
        <v>99.9671533333333</v>
      </c>
      <c r="AG5">
        <v>120.58255355067588</v>
      </c>
      <c r="AH5" t="s">
        <v>92</v>
      </c>
      <c r="AI5">
        <v>204.08306013548471</v>
      </c>
      <c r="AJ5">
        <v>204.09242456862239</v>
      </c>
      <c r="AK5" t="s">
        <v>91</v>
      </c>
      <c r="BC5">
        <v>1.0461105176369232</v>
      </c>
      <c r="BD5">
        <v>99.619649999999993</v>
      </c>
      <c r="BE5">
        <v>74.303542783238655</v>
      </c>
      <c r="BF5" s="11" t="s">
        <v>92</v>
      </c>
      <c r="BG5" s="11">
        <v>142.67791489956437</v>
      </c>
      <c r="BH5" s="11">
        <v>142.68446173296354</v>
      </c>
      <c r="BI5" s="11" t="s">
        <v>91</v>
      </c>
      <c r="BL5">
        <f t="shared" si="1"/>
        <v>-0.19409820331687611</v>
      </c>
      <c r="BM5">
        <f t="shared" si="2"/>
        <v>99.797353225806447</v>
      </c>
      <c r="BN5">
        <f t="shared" si="3"/>
        <v>98.482671339086409</v>
      </c>
      <c r="BO5" t="s">
        <v>92</v>
      </c>
      <c r="BP5">
        <v>201.47855438404167</v>
      </c>
      <c r="BQ5">
        <v>201.48779930838742</v>
      </c>
      <c r="BR5" t="s">
        <v>91</v>
      </c>
      <c r="BT5">
        <f>STDEV(G5,S5,AE5)/SQRT(COUNT((G5,S5,AE5)))</f>
        <v>0.66483533363232061</v>
      </c>
      <c r="BW5" t="s">
        <v>92</v>
      </c>
      <c r="BX5">
        <f t="shared" ref="BX5:BY8" si="4">AVERAGE(K5,W5,AI5)</f>
        <v>221.11937755828023</v>
      </c>
      <c r="BY5">
        <f>AVERAGE(L5,X5,AJ5)</f>
        <v>221.12952370968159</v>
      </c>
      <c r="BZ5">
        <f t="shared" ref="BZ5:BZ8" si="5">STDEV(L5,X5,AJ5)/(SQRT(COUNT(L5,X5,AJ5)))</f>
        <v>9.2473804048288049</v>
      </c>
    </row>
    <row r="6" spans="1:78" x14ac:dyDescent="0.2">
      <c r="G6">
        <v>0.70460797946845599</v>
      </c>
      <c r="H6">
        <v>149.598193548387</v>
      </c>
      <c r="I6">
        <v>134.83707922498493</v>
      </c>
      <c r="J6" s="11" t="s">
        <v>93</v>
      </c>
      <c r="K6" s="11">
        <v>16.76338690941688</v>
      </c>
      <c r="L6" s="11">
        <v>16.769229794331729</v>
      </c>
      <c r="M6" s="11" t="s">
        <v>91</v>
      </c>
      <c r="S6">
        <v>3.1128115697465342</v>
      </c>
      <c r="T6">
        <v>148.885066666667</v>
      </c>
      <c r="U6">
        <v>107.55550395306933</v>
      </c>
      <c r="V6" t="s">
        <v>93</v>
      </c>
      <c r="W6">
        <v>14.708723504096168</v>
      </c>
      <c r="X6">
        <v>14.713850235295725</v>
      </c>
      <c r="Y6" t="s">
        <v>91</v>
      </c>
      <c r="AE6">
        <v>0.69020911242389105</v>
      </c>
      <c r="AF6">
        <v>149.591933333333</v>
      </c>
      <c r="AG6">
        <v>127.0566651259511</v>
      </c>
      <c r="AH6" t="s">
        <v>93</v>
      </c>
      <c r="AI6">
        <v>13.062527024336692</v>
      </c>
      <c r="AJ6">
        <v>13.067079973123993</v>
      </c>
      <c r="AK6" t="s">
        <v>91</v>
      </c>
      <c r="BC6">
        <v>2.5780355287586789</v>
      </c>
      <c r="BD6">
        <v>148.99906666666701</v>
      </c>
      <c r="BE6">
        <v>93.891606781406551</v>
      </c>
      <c r="BF6" s="11" t="s">
        <v>93</v>
      </c>
      <c r="BG6" s="11">
        <v>9.6425630540549818</v>
      </c>
      <c r="BH6" s="11">
        <v>9.6459239730932076</v>
      </c>
      <c r="BI6" s="11" t="s">
        <v>91</v>
      </c>
      <c r="BL6">
        <f t="shared" si="1"/>
        <v>1.7714160475993901</v>
      </c>
      <c r="BM6">
        <f t="shared" si="2"/>
        <v>149.2685650537635</v>
      </c>
      <c r="BN6">
        <f t="shared" si="3"/>
        <v>115.83521377135298</v>
      </c>
      <c r="BO6" t="s">
        <v>93</v>
      </c>
      <c r="BP6">
        <v>13.34397037359669</v>
      </c>
      <c r="BQ6">
        <v>13.348621419570954</v>
      </c>
      <c r="BR6" t="s">
        <v>91</v>
      </c>
      <c r="BT6">
        <f>STDEV(G6,S6,AE6)/SQRT(COUNT((G6,S6,AE6)))</f>
        <v>0.80514507063517238</v>
      </c>
      <c r="BW6" t="s">
        <v>93</v>
      </c>
      <c r="BX6">
        <f t="shared" si="4"/>
        <v>14.844879145949912</v>
      </c>
      <c r="BY6">
        <f t="shared" si="4"/>
        <v>14.850053334250482</v>
      </c>
      <c r="BZ6">
        <f t="shared" si="5"/>
        <v>1.0708862043172092</v>
      </c>
    </row>
    <row r="7" spans="1:78" x14ac:dyDescent="0.2">
      <c r="G7">
        <v>3.0965100157693541</v>
      </c>
      <c r="H7">
        <v>199.83335483870999</v>
      </c>
      <c r="I7">
        <v>148.69837306166539</v>
      </c>
      <c r="J7" s="11" t="s">
        <v>94</v>
      </c>
      <c r="K7" s="11">
        <v>15.23414506274854</v>
      </c>
      <c r="L7" s="11">
        <v>15.227389601703051</v>
      </c>
      <c r="M7" s="11" t="s">
        <v>91</v>
      </c>
      <c r="S7">
        <v>5.6809731919722726</v>
      </c>
      <c r="T7">
        <v>199.0633</v>
      </c>
      <c r="U7">
        <v>130.54456635810587</v>
      </c>
      <c r="V7" t="s">
        <v>94</v>
      </c>
      <c r="W7">
        <v>10.299146090390485</v>
      </c>
      <c r="X7">
        <v>10.294579015577368</v>
      </c>
      <c r="Y7" t="s">
        <v>91</v>
      </c>
      <c r="AE7">
        <v>2.2470264539041782</v>
      </c>
      <c r="AF7">
        <v>199.014266666667</v>
      </c>
      <c r="AG7">
        <v>140.39452897655673</v>
      </c>
      <c r="AH7" t="s">
        <v>94</v>
      </c>
      <c r="AI7">
        <v>17.961398947107046</v>
      </c>
      <c r="AJ7">
        <v>17.953434106913527</v>
      </c>
      <c r="AK7" t="s">
        <v>91</v>
      </c>
      <c r="BC7">
        <v>4.12815400971113</v>
      </c>
      <c r="BD7">
        <v>198.88489999999999</v>
      </c>
      <c r="BE7">
        <v>116.82812452780718</v>
      </c>
      <c r="BF7" s="11" t="s">
        <v>94</v>
      </c>
      <c r="BG7" s="11">
        <v>2.8851793224047397</v>
      </c>
      <c r="BH7" s="11">
        <v>2.8838999124712332</v>
      </c>
      <c r="BI7" s="11" t="s">
        <v>91</v>
      </c>
      <c r="BL7">
        <f t="shared" si="1"/>
        <v>3.7881659178392337</v>
      </c>
      <c r="BM7">
        <f t="shared" si="2"/>
        <v>199.19895537634426</v>
      </c>
      <c r="BN7">
        <f t="shared" si="3"/>
        <v>134.11639823103377</v>
      </c>
      <c r="BO7" t="s">
        <v>94</v>
      </c>
      <c r="BP7">
        <v>11.026600805743749</v>
      </c>
      <c r="BQ7">
        <v>11.02171114689512</v>
      </c>
      <c r="BR7" t="s">
        <v>91</v>
      </c>
      <c r="BT7">
        <f>STDEV(G7,S7,AE7)/SQRT(COUNT((G7,S7,AE7)))</f>
        <v>1.0326089512308274</v>
      </c>
      <c r="BW7" t="s">
        <v>94</v>
      </c>
      <c r="BX7">
        <f t="shared" si="4"/>
        <v>14.498230033415359</v>
      </c>
      <c r="BY7">
        <f t="shared" si="4"/>
        <v>14.491800908064647</v>
      </c>
      <c r="BZ7">
        <f t="shared" si="5"/>
        <v>2.2413041867164432</v>
      </c>
    </row>
    <row r="8" spans="1:78" x14ac:dyDescent="0.2">
      <c r="G8">
        <v>5.393286940889757</v>
      </c>
      <c r="H8">
        <v>249.74270967741899</v>
      </c>
      <c r="I8">
        <v>185.12466322914992</v>
      </c>
      <c r="J8" s="11" t="s">
        <v>95</v>
      </c>
      <c r="K8" s="11">
        <v>4.8404403958075877</v>
      </c>
      <c r="L8" s="11">
        <v>4.8396777877255497</v>
      </c>
      <c r="M8" s="11" t="s">
        <v>96</v>
      </c>
      <c r="S8">
        <v>8.4253774048255003</v>
      </c>
      <c r="T8">
        <v>248.74809999999999</v>
      </c>
      <c r="U8">
        <v>145.1069291953402</v>
      </c>
      <c r="V8" t="s">
        <v>95</v>
      </c>
      <c r="W8">
        <v>2.7909698438796187</v>
      </c>
      <c r="X8">
        <v>2.7905301284848152</v>
      </c>
      <c r="Y8" t="s">
        <v>96</v>
      </c>
      <c r="AE8">
        <v>3.9552258655137713</v>
      </c>
      <c r="AF8">
        <v>249.152166666667</v>
      </c>
      <c r="AG8">
        <v>155.14254413068178</v>
      </c>
      <c r="AH8" t="s">
        <v>95</v>
      </c>
      <c r="AI8">
        <v>6.6025785890640032</v>
      </c>
      <c r="AJ8">
        <v>6.6015383573118118</v>
      </c>
      <c r="AK8" t="s">
        <v>96</v>
      </c>
      <c r="BC8">
        <v>5.9109203739892004</v>
      </c>
      <c r="BD8">
        <v>248.972733333333</v>
      </c>
      <c r="BE8">
        <v>138.79463987118697</v>
      </c>
      <c r="BF8" s="11" t="s">
        <v>95</v>
      </c>
      <c r="BG8" s="11">
        <v>2.0039296231643928</v>
      </c>
      <c r="BH8" s="11">
        <v>2.003613905419416</v>
      </c>
      <c r="BI8" s="11" t="s">
        <v>96</v>
      </c>
      <c r="BL8">
        <f t="shared" si="1"/>
        <v>5.9212026463045575</v>
      </c>
      <c r="BM8">
        <f t="shared" si="2"/>
        <v>249.15392741935472</v>
      </c>
      <c r="BN8">
        <f t="shared" si="3"/>
        <v>156.04219410658973</v>
      </c>
      <c r="BO8" t="s">
        <v>95</v>
      </c>
      <c r="BP8">
        <v>3.5849278113779084</v>
      </c>
      <c r="BQ8">
        <v>3.5843630084469922</v>
      </c>
      <c r="BR8" t="s">
        <v>96</v>
      </c>
      <c r="BT8">
        <f>STDEV(G8,S8,AE8)/SQRT(COUNT((G8,S8,AE8)))</f>
        <v>1.3174859691939493</v>
      </c>
      <c r="BW8" t="s">
        <v>95</v>
      </c>
      <c r="BX8">
        <f t="shared" si="4"/>
        <v>4.7446629429170697</v>
      </c>
      <c r="BY8">
        <f t="shared" si="4"/>
        <v>4.7439154245073922</v>
      </c>
      <c r="BZ8">
        <f t="shared" si="5"/>
        <v>1.1011847790302363</v>
      </c>
    </row>
    <row r="9" spans="1:78" x14ac:dyDescent="0.2">
      <c r="G9">
        <v>12.750558415526147</v>
      </c>
      <c r="H9">
        <v>399.58951612903201</v>
      </c>
      <c r="I9">
        <v>235.24689922295605</v>
      </c>
      <c r="J9" s="11"/>
      <c r="K9" s="11"/>
      <c r="L9" s="11"/>
      <c r="M9" s="11"/>
      <c r="S9">
        <v>16.340826635078294</v>
      </c>
      <c r="T9">
        <v>396.78383333333301</v>
      </c>
      <c r="U9">
        <v>213.43349987134405</v>
      </c>
      <c r="AE9">
        <v>8.5077754539312966</v>
      </c>
      <c r="AF9">
        <v>399.129387096774</v>
      </c>
      <c r="AG9">
        <v>212.26439251167068</v>
      </c>
      <c r="BC9">
        <v>10.831202594351808</v>
      </c>
      <c r="BD9">
        <v>399.46043333333301</v>
      </c>
      <c r="BE9">
        <v>179.62660733290173</v>
      </c>
      <c r="BF9" s="11"/>
      <c r="BG9" s="11"/>
      <c r="BH9" s="11"/>
      <c r="BI9" s="11"/>
      <c r="BL9">
        <f t="shared" si="1"/>
        <v>12.107590774721887</v>
      </c>
      <c r="BM9">
        <f t="shared" si="2"/>
        <v>398.74079247311801</v>
      </c>
      <c r="BN9">
        <f t="shared" si="3"/>
        <v>210.14284973471811</v>
      </c>
      <c r="BT9">
        <f>STDEV(G9,S9,AE9)/SQRT(COUNT((G9,S9,AE9)))</f>
        <v>2.2638208109545213</v>
      </c>
    </row>
    <row r="10" spans="1:78" x14ac:dyDescent="0.2">
      <c r="G10">
        <v>17.402973090561723</v>
      </c>
      <c r="H10">
        <v>499.65732258064497</v>
      </c>
      <c r="I10">
        <v>265.75099623428605</v>
      </c>
      <c r="J10" s="11" t="s">
        <v>97</v>
      </c>
      <c r="K10" s="11">
        <v>10.41699101651739</v>
      </c>
      <c r="L10" s="11"/>
      <c r="M10" s="11"/>
      <c r="S10">
        <v>20.48928389283347</v>
      </c>
      <c r="T10">
        <v>497.16899999999998</v>
      </c>
      <c r="U10">
        <v>263.2491320906633</v>
      </c>
      <c r="V10" t="s">
        <v>97</v>
      </c>
      <c r="W10">
        <v>4.1960737141211775</v>
      </c>
      <c r="AE10">
        <v>12.193970348211245</v>
      </c>
      <c r="AF10">
        <v>497.75161290322598</v>
      </c>
      <c r="AG10">
        <v>237.20317313374176</v>
      </c>
      <c r="AH10" t="s">
        <v>97</v>
      </c>
      <c r="AI10">
        <v>8.308482363557399</v>
      </c>
      <c r="AJ10">
        <v>9.5360277027358364</v>
      </c>
      <c r="BC10">
        <v>14.297024614292841</v>
      </c>
      <c r="BD10">
        <v>499.24886666666703</v>
      </c>
      <c r="BE10">
        <v>259.3433713819299</v>
      </c>
      <c r="BF10" s="11" t="s">
        <v>97</v>
      </c>
      <c r="BG10" s="11">
        <v>9.5360277027358364</v>
      </c>
      <c r="BH10" s="11"/>
      <c r="BI10" s="11"/>
      <c r="BL10">
        <f t="shared" si="1"/>
        <v>16.095812986474819</v>
      </c>
      <c r="BM10">
        <f t="shared" si="2"/>
        <v>498.4567005376345</v>
      </c>
      <c r="BN10">
        <f t="shared" si="3"/>
        <v>256.38666821015528</v>
      </c>
      <c r="BO10" t="s">
        <v>97</v>
      </c>
      <c r="BP10">
        <v>9.3290499143996826</v>
      </c>
      <c r="BT10">
        <f>STDEV(G10,S10,AE10)/SQRT(COUNT((G10,S10,AE10)))</f>
        <v>2.4206432884856066</v>
      </c>
      <c r="BW10" t="s">
        <v>97</v>
      </c>
      <c r="BX10">
        <f t="shared" ref="BX10" si="6">AVERAGE(K10,W10,AI10,AU10,BG10)</f>
        <v>8.1143936992329504</v>
      </c>
    </row>
    <row r="11" spans="1:78" x14ac:dyDescent="0.2">
      <c r="G11">
        <v>21.237851815676208</v>
      </c>
      <c r="H11">
        <v>599.62735483870995</v>
      </c>
      <c r="I11">
        <v>360.10408660500713</v>
      </c>
      <c r="S11">
        <v>23.880949307363309</v>
      </c>
      <c r="T11">
        <v>599.53909677419301</v>
      </c>
      <c r="U11">
        <v>319.92025271815027</v>
      </c>
      <c r="AE11">
        <v>14.338275132291544</v>
      </c>
      <c r="AF11">
        <v>599.01779999999997</v>
      </c>
      <c r="AG11">
        <v>292.14591556817408</v>
      </c>
      <c r="BC11">
        <v>17.492764393941936</v>
      </c>
      <c r="BD11">
        <v>599.58235483870999</v>
      </c>
      <c r="BE11">
        <v>319.33184494784473</v>
      </c>
      <c r="BL11">
        <f t="shared" si="1"/>
        <v>19.23746016231825</v>
      </c>
      <c r="BM11">
        <f t="shared" si="2"/>
        <v>599.44165161290334</v>
      </c>
      <c r="BN11">
        <f t="shared" si="3"/>
        <v>322.87552495979406</v>
      </c>
      <c r="BT11">
        <f>STDEV(G11,S11,AE11)/SQRT(COUNT((G11,S11,AE11)))</f>
        <v>2.8446123849602869</v>
      </c>
    </row>
    <row r="12" spans="1:78" x14ac:dyDescent="0.2">
      <c r="G12">
        <v>24.916936055187389</v>
      </c>
      <c r="H12">
        <v>699.94016129032298</v>
      </c>
      <c r="I12">
        <v>296.32795929022882</v>
      </c>
      <c r="S12">
        <v>27.957545564703171</v>
      </c>
      <c r="T12">
        <v>696.31330000000003</v>
      </c>
      <c r="U12">
        <v>366.42995900207615</v>
      </c>
      <c r="AE12">
        <v>16.901775370303486</v>
      </c>
      <c r="AF12">
        <v>696.74093333333303</v>
      </c>
      <c r="AG12">
        <v>327.38586209179738</v>
      </c>
      <c r="BC12">
        <v>20.385268252581049</v>
      </c>
      <c r="BD12">
        <v>699.08293333333302</v>
      </c>
      <c r="BE12">
        <v>371.68224050296681</v>
      </c>
      <c r="BL12">
        <f t="shared" si="1"/>
        <v>22.540381310693775</v>
      </c>
      <c r="BM12">
        <f t="shared" si="2"/>
        <v>698.01933198924735</v>
      </c>
      <c r="BN12">
        <f t="shared" si="3"/>
        <v>340.45650522176732</v>
      </c>
      <c r="BT12">
        <f>STDEV(G12,S12,AE12)/SQRT(COUNT((G12,S12,AE12)))</f>
        <v>3.2974582937741923</v>
      </c>
    </row>
    <row r="13" spans="1:78" x14ac:dyDescent="0.2">
      <c r="G13">
        <v>28.287982833871581</v>
      </c>
      <c r="H13">
        <v>798.33586666666702</v>
      </c>
      <c r="I13">
        <v>290.61127564442569</v>
      </c>
      <c r="S13">
        <v>29.386160364150946</v>
      </c>
      <c r="T13">
        <v>799.773233333333</v>
      </c>
      <c r="U13">
        <v>436.79488876955088</v>
      </c>
      <c r="AE13">
        <v>18.365469165675826</v>
      </c>
      <c r="AF13">
        <v>797.19613333333302</v>
      </c>
      <c r="AG13">
        <v>377.70404236666963</v>
      </c>
      <c r="BC13">
        <v>22.112466623699046</v>
      </c>
      <c r="BD13">
        <v>799.72393333333298</v>
      </c>
      <c r="BE13">
        <v>442.79233067705002</v>
      </c>
      <c r="BL13">
        <f t="shared" si="1"/>
        <v>24.538019746849351</v>
      </c>
      <c r="BM13">
        <f t="shared" si="2"/>
        <v>798.75729166666656</v>
      </c>
      <c r="BN13">
        <f t="shared" si="3"/>
        <v>386.97563436442408</v>
      </c>
      <c r="BT13">
        <f>STDEV(G13,S13,AE13)/SQRT(COUNT((G13,S13,AE13)))</f>
        <v>3.5049005840686802</v>
      </c>
    </row>
    <row r="14" spans="1:78" x14ac:dyDescent="0.2">
      <c r="G14">
        <v>29.659400912651726</v>
      </c>
      <c r="H14">
        <v>899.57012903225802</v>
      </c>
      <c r="I14">
        <v>600.10475137939795</v>
      </c>
      <c r="S14">
        <v>32.250886884590898</v>
      </c>
      <c r="T14">
        <v>896.35396666666702</v>
      </c>
      <c r="U14">
        <v>497.37581579760422</v>
      </c>
      <c r="AE14">
        <v>18.038622760026499</v>
      </c>
      <c r="AF14">
        <v>899.97058064516102</v>
      </c>
      <c r="AG14">
        <v>428.43926495416537</v>
      </c>
      <c r="BC14">
        <v>23.542625109587991</v>
      </c>
      <c r="BD14">
        <v>899.85845161290297</v>
      </c>
      <c r="BE14">
        <v>510.34798275399356</v>
      </c>
      <c r="BL14">
        <f t="shared" si="1"/>
        <v>25.872883916714279</v>
      </c>
      <c r="BM14">
        <f t="shared" si="2"/>
        <v>898.93828198924734</v>
      </c>
      <c r="BN14">
        <f t="shared" si="3"/>
        <v>509.0669537212903</v>
      </c>
      <c r="BT14">
        <f>STDEV(G14,S14,AE14)/SQRT(COUNT((G14,S14,AE14)))</f>
        <v>4.3700161197367837</v>
      </c>
    </row>
    <row r="15" spans="1:78" x14ac:dyDescent="0.2">
      <c r="G15">
        <v>34.055537215020799</v>
      </c>
      <c r="H15">
        <v>1199.5564516129</v>
      </c>
      <c r="I15">
        <v>800.16473022027856</v>
      </c>
      <c r="S15">
        <v>33.739444617416638</v>
      </c>
      <c r="T15">
        <v>1199.5096774193501</v>
      </c>
      <c r="U15">
        <v>754.9236895768305</v>
      </c>
      <c r="AE15">
        <v>19.973702408647352</v>
      </c>
      <c r="AF15">
        <v>1199.5058064516099</v>
      </c>
      <c r="AG15">
        <v>580.81336390356523</v>
      </c>
      <c r="BC15">
        <v>25.799290944429181</v>
      </c>
      <c r="BD15">
        <v>1199.6087096774199</v>
      </c>
      <c r="BE15">
        <v>748.03386820969331</v>
      </c>
      <c r="BL15">
        <f t="shared" si="1"/>
        <v>28.391993796378493</v>
      </c>
      <c r="BM15">
        <f t="shared" si="2"/>
        <v>1199.54516129032</v>
      </c>
      <c r="BN15">
        <f t="shared" si="3"/>
        <v>720.9839129775919</v>
      </c>
      <c r="BT15">
        <f>STDEV(G15,S15,AE15)/SQRT(COUNT((G15,S15,AE15)))</f>
        <v>4.6421597260718492</v>
      </c>
    </row>
    <row r="16" spans="1:78" x14ac:dyDescent="0.2">
      <c r="G16">
        <v>36.056583567715542</v>
      </c>
      <c r="H16">
        <v>1399.8483333333299</v>
      </c>
      <c r="I16">
        <v>814.69342252032845</v>
      </c>
      <c r="S16">
        <v>33.897784828198084</v>
      </c>
      <c r="T16">
        <v>1399.6164516128999</v>
      </c>
      <c r="U16">
        <v>945.69509212195192</v>
      </c>
      <c r="AE16">
        <v>22.478691293844957</v>
      </c>
      <c r="AF16">
        <v>1392.9356666666699</v>
      </c>
      <c r="AG16">
        <v>602.45294390720733</v>
      </c>
      <c r="BC16">
        <v>26.042518510075414</v>
      </c>
      <c r="BD16">
        <v>1399.3003333333299</v>
      </c>
      <c r="BE16">
        <v>906.85487453641997</v>
      </c>
      <c r="BL16">
        <f t="shared" si="1"/>
        <v>29.618894549958501</v>
      </c>
      <c r="BM16">
        <f t="shared" si="2"/>
        <v>1397.9251962365574</v>
      </c>
      <c r="BN16">
        <f t="shared" si="3"/>
        <v>817.42408327147689</v>
      </c>
      <c r="BT16">
        <f>STDEV(G16,S16,AE16)/SQRT(COUNT((G16,S16,AE16)))</f>
        <v>4.2125161901758181</v>
      </c>
    </row>
    <row r="22" spans="2:78" x14ac:dyDescent="0.2">
      <c r="B22" t="s">
        <v>0</v>
      </c>
      <c r="C22" t="s">
        <v>4</v>
      </c>
      <c r="D22" t="s">
        <v>2</v>
      </c>
      <c r="E22" t="s">
        <v>3</v>
      </c>
      <c r="F22" t="s">
        <v>6</v>
      </c>
      <c r="G22" t="s">
        <v>7</v>
      </c>
      <c r="H22" t="s">
        <v>8</v>
      </c>
      <c r="I22" t="s">
        <v>9</v>
      </c>
      <c r="J22" t="s">
        <v>87</v>
      </c>
      <c r="AA22" t="s">
        <v>4</v>
      </c>
      <c r="AB22" t="s">
        <v>2</v>
      </c>
      <c r="AC22" t="s">
        <v>3</v>
      </c>
      <c r="AD22" t="s">
        <v>6</v>
      </c>
      <c r="AE22" t="s">
        <v>7</v>
      </c>
      <c r="AF22" t="s">
        <v>8</v>
      </c>
      <c r="AG22" t="s">
        <v>9</v>
      </c>
      <c r="AH22" t="s">
        <v>87</v>
      </c>
      <c r="AL22" t="s">
        <v>0</v>
      </c>
      <c r="AM22" t="s">
        <v>4</v>
      </c>
      <c r="AN22" t="s">
        <v>2</v>
      </c>
      <c r="AO22" t="s">
        <v>3</v>
      </c>
      <c r="AP22" t="s">
        <v>6</v>
      </c>
      <c r="AQ22" t="s">
        <v>7</v>
      </c>
      <c r="AR22" t="s">
        <v>8</v>
      </c>
      <c r="AS22" t="s">
        <v>9</v>
      </c>
      <c r="AT22" s="11" t="s">
        <v>87</v>
      </c>
      <c r="AU22" s="11"/>
      <c r="AV22" s="11"/>
      <c r="AW22" s="11"/>
      <c r="AX22" t="s">
        <v>0</v>
      </c>
      <c r="BJ22" t="s">
        <v>86</v>
      </c>
      <c r="BK22" t="s">
        <v>6</v>
      </c>
      <c r="BL22" t="s">
        <v>7</v>
      </c>
      <c r="BM22" t="s">
        <v>8</v>
      </c>
      <c r="BN22" t="s">
        <v>9</v>
      </c>
      <c r="BO22" t="s">
        <v>87</v>
      </c>
      <c r="BT22" t="s">
        <v>108</v>
      </c>
      <c r="BV22" t="s">
        <v>86</v>
      </c>
      <c r="BW22" t="s">
        <v>109</v>
      </c>
      <c r="BZ22" t="s">
        <v>108</v>
      </c>
    </row>
    <row r="23" spans="2:78" x14ac:dyDescent="0.2">
      <c r="B23" t="s">
        <v>30</v>
      </c>
      <c r="G23">
        <v>-4.2610915102573639</v>
      </c>
      <c r="H23">
        <v>59.592051612903198</v>
      </c>
      <c r="I23">
        <v>100.76123747485184</v>
      </c>
      <c r="K23" t="s">
        <v>88</v>
      </c>
      <c r="L23" t="s">
        <v>89</v>
      </c>
      <c r="AE23">
        <v>-2.4970709217227238</v>
      </c>
      <c r="AF23">
        <v>49.507016666666701</v>
      </c>
      <c r="AG23">
        <v>98.065132780308531</v>
      </c>
      <c r="AI23" t="s">
        <v>88</v>
      </c>
      <c r="AJ23" t="s">
        <v>89</v>
      </c>
      <c r="AL23" t="s">
        <v>41</v>
      </c>
      <c r="AQ23">
        <v>-0.2755217679698484</v>
      </c>
      <c r="AR23">
        <v>49.556180645161298</v>
      </c>
      <c r="AS23">
        <v>65.49660198023065</v>
      </c>
      <c r="AT23" s="11"/>
      <c r="AU23" s="11" t="s">
        <v>88</v>
      </c>
      <c r="AV23" s="11" t="s">
        <v>89</v>
      </c>
      <c r="AW23" s="11"/>
      <c r="AX23" t="s">
        <v>42</v>
      </c>
      <c r="BL23">
        <f>AVERAGE(G23,AE23,AQ23)</f>
        <v>-2.3445613999833119</v>
      </c>
      <c r="BM23">
        <f t="shared" ref="BM23:BN23" si="7">AVERAGE(H23,AF23,AR23)</f>
        <v>52.885082974910404</v>
      </c>
      <c r="BN23">
        <f t="shared" si="7"/>
        <v>88.107657411797007</v>
      </c>
      <c r="BP23" t="s">
        <v>88</v>
      </c>
      <c r="BQ23" t="s">
        <v>89</v>
      </c>
      <c r="BT23">
        <f>STDEV(G23,AQ23,AE23)/SQRT(COUNT((G23,AQ23,AE23)))</f>
        <v>1.1530591063666731</v>
      </c>
      <c r="BX23" t="s">
        <v>88</v>
      </c>
      <c r="BY23" t="s">
        <v>89</v>
      </c>
    </row>
    <row r="24" spans="2:78" x14ac:dyDescent="0.2">
      <c r="G24">
        <v>-2.3901107883602117</v>
      </c>
      <c r="H24">
        <v>79.788735483870994</v>
      </c>
      <c r="I24">
        <v>106.31722594111314</v>
      </c>
      <c r="J24" t="s">
        <v>90</v>
      </c>
      <c r="K24">
        <v>130.92731092785243</v>
      </c>
      <c r="L24">
        <v>130.96548411266971</v>
      </c>
      <c r="M24" t="s">
        <v>91</v>
      </c>
      <c r="AE24">
        <v>-1.6171572061338104</v>
      </c>
      <c r="AF24">
        <v>79.502243333333297</v>
      </c>
      <c r="AG24">
        <v>108.77126114029576</v>
      </c>
      <c r="AH24" t="s">
        <v>90</v>
      </c>
      <c r="AI24">
        <v>102.9243173756946</v>
      </c>
      <c r="AJ24">
        <v>102.9543260038527</v>
      </c>
      <c r="AK24" t="s">
        <v>91</v>
      </c>
      <c r="AN24" t="s">
        <v>130</v>
      </c>
      <c r="AQ24">
        <v>0.20279802161366203</v>
      </c>
      <c r="AR24">
        <v>79.624979999999994</v>
      </c>
      <c r="AS24">
        <v>64.817678914979567</v>
      </c>
      <c r="AT24" s="11" t="s">
        <v>90</v>
      </c>
      <c r="AU24" s="11">
        <v>94.174289235805119</v>
      </c>
      <c r="AV24" s="11">
        <v>94.201746704552903</v>
      </c>
      <c r="AW24" s="11" t="s">
        <v>91</v>
      </c>
      <c r="BL24">
        <f t="shared" ref="BL24:BL36" si="8">AVERAGE(G24,AE24,AQ24)</f>
        <v>-1.2681566576267866</v>
      </c>
      <c r="BM24">
        <f t="shared" ref="BM24:BM36" si="9">AVERAGE(H24,AF24,AR24)</f>
        <v>79.638652939068095</v>
      </c>
      <c r="BN24">
        <f t="shared" ref="BN24:BN36" si="10">AVERAGE(I24,AG24,AS24)</f>
        <v>93.302055332129498</v>
      </c>
      <c r="BO24" t="s">
        <v>90</v>
      </c>
      <c r="BP24">
        <v>100.25562625094202</v>
      </c>
      <c r="BQ24">
        <v>100.284856795148</v>
      </c>
      <c r="BR24" t="s">
        <v>91</v>
      </c>
      <c r="BT24">
        <f>STDEV(G24,AQ24,AE24)/SQRT(COUNT((G24,AQ24,AE24)))</f>
        <v>0.76857987252544435</v>
      </c>
      <c r="BW24" t="s">
        <v>90</v>
      </c>
      <c r="BX24">
        <f>AVERAGE(K24,AU24,AI24)</f>
        <v>109.3419725131174</v>
      </c>
      <c r="BY24">
        <f>AVERAGE(L24,AV24,AJ24)</f>
        <v>109.37385227369178</v>
      </c>
      <c r="BZ24">
        <f>STDEV(L24,AV24,AJ24)/(SQRT(COUNT(L24,AV24,AJ24)))</f>
        <v>11.087543088230468</v>
      </c>
    </row>
    <row r="25" spans="2:78" x14ac:dyDescent="0.2">
      <c r="G25">
        <v>-1.6620578400457218</v>
      </c>
      <c r="H25">
        <v>99.8140833333334</v>
      </c>
      <c r="I25">
        <v>111.14054500336935</v>
      </c>
      <c r="J25" t="s">
        <v>92</v>
      </c>
      <c r="K25">
        <v>229.68217647661402</v>
      </c>
      <c r="L25">
        <v>229.69271553548103</v>
      </c>
      <c r="M25" t="s">
        <v>91</v>
      </c>
      <c r="AE25">
        <v>-1.1047970211815363</v>
      </c>
      <c r="AF25">
        <v>99.676109999999994</v>
      </c>
      <c r="AG25">
        <v>117.86412639013199</v>
      </c>
      <c r="AH25" t="s">
        <v>92</v>
      </c>
      <c r="AI25">
        <v>178.24876145873009</v>
      </c>
      <c r="AJ25">
        <v>178.25694047470253</v>
      </c>
      <c r="AK25" t="s">
        <v>91</v>
      </c>
      <c r="AQ25">
        <v>0.44468491385945413</v>
      </c>
      <c r="AR25">
        <v>99.740309677419305</v>
      </c>
      <c r="AS25">
        <v>70.240611535493102</v>
      </c>
      <c r="AT25" s="11" t="s">
        <v>92</v>
      </c>
      <c r="AU25" s="11">
        <v>87.342162592103108</v>
      </c>
      <c r="AV25" s="11">
        <v>87.346170322294682</v>
      </c>
      <c r="AW25" s="11" t="s">
        <v>91</v>
      </c>
      <c r="BL25">
        <f t="shared" si="8"/>
        <v>-0.7740566491226013</v>
      </c>
      <c r="BM25">
        <f t="shared" si="9"/>
        <v>99.743501003584242</v>
      </c>
      <c r="BN25">
        <f t="shared" si="10"/>
        <v>99.748427642998138</v>
      </c>
      <c r="BO25" t="s">
        <v>92</v>
      </c>
      <c r="BP25">
        <v>158.47887762715695</v>
      </c>
      <c r="BQ25">
        <v>158.48614949407371</v>
      </c>
      <c r="BR25" t="s">
        <v>91</v>
      </c>
      <c r="BT25">
        <f>STDEV(G25,AQ25,AE25)/SQRT(COUNT((G25,AQ25,AE25)))</f>
        <v>0.63024681754194622</v>
      </c>
      <c r="BW25" t="s">
        <v>92</v>
      </c>
      <c r="BX25">
        <f t="shared" ref="BX25:BX28" si="11">AVERAGE(K25,AU25,AI25)</f>
        <v>165.09103350914907</v>
      </c>
      <c r="BY25">
        <f t="shared" ref="BY25:BY28" si="12">AVERAGE(L25,AV25,AJ25)</f>
        <v>165.09860877749273</v>
      </c>
      <c r="BZ25">
        <f t="shared" ref="BZ25:BZ28" si="13">STDEV(L25,AV25,AJ25)/(SQRT(COUNT(L25,AV25,AJ25)))</f>
        <v>41.61526564184021</v>
      </c>
    </row>
    <row r="26" spans="2:78" x14ac:dyDescent="0.2">
      <c r="G26">
        <v>0.15090625131577012</v>
      </c>
      <c r="H26">
        <v>149.31129032258099</v>
      </c>
      <c r="I26">
        <v>139.73437246930996</v>
      </c>
      <c r="J26" t="s">
        <v>93</v>
      </c>
      <c r="K26">
        <v>16.126256122805238</v>
      </c>
      <c r="L26">
        <v>16.131876935540877</v>
      </c>
      <c r="M26" t="s">
        <v>91</v>
      </c>
      <c r="AE26">
        <v>0.15956191746602236</v>
      </c>
      <c r="AF26">
        <v>149.288166666667</v>
      </c>
      <c r="AG26">
        <v>140.59072448704705</v>
      </c>
      <c r="AH26" t="s">
        <v>93</v>
      </c>
      <c r="AI26">
        <v>11.521093939863663</v>
      </c>
      <c r="AJ26">
        <v>11.52510962156018</v>
      </c>
      <c r="AK26" t="s">
        <v>91</v>
      </c>
      <c r="AQ26">
        <v>1.0396539003477852</v>
      </c>
      <c r="AR26">
        <v>149.796533333333</v>
      </c>
      <c r="AS26">
        <v>71.276939114306728</v>
      </c>
      <c r="AT26" s="11" t="s">
        <v>93</v>
      </c>
      <c r="AU26" s="11">
        <v>6.2316029087052653</v>
      </c>
      <c r="AV26" s="11">
        <v>6.233774936281038</v>
      </c>
      <c r="AW26" s="11" t="s">
        <v>91</v>
      </c>
      <c r="BL26">
        <f t="shared" si="8"/>
        <v>0.45004068970985922</v>
      </c>
      <c r="BM26">
        <f t="shared" si="9"/>
        <v>149.465330107527</v>
      </c>
      <c r="BN26">
        <f t="shared" si="10"/>
        <v>117.20067869022125</v>
      </c>
      <c r="BO26" t="s">
        <v>93</v>
      </c>
      <c r="BP26">
        <v>10.893748531461258</v>
      </c>
      <c r="BQ26">
        <v>10.897545551675881</v>
      </c>
      <c r="BR26" t="s">
        <v>91</v>
      </c>
      <c r="BT26">
        <f>STDEV(G26,AQ26,AE26)/SQRT(COUNT((G26,AQ26,AE26)))</f>
        <v>0.29481719407015511</v>
      </c>
      <c r="BW26" t="s">
        <v>93</v>
      </c>
      <c r="BX26">
        <f t="shared" si="11"/>
        <v>11.292984323791389</v>
      </c>
      <c r="BY26">
        <f t="shared" si="12"/>
        <v>11.296920497794032</v>
      </c>
      <c r="BZ26">
        <f t="shared" si="13"/>
        <v>2.8596129402474371</v>
      </c>
    </row>
    <row r="27" spans="2:78" x14ac:dyDescent="0.2">
      <c r="G27">
        <v>2.0149647619479598</v>
      </c>
      <c r="H27">
        <v>199.26759999999999</v>
      </c>
      <c r="I27">
        <v>167.23060809872973</v>
      </c>
      <c r="J27" t="s">
        <v>94</v>
      </c>
      <c r="K27">
        <v>16.513505287622273</v>
      </c>
      <c r="L27">
        <v>16.506182504411562</v>
      </c>
      <c r="M27" t="s">
        <v>91</v>
      </c>
      <c r="AE27">
        <v>1.4191837210485274</v>
      </c>
      <c r="AF27">
        <v>199.15973333333301</v>
      </c>
      <c r="AG27">
        <v>163.68452068389894</v>
      </c>
      <c r="AH27" t="s">
        <v>94</v>
      </c>
      <c r="AI27">
        <v>12.911825353150443</v>
      </c>
      <c r="AJ27">
        <v>12.906099706398354</v>
      </c>
      <c r="AK27" t="s">
        <v>91</v>
      </c>
      <c r="AQ27">
        <v>1.5531384437630766</v>
      </c>
      <c r="AR27">
        <v>199.86060000000001</v>
      </c>
      <c r="AS27">
        <v>87.997339514989505</v>
      </c>
      <c r="AT27" s="11" t="s">
        <v>94</v>
      </c>
      <c r="AU27" s="11">
        <v>3.5454076588013743</v>
      </c>
      <c r="AV27" s="11">
        <v>3.5438354758379877</v>
      </c>
      <c r="AW27" s="11" t="s">
        <v>91</v>
      </c>
      <c r="BL27">
        <f t="shared" si="8"/>
        <v>1.6624289755865214</v>
      </c>
      <c r="BM27">
        <f t="shared" si="9"/>
        <v>199.42931111111099</v>
      </c>
      <c r="BN27">
        <f t="shared" si="10"/>
        <v>139.63748943253941</v>
      </c>
      <c r="BO27" t="s">
        <v>94</v>
      </c>
      <c r="BP27">
        <v>9.6967715846864486</v>
      </c>
      <c r="BQ27">
        <v>9.6924716280799217</v>
      </c>
      <c r="BR27" t="s">
        <v>91</v>
      </c>
      <c r="BT27">
        <f>STDEV(G27,AQ27,AE27)/SQRT(COUNT((G27,AQ27,AE27)))</f>
        <v>0.18045966994824633</v>
      </c>
      <c r="BW27" t="s">
        <v>94</v>
      </c>
      <c r="BX27">
        <f t="shared" si="11"/>
        <v>10.990246099858028</v>
      </c>
      <c r="BY27">
        <f t="shared" si="12"/>
        <v>10.985372562215966</v>
      </c>
      <c r="BZ27">
        <f t="shared" si="13"/>
        <v>3.8631811025842357</v>
      </c>
    </row>
    <row r="28" spans="2:78" x14ac:dyDescent="0.2">
      <c r="G28">
        <v>4.2794761909161441</v>
      </c>
      <c r="H28">
        <v>249.848677419355</v>
      </c>
      <c r="I28">
        <v>183.70367831152447</v>
      </c>
      <c r="J28" t="s">
        <v>95</v>
      </c>
      <c r="K28">
        <v>1.9447146004057851</v>
      </c>
      <c r="L28">
        <v>1.9444082119472452</v>
      </c>
      <c r="M28" t="s">
        <v>96</v>
      </c>
      <c r="AE28">
        <v>2.718904355430158</v>
      </c>
      <c r="AF28">
        <v>249.62516666666701</v>
      </c>
      <c r="AG28">
        <v>186.6230593336962</v>
      </c>
      <c r="AH28" t="s">
        <v>95</v>
      </c>
      <c r="AI28">
        <v>1.1571923020002481</v>
      </c>
      <c r="AJ28">
        <v>1.1570099871425461</v>
      </c>
      <c r="AK28" t="s">
        <v>96</v>
      </c>
      <c r="AQ28">
        <v>2.0102507795995384</v>
      </c>
      <c r="AR28">
        <v>250.111633333333</v>
      </c>
      <c r="AS28">
        <v>105.94304308609512</v>
      </c>
      <c r="AT28" s="11" t="s">
        <v>95</v>
      </c>
      <c r="AU28" s="11">
        <v>2.002211522681133</v>
      </c>
      <c r="AV28" s="11">
        <v>2.001896075621715</v>
      </c>
      <c r="AW28" s="11" t="s">
        <v>96</v>
      </c>
      <c r="BL28">
        <f t="shared" si="8"/>
        <v>3.0028771086486135</v>
      </c>
      <c r="BM28">
        <f t="shared" si="9"/>
        <v>249.86182580645166</v>
      </c>
      <c r="BN28">
        <f t="shared" si="10"/>
        <v>158.75659357710526</v>
      </c>
      <c r="BO28" t="s">
        <v>95</v>
      </c>
      <c r="BP28">
        <v>1.9968871788905331</v>
      </c>
      <c r="BQ28">
        <v>1.996572570677847</v>
      </c>
      <c r="BR28" t="s">
        <v>96</v>
      </c>
      <c r="BT28">
        <f>STDEV(G28,AQ28,AE28)/SQRT(COUNT((G28,AQ28,AE28)))</f>
        <v>0.67028013677593756</v>
      </c>
      <c r="BW28" t="s">
        <v>95</v>
      </c>
      <c r="BX28">
        <f t="shared" si="11"/>
        <v>1.7013728083623887</v>
      </c>
      <c r="BY28">
        <f t="shared" si="12"/>
        <v>1.7011047582371688</v>
      </c>
      <c r="BZ28">
        <f t="shared" si="13"/>
        <v>0.27255308569576353</v>
      </c>
    </row>
    <row r="29" spans="2:78" x14ac:dyDescent="0.2">
      <c r="G29">
        <v>10.511722184604265</v>
      </c>
      <c r="H29">
        <v>399.482709677419</v>
      </c>
      <c r="I29">
        <v>271.89707786668134</v>
      </c>
      <c r="AE29">
        <v>6.9546494544931106</v>
      </c>
      <c r="AF29">
        <v>399.52983333333299</v>
      </c>
      <c r="AG29">
        <v>247.76589597841823</v>
      </c>
      <c r="AQ29">
        <v>3.889407376545396</v>
      </c>
      <c r="AR29">
        <v>399.76358064516103</v>
      </c>
      <c r="AS29">
        <v>112.95758551765024</v>
      </c>
      <c r="AT29" s="11"/>
      <c r="AU29" s="11"/>
      <c r="AV29" s="11"/>
      <c r="AW29" s="11"/>
      <c r="BL29">
        <f t="shared" si="8"/>
        <v>7.1185930052142572</v>
      </c>
      <c r="BM29">
        <f t="shared" si="9"/>
        <v>399.59204121863769</v>
      </c>
      <c r="BN29">
        <f t="shared" si="10"/>
        <v>210.87351978758329</v>
      </c>
      <c r="BT29">
        <f>STDEV(G29,AQ29,AE29)/SQRT(COUNT((G29,AQ29,AE29)))</f>
        <v>1.9134542473518279</v>
      </c>
    </row>
    <row r="30" spans="2:78" x14ac:dyDescent="0.2">
      <c r="G30">
        <v>14.826267053378379</v>
      </c>
      <c r="H30">
        <v>497.79073333333298</v>
      </c>
      <c r="I30">
        <v>318.58155384229138</v>
      </c>
      <c r="J30" t="s">
        <v>97</v>
      </c>
      <c r="K30">
        <v>24.751113198197363</v>
      </c>
      <c r="AE30">
        <v>9.7726846701473846</v>
      </c>
      <c r="AF30">
        <v>499.62580000000003</v>
      </c>
      <c r="AG30">
        <v>287.15625484478448</v>
      </c>
      <c r="AH30" t="s">
        <v>97</v>
      </c>
      <c r="AI30">
        <v>4.3457824206179607</v>
      </c>
      <c r="AQ30">
        <v>5.2049153969010362</v>
      </c>
      <c r="AR30">
        <v>499.55599999999998</v>
      </c>
      <c r="AS30">
        <v>194.91304197395544</v>
      </c>
      <c r="AT30" s="11" t="s">
        <v>97</v>
      </c>
      <c r="AU30" s="11">
        <v>8.7276056900237169</v>
      </c>
      <c r="AV30" s="11"/>
      <c r="AW30" s="11"/>
      <c r="BL30">
        <f t="shared" si="8"/>
        <v>9.9346223734755998</v>
      </c>
      <c r="BM30">
        <f t="shared" si="9"/>
        <v>498.99084444444435</v>
      </c>
      <c r="BN30">
        <f t="shared" si="10"/>
        <v>266.88361688701042</v>
      </c>
      <c r="BO30" t="s">
        <v>97</v>
      </c>
      <c r="BP30">
        <v>16.516529124105119</v>
      </c>
      <c r="BT30">
        <f>STDEV(G30,AQ30,AE30)/SQRT(COUNT((G30,AQ30,AE30)))</f>
        <v>2.7786249470568016</v>
      </c>
      <c r="BW30" t="s">
        <v>97</v>
      </c>
      <c r="BX30">
        <f t="shared" ref="BX30" si="14">AVERAGE(K30,AU30,AI30)</f>
        <v>12.608167102946346</v>
      </c>
    </row>
    <row r="31" spans="2:78" x14ac:dyDescent="0.2">
      <c r="G31">
        <v>18.652655841968539</v>
      </c>
      <c r="H31">
        <v>599.75222580645197</v>
      </c>
      <c r="I31">
        <v>331.09294972201945</v>
      </c>
      <c r="AE31">
        <v>12.858726919852792</v>
      </c>
      <c r="AF31">
        <v>597.45980645161296</v>
      </c>
      <c r="AG31">
        <v>318.57077320552628</v>
      </c>
      <c r="AQ31">
        <v>6.3929000558074938</v>
      </c>
      <c r="AR31">
        <v>599.77983333333304</v>
      </c>
      <c r="AS31">
        <v>178.26342477050017</v>
      </c>
      <c r="BL31">
        <f t="shared" si="8"/>
        <v>12.634760939209608</v>
      </c>
      <c r="BM31">
        <f t="shared" si="9"/>
        <v>598.99728853046599</v>
      </c>
      <c r="BN31">
        <f t="shared" si="10"/>
        <v>275.97571589934859</v>
      </c>
      <c r="BT31">
        <f>STDEV(G31,AQ31,AE31)/SQRT(COUNT((G31,AQ31,AE31)))</f>
        <v>3.5408578788405416</v>
      </c>
    </row>
    <row r="32" spans="2:78" x14ac:dyDescent="0.2">
      <c r="G32">
        <v>21.592532883553822</v>
      </c>
      <c r="H32">
        <v>699.58083870967801</v>
      </c>
      <c r="I32">
        <v>439.63129809534234</v>
      </c>
      <c r="AE32">
        <v>14.580516126779333</v>
      </c>
      <c r="AF32">
        <v>699.38993333333303</v>
      </c>
      <c r="AG32">
        <v>382.47034974753643</v>
      </c>
      <c r="AQ32">
        <v>7.6879935687859584</v>
      </c>
      <c r="AR32">
        <v>699.49416666666696</v>
      </c>
      <c r="AS32">
        <v>240.25313337234016</v>
      </c>
      <c r="BL32">
        <f t="shared" si="8"/>
        <v>14.620347526373038</v>
      </c>
      <c r="BM32">
        <f t="shared" si="9"/>
        <v>699.48831290322596</v>
      </c>
      <c r="BN32">
        <f t="shared" si="10"/>
        <v>354.11826040507299</v>
      </c>
      <c r="BT32">
        <f>STDEV(G32,AQ32,AE32)/SQRT(COUNT((G32,AQ32,AE32)))</f>
        <v>4.01394416562548</v>
      </c>
    </row>
    <row r="33" spans="7:72" x14ac:dyDescent="0.2">
      <c r="G33">
        <v>25.265096384022531</v>
      </c>
      <c r="H33">
        <v>799.86287096774197</v>
      </c>
      <c r="I33">
        <v>330.41202942100921</v>
      </c>
      <c r="AE33">
        <v>16.539319992153011</v>
      </c>
      <c r="AF33">
        <v>799.52236666666704</v>
      </c>
      <c r="AG33">
        <v>439.38387818934012</v>
      </c>
      <c r="AQ33">
        <v>8.7197247188679956</v>
      </c>
      <c r="AR33">
        <v>799.70283333333305</v>
      </c>
      <c r="AS33">
        <v>252.73073365305959</v>
      </c>
      <c r="BL33">
        <f t="shared" si="8"/>
        <v>16.841380365014512</v>
      </c>
      <c r="BM33">
        <f t="shared" si="9"/>
        <v>799.69602365591402</v>
      </c>
      <c r="BN33">
        <f t="shared" si="10"/>
        <v>340.84221375446964</v>
      </c>
      <c r="BT33">
        <f>STDEV(G33,AQ33,AE33)/SQRT(COUNT((G33,AQ33,AE33)))</f>
        <v>4.7786246709056543</v>
      </c>
    </row>
    <row r="34" spans="7:72" x14ac:dyDescent="0.2">
      <c r="G34">
        <v>27.234507690228558</v>
      </c>
      <c r="H34">
        <v>899.62283870967701</v>
      </c>
      <c r="I34">
        <v>524.93440395982861</v>
      </c>
      <c r="AE34">
        <v>18.318886713594914</v>
      </c>
      <c r="AF34">
        <v>899.55039999999997</v>
      </c>
      <c r="AG34">
        <v>507.8773862200552</v>
      </c>
      <c r="AQ34">
        <v>10.236866426840935</v>
      </c>
      <c r="AR34">
        <v>899.273233333333</v>
      </c>
      <c r="AS34">
        <v>242.451094484641</v>
      </c>
      <c r="BL34">
        <f t="shared" si="8"/>
        <v>18.596753610221469</v>
      </c>
      <c r="BM34">
        <f t="shared" si="9"/>
        <v>899.48215734767007</v>
      </c>
      <c r="BN34">
        <f t="shared" si="10"/>
        <v>425.08762822150828</v>
      </c>
      <c r="BT34">
        <f>STDEV(G34,AQ34,AE34)/SQRT(COUNT((G34,AQ34,AE34)))</f>
        <v>4.9087629004629711</v>
      </c>
    </row>
    <row r="35" spans="7:72" x14ac:dyDescent="0.2">
      <c r="G35">
        <v>30.821528001997297</v>
      </c>
      <c r="H35">
        <v>1199.4629032258099</v>
      </c>
      <c r="I35">
        <v>814.08436362523219</v>
      </c>
      <c r="AE35">
        <v>21.363752963747398</v>
      </c>
      <c r="AF35">
        <v>1199.49833333333</v>
      </c>
      <c r="AG35">
        <v>735.76237657276431</v>
      </c>
      <c r="AQ35">
        <v>13.328067870829175</v>
      </c>
      <c r="AR35">
        <v>1199.3703225806501</v>
      </c>
      <c r="AS35">
        <v>438.32791902852313</v>
      </c>
      <c r="BL35">
        <f t="shared" si="8"/>
        <v>21.837782945524623</v>
      </c>
      <c r="BM35">
        <f t="shared" si="9"/>
        <v>1199.4438530465968</v>
      </c>
      <c r="BN35">
        <f t="shared" si="10"/>
        <v>662.72488640883989</v>
      </c>
      <c r="BT35">
        <f>STDEV(G35,AQ35,AE35)/SQRT(COUNT((G35,AQ35,AE35)))</f>
        <v>5.055485969317882</v>
      </c>
    </row>
    <row r="36" spans="7:72" x14ac:dyDescent="0.2">
      <c r="G36">
        <v>31.865265644308153</v>
      </c>
      <c r="H36">
        <v>1399.6132258064499</v>
      </c>
      <c r="I36">
        <v>981.93653123382728</v>
      </c>
      <c r="AE36">
        <v>21.939193576969547</v>
      </c>
      <c r="AF36">
        <v>1398.76866666667</v>
      </c>
      <c r="AG36">
        <v>910.53296194715222</v>
      </c>
      <c r="AQ36">
        <v>15.149361935391841</v>
      </c>
      <c r="AR36">
        <v>1399.5470967741901</v>
      </c>
      <c r="AS36">
        <v>514.05752534570399</v>
      </c>
      <c r="BL36">
        <f t="shared" si="8"/>
        <v>22.984607052223179</v>
      </c>
      <c r="BM36">
        <f t="shared" si="9"/>
        <v>1399.3096630824366</v>
      </c>
      <c r="BN36">
        <f t="shared" si="10"/>
        <v>802.17567284222787</v>
      </c>
      <c r="BT36">
        <f>STDEV(G36,AQ36,AE36)/SQRT(COUNT((G36,AQ36,AE36)))</f>
        <v>4.8536936519906204</v>
      </c>
    </row>
    <row r="42" spans="7:72" x14ac:dyDescent="0.2">
      <c r="BN42" t="s">
        <v>132</v>
      </c>
      <c r="BO42" t="s">
        <v>87</v>
      </c>
    </row>
    <row r="43" spans="7:72" x14ac:dyDescent="0.2">
      <c r="BP43" t="s">
        <v>88</v>
      </c>
      <c r="BQ43" t="s">
        <v>89</v>
      </c>
    </row>
    <row r="44" spans="7:72" x14ac:dyDescent="0.2">
      <c r="I44" s="9" t="s">
        <v>123</v>
      </c>
      <c r="J44" s="9" t="s">
        <v>87</v>
      </c>
      <c r="K44" s="9"/>
      <c r="L44" s="9"/>
      <c r="BO44" t="s">
        <v>90</v>
      </c>
      <c r="BP44">
        <v>139.57716718279761</v>
      </c>
      <c r="BQ44">
        <v>139.61786232089662</v>
      </c>
      <c r="BR44" t="s">
        <v>91</v>
      </c>
    </row>
    <row r="45" spans="7:72" x14ac:dyDescent="0.2">
      <c r="I45" s="9" t="s">
        <v>130</v>
      </c>
      <c r="J45" s="9"/>
      <c r="K45" s="9" t="s">
        <v>88</v>
      </c>
      <c r="L45" s="9" t="s">
        <v>89</v>
      </c>
      <c r="AL45" s="9" t="s">
        <v>0</v>
      </c>
      <c r="AM45" s="9" t="s">
        <v>4</v>
      </c>
      <c r="AN45" s="9" t="s">
        <v>2</v>
      </c>
      <c r="AO45" s="9" t="s">
        <v>3</v>
      </c>
      <c r="AP45" s="9" t="s">
        <v>6</v>
      </c>
      <c r="AQ45" s="9" t="s">
        <v>7</v>
      </c>
      <c r="AR45" s="9" t="s">
        <v>8</v>
      </c>
      <c r="AS45" s="9" t="s">
        <v>9</v>
      </c>
      <c r="AT45" s="9" t="s">
        <v>87</v>
      </c>
      <c r="AU45" s="9"/>
      <c r="AV45" s="9"/>
      <c r="AW45" s="9"/>
      <c r="AX45" s="9" t="s">
        <v>0</v>
      </c>
      <c r="BO45" t="s">
        <v>92</v>
      </c>
      <c r="BP45">
        <v>187.67708909819967</v>
      </c>
      <c r="BQ45">
        <v>187.68570073677057</v>
      </c>
      <c r="BR45" t="s">
        <v>91</v>
      </c>
    </row>
    <row r="46" spans="7:72" x14ac:dyDescent="0.2">
      <c r="I46" s="9"/>
      <c r="J46" s="9" t="s">
        <v>90</v>
      </c>
      <c r="K46" s="9">
        <v>90.748263704793089</v>
      </c>
      <c r="L46" s="9">
        <v>90.774722281064911</v>
      </c>
      <c r="M46" t="s">
        <v>91</v>
      </c>
      <c r="AL46" s="9" t="s">
        <v>39</v>
      </c>
      <c r="AM46" s="9"/>
      <c r="AN46" s="9"/>
      <c r="AO46" s="9"/>
      <c r="AP46" s="9"/>
      <c r="AQ46" s="9">
        <v>-0.42347052009173958</v>
      </c>
      <c r="AR46" s="9">
        <v>49.058854838709699</v>
      </c>
      <c r="AS46" s="9">
        <v>55.138973130290964</v>
      </c>
      <c r="AT46" s="9"/>
      <c r="AU46" s="9" t="s">
        <v>88</v>
      </c>
      <c r="AV46" s="9" t="s">
        <v>89</v>
      </c>
      <c r="AW46" s="9"/>
      <c r="AX46" s="9" t="s">
        <v>40</v>
      </c>
      <c r="BO46" t="s">
        <v>93</v>
      </c>
      <c r="BP46">
        <v>12.18729901682056</v>
      </c>
      <c r="BQ46">
        <v>12.191546904551299</v>
      </c>
      <c r="BR46" t="s">
        <v>91</v>
      </c>
    </row>
    <row r="47" spans="7:72" x14ac:dyDescent="0.2">
      <c r="I47" s="9"/>
      <c r="J47" s="9" t="s">
        <v>92</v>
      </c>
      <c r="K47" s="9">
        <v>191.45130097771278</v>
      </c>
      <c r="L47" s="9">
        <v>191.46008579751083</v>
      </c>
      <c r="M47" t="s">
        <v>91</v>
      </c>
      <c r="AL47" s="9"/>
      <c r="AM47" s="9"/>
      <c r="AN47" s="9"/>
      <c r="AO47" s="9"/>
      <c r="AP47" s="9"/>
      <c r="AQ47" s="9">
        <v>0.5974658546535484</v>
      </c>
      <c r="AR47" s="9">
        <v>79.340313333333299</v>
      </c>
      <c r="AS47" s="9">
        <v>68.952413011503808</v>
      </c>
      <c r="AT47" s="9" t="s">
        <v>90</v>
      </c>
      <c r="AU47" s="9">
        <v>60.198348488413444</v>
      </c>
      <c r="AV47" s="9">
        <v>60.215899927194684</v>
      </c>
      <c r="AW47" s="9" t="s">
        <v>91</v>
      </c>
      <c r="AX47" s="9"/>
      <c r="BO47" t="s">
        <v>94</v>
      </c>
      <c r="BP47">
        <v>10.087505399495436</v>
      </c>
      <c r="BQ47">
        <v>10.083032175071502</v>
      </c>
      <c r="BR47" t="s">
        <v>91</v>
      </c>
    </row>
    <row r="48" spans="7:72" x14ac:dyDescent="0.2">
      <c r="I48" s="9"/>
      <c r="J48" s="9" t="s">
        <v>93</v>
      </c>
      <c r="K48" s="9">
        <v>14.483433454369573</v>
      </c>
      <c r="L48" s="9">
        <v>14.488481660636184</v>
      </c>
      <c r="M48" t="s">
        <v>91</v>
      </c>
      <c r="AL48" s="9"/>
      <c r="AM48" s="9"/>
      <c r="AN48" s="9"/>
      <c r="AO48" s="9"/>
      <c r="AP48" s="9"/>
      <c r="AQ48" s="9">
        <v>1.222293132616237</v>
      </c>
      <c r="AR48" s="9">
        <v>99.540283333333306</v>
      </c>
      <c r="AS48" s="9">
        <v>81.204785303120147</v>
      </c>
      <c r="AT48" s="9" t="s">
        <v>92</v>
      </c>
      <c r="AU48" s="9">
        <v>87.685736206601433</v>
      </c>
      <c r="AV48" s="9">
        <v>87.689759701806224</v>
      </c>
      <c r="AW48" s="9" t="s">
        <v>91</v>
      </c>
      <c r="AX48" s="9"/>
      <c r="BO48" t="s">
        <v>95</v>
      </c>
      <c r="BP48">
        <v>2.1626828812016354</v>
      </c>
      <c r="BQ48">
        <v>2.1623421519891619</v>
      </c>
      <c r="BR48" t="s">
        <v>96</v>
      </c>
    </row>
    <row r="49" spans="9:70" x14ac:dyDescent="0.2">
      <c r="I49" s="9"/>
      <c r="J49" s="9" t="s">
        <v>94</v>
      </c>
      <c r="K49" s="9">
        <v>10.193088911710312</v>
      </c>
      <c r="L49" s="9">
        <v>10.188568867113609</v>
      </c>
      <c r="M49" t="s">
        <v>91</v>
      </c>
      <c r="AL49" s="9"/>
      <c r="AM49" s="9"/>
      <c r="AN49" s="9"/>
      <c r="AO49" s="9"/>
      <c r="AP49" s="9"/>
      <c r="AQ49" s="9">
        <v>2.800316059192768</v>
      </c>
      <c r="AR49" s="9">
        <v>149.62520000000001</v>
      </c>
      <c r="AS49" s="9">
        <v>110.64371080432932</v>
      </c>
      <c r="AT49" s="9" t="s">
        <v>93</v>
      </c>
      <c r="AU49" s="9">
        <v>5.9089883608021525</v>
      </c>
      <c r="AV49" s="9">
        <v>5.9110479409539387</v>
      </c>
      <c r="AW49" s="9" t="s">
        <v>91</v>
      </c>
      <c r="AX49" s="9"/>
    </row>
    <row r="50" spans="9:70" x14ac:dyDescent="0.2">
      <c r="I50" s="9"/>
      <c r="J50" s="9" t="s">
        <v>95</v>
      </c>
      <c r="K50" s="9">
        <v>30</v>
      </c>
      <c r="L50" s="9">
        <v>29.995273520467077</v>
      </c>
      <c r="M50" t="s">
        <v>96</v>
      </c>
      <c r="AL50" s="9"/>
      <c r="AM50" s="9"/>
      <c r="AN50" s="9"/>
      <c r="AO50" s="9"/>
      <c r="AP50" s="9"/>
      <c r="AQ50" s="9">
        <v>4.6291083989810602</v>
      </c>
      <c r="AR50" s="9">
        <v>199.63220000000001</v>
      </c>
      <c r="AS50" s="9">
        <v>140.93731748162119</v>
      </c>
      <c r="AT50" s="9" t="s">
        <v>94</v>
      </c>
      <c r="AU50" s="9">
        <v>1.5576930255515113</v>
      </c>
      <c r="AV50" s="9">
        <v>1.5570022789089133</v>
      </c>
      <c r="AW50" s="9" t="s">
        <v>91</v>
      </c>
      <c r="AX50" s="9"/>
      <c r="BE50" t="s">
        <v>123</v>
      </c>
      <c r="BF50" t="s">
        <v>87</v>
      </c>
      <c r="BO50" t="s">
        <v>97</v>
      </c>
      <c r="BP50">
        <v>4.9733184808254123</v>
      </c>
    </row>
    <row r="51" spans="9:70" x14ac:dyDescent="0.2">
      <c r="I51" s="9"/>
      <c r="J51" s="9"/>
      <c r="K51" s="9"/>
      <c r="L51" s="9"/>
      <c r="AL51" s="9"/>
      <c r="AM51" s="9"/>
      <c r="AN51" s="9"/>
      <c r="AO51" s="9"/>
      <c r="AP51" s="9"/>
      <c r="AQ51" s="9">
        <v>6.5148173574028636</v>
      </c>
      <c r="AR51" s="9">
        <v>249.39603333333301</v>
      </c>
      <c r="AS51" s="9">
        <v>170.34721873379493</v>
      </c>
      <c r="AT51" s="9" t="s">
        <v>95</v>
      </c>
      <c r="AU51" s="9">
        <v>2.3306671031479222</v>
      </c>
      <c r="AV51" s="9">
        <v>2.3302999081358857</v>
      </c>
      <c r="AW51" s="9" t="s">
        <v>96</v>
      </c>
      <c r="AX51" s="9"/>
      <c r="BE51" t="s">
        <v>129</v>
      </c>
      <c r="BG51" t="s">
        <v>88</v>
      </c>
      <c r="BH51" t="s">
        <v>89</v>
      </c>
    </row>
    <row r="52" spans="9:70" x14ac:dyDescent="0.2">
      <c r="I52" s="9"/>
      <c r="J52" s="9" t="s">
        <v>97</v>
      </c>
      <c r="K52" s="9">
        <v>49.058339112870577</v>
      </c>
      <c r="L52" s="9"/>
      <c r="AL52" s="9"/>
      <c r="AM52" s="9"/>
      <c r="AN52" s="9"/>
      <c r="AO52" s="9"/>
      <c r="AP52" s="9"/>
      <c r="AQ52" s="9">
        <v>10.916638277168099</v>
      </c>
      <c r="AR52" s="9">
        <v>399.42713333333302</v>
      </c>
      <c r="AS52" s="9">
        <v>268.6846810556022</v>
      </c>
      <c r="AT52" s="9"/>
      <c r="AU52" s="9"/>
      <c r="AV52" s="9"/>
      <c r="AW52" s="9"/>
      <c r="AX52" s="9"/>
      <c r="BF52" t="s">
        <v>90</v>
      </c>
      <c r="BG52">
        <v>90.688806868283208</v>
      </c>
      <c r="BH52">
        <v>90.715248109311588</v>
      </c>
      <c r="BI52" t="s">
        <v>91</v>
      </c>
    </row>
    <row r="53" spans="9:70" x14ac:dyDescent="0.2">
      <c r="AL53" s="9"/>
      <c r="AM53" s="9"/>
      <c r="AN53" s="9"/>
      <c r="AO53" s="9"/>
      <c r="AP53" s="9"/>
      <c r="AQ53" s="9">
        <v>12.682664212650398</v>
      </c>
      <c r="AR53" s="9">
        <v>499.90323333333299</v>
      </c>
      <c r="AS53" s="9">
        <v>341.45769251825459</v>
      </c>
      <c r="AT53" s="9" t="s">
        <v>97</v>
      </c>
      <c r="AU53" s="9">
        <v>0.5558508143625045</v>
      </c>
      <c r="AV53" s="9"/>
      <c r="AW53" s="9"/>
      <c r="AX53" s="9"/>
      <c r="BF53" t="s">
        <v>92</v>
      </c>
      <c r="BG53">
        <v>136.48103988382923</v>
      </c>
      <c r="BH53">
        <v>136.48730237113074</v>
      </c>
      <c r="BI53" t="s">
        <v>91</v>
      </c>
    </row>
    <row r="54" spans="9:70" x14ac:dyDescent="0.2">
      <c r="AL54" s="9"/>
      <c r="AM54" s="9"/>
      <c r="AN54" s="8" t="s">
        <v>131</v>
      </c>
      <c r="AO54" s="9"/>
      <c r="AP54" s="9"/>
      <c r="AQ54" s="9">
        <v>13.988167689584046</v>
      </c>
      <c r="AR54" s="9">
        <v>599.39003225806402</v>
      </c>
      <c r="AS54" s="9">
        <v>424.84312958334073</v>
      </c>
      <c r="AT54" s="9"/>
      <c r="AU54" s="9"/>
      <c r="AV54" s="9"/>
      <c r="AW54" s="9"/>
      <c r="AX54" s="9"/>
      <c r="BF54" t="s">
        <v>93</v>
      </c>
      <c r="BG54">
        <v>9.4403340652008367</v>
      </c>
      <c r="BH54">
        <v>9.4436244972476988</v>
      </c>
      <c r="BI54" t="s">
        <v>91</v>
      </c>
    </row>
    <row r="55" spans="9:70" x14ac:dyDescent="0.2">
      <c r="I55" t="s">
        <v>133</v>
      </c>
      <c r="J55" t="s">
        <v>87</v>
      </c>
      <c r="AL55" s="9"/>
      <c r="AM55" s="9"/>
      <c r="AN55" s="9"/>
      <c r="AO55" s="9"/>
      <c r="AP55" s="9"/>
      <c r="AQ55" s="9">
        <v>14.930304945727546</v>
      </c>
      <c r="AR55" s="9">
        <v>699.34056666666697</v>
      </c>
      <c r="AS55" s="9">
        <v>507.8462193470383</v>
      </c>
      <c r="AT55" s="9"/>
      <c r="AU55" s="9"/>
      <c r="AV55" s="9"/>
      <c r="AW55" s="9"/>
      <c r="AX55" s="9"/>
      <c r="BF55" t="s">
        <v>94</v>
      </c>
      <c r="BG55">
        <v>2.4000944073327504</v>
      </c>
      <c r="BH55">
        <v>2.3990301044652478</v>
      </c>
      <c r="BI55" t="s">
        <v>91</v>
      </c>
      <c r="BN55" t="s">
        <v>133</v>
      </c>
      <c r="BO55" s="2" t="s">
        <v>87</v>
      </c>
      <c r="BP55" s="2"/>
      <c r="BQ55" s="2"/>
      <c r="BR55" s="2"/>
    </row>
    <row r="56" spans="9:70" x14ac:dyDescent="0.2">
      <c r="I56" t="s">
        <v>130</v>
      </c>
      <c r="K56" t="s">
        <v>88</v>
      </c>
      <c r="L56" t="s">
        <v>89</v>
      </c>
      <c r="N56" s="9" t="s">
        <v>0</v>
      </c>
      <c r="O56" s="9" t="s">
        <v>4</v>
      </c>
      <c r="P56" s="9" t="s">
        <v>2</v>
      </c>
      <c r="Q56" s="9" t="s">
        <v>3</v>
      </c>
      <c r="R56" s="9" t="s">
        <v>6</v>
      </c>
      <c r="S56" s="9" t="s">
        <v>7</v>
      </c>
      <c r="T56" s="9" t="s">
        <v>8</v>
      </c>
      <c r="U56" s="9" t="s">
        <v>9</v>
      </c>
      <c r="V56" s="9" t="s">
        <v>87</v>
      </c>
      <c r="W56" s="9"/>
      <c r="X56" s="9"/>
      <c r="Y56" s="9"/>
      <c r="Z56" s="9" t="s">
        <v>0</v>
      </c>
      <c r="AL56" s="9"/>
      <c r="AM56" s="9"/>
      <c r="AN56" s="9"/>
      <c r="AO56" s="9"/>
      <c r="AP56" s="9"/>
      <c r="AQ56" s="9">
        <v>15.516790258615872</v>
      </c>
      <c r="AR56" s="9">
        <v>799.30916666666701</v>
      </c>
      <c r="AS56" s="9">
        <v>585.8991906882784</v>
      </c>
      <c r="AT56" s="9"/>
      <c r="AU56" s="9"/>
      <c r="AV56" s="9"/>
      <c r="AW56" s="9"/>
      <c r="AX56" s="9"/>
      <c r="BF56" t="s">
        <v>95</v>
      </c>
      <c r="BG56">
        <v>2.954522547890059</v>
      </c>
      <c r="BH56">
        <v>2.9540570648783202</v>
      </c>
      <c r="BI56" t="s">
        <v>96</v>
      </c>
      <c r="BN56" t="s">
        <v>130</v>
      </c>
      <c r="BO56" s="2"/>
      <c r="BP56" s="2" t="s">
        <v>88</v>
      </c>
      <c r="BQ56" s="2" t="s">
        <v>89</v>
      </c>
      <c r="BR56" s="2"/>
    </row>
    <row r="57" spans="9:70" x14ac:dyDescent="0.2">
      <c r="J57" t="s">
        <v>90</v>
      </c>
      <c r="K57">
        <v>157.56649229356182</v>
      </c>
      <c r="L57">
        <v>157.61243240176924</v>
      </c>
      <c r="M57" t="s">
        <v>91</v>
      </c>
      <c r="N57" s="9" t="s">
        <v>34</v>
      </c>
      <c r="O57" s="9"/>
      <c r="P57" s="9"/>
      <c r="Q57" s="9"/>
      <c r="R57" s="9"/>
      <c r="S57" s="9"/>
      <c r="T57" s="9"/>
      <c r="U57" s="9"/>
      <c r="V57" s="9"/>
      <c r="W57" s="9" t="s">
        <v>88</v>
      </c>
      <c r="X57" s="9" t="s">
        <v>89</v>
      </c>
      <c r="Y57" s="9"/>
      <c r="Z57" s="9" t="s">
        <v>37</v>
      </c>
      <c r="AL57" s="9"/>
      <c r="AM57" s="9"/>
      <c r="AN57" s="9"/>
      <c r="AO57" s="9"/>
      <c r="AP57" s="9"/>
      <c r="AQ57" s="9">
        <v>15.807102283227211</v>
      </c>
      <c r="AR57" s="9">
        <v>899.669225806452</v>
      </c>
      <c r="AS57" s="9">
        <v>659.35429710663118</v>
      </c>
      <c r="AT57" s="9"/>
      <c r="AU57" s="9"/>
      <c r="AV57" s="9"/>
      <c r="AW57" s="9"/>
      <c r="AX57" s="9"/>
      <c r="BO57" s="2" t="s">
        <v>90</v>
      </c>
      <c r="BP57" s="2">
        <v>0</v>
      </c>
      <c r="BQ57" s="2">
        <v>0</v>
      </c>
      <c r="BR57" s="2" t="s">
        <v>91</v>
      </c>
    </row>
    <row r="58" spans="9:70" x14ac:dyDescent="0.2">
      <c r="J58" t="s">
        <v>92</v>
      </c>
      <c r="K58">
        <v>230.9987167651515</v>
      </c>
      <c r="L58">
        <v>231.00931623399813</v>
      </c>
      <c r="M58" t="s">
        <v>91</v>
      </c>
      <c r="N58" s="9"/>
      <c r="O58" s="9"/>
      <c r="P58" s="9"/>
      <c r="Q58" s="9"/>
      <c r="R58" s="9"/>
      <c r="S58" s="9">
        <v>-0.91886114999405022</v>
      </c>
      <c r="T58" s="9">
        <v>79.489590322580597</v>
      </c>
      <c r="U58" s="9">
        <v>461.86073106480291</v>
      </c>
      <c r="V58" s="9" t="s">
        <v>90</v>
      </c>
      <c r="W58" s="9">
        <v>0</v>
      </c>
      <c r="X58" s="9">
        <v>0</v>
      </c>
      <c r="Y58" s="9" t="s">
        <v>91</v>
      </c>
      <c r="Z58" s="9"/>
      <c r="AL58" s="9"/>
      <c r="AM58" s="9"/>
      <c r="AN58" s="9"/>
      <c r="AO58" s="9"/>
      <c r="AP58" s="9"/>
      <c r="AQ58" s="9">
        <v>16.644457933126802</v>
      </c>
      <c r="AR58" s="9">
        <v>1197.6296666666699</v>
      </c>
      <c r="AS58" s="9">
        <v>914.49524470929578</v>
      </c>
      <c r="AT58" s="9"/>
      <c r="AU58" s="9"/>
      <c r="AV58" s="9"/>
      <c r="AW58" s="9"/>
      <c r="AX58" s="9"/>
      <c r="BF58" t="s">
        <v>97</v>
      </c>
      <c r="BG58">
        <v>6.4003793855878097</v>
      </c>
      <c r="BO58" s="2" t="s">
        <v>92</v>
      </c>
      <c r="BP58" s="2">
        <v>50.037785485117553</v>
      </c>
      <c r="BQ58" s="2">
        <v>50.040081488990786</v>
      </c>
      <c r="BR58" s="2" t="s">
        <v>91</v>
      </c>
    </row>
    <row r="59" spans="9:70" x14ac:dyDescent="0.2">
      <c r="J59" t="s">
        <v>93</v>
      </c>
      <c r="K59">
        <v>16.131326531126227</v>
      </c>
      <c r="L59">
        <v>16.136949111154625</v>
      </c>
      <c r="M59" t="s">
        <v>91</v>
      </c>
      <c r="N59" s="9"/>
      <c r="O59" s="9"/>
      <c r="P59" s="9"/>
      <c r="Q59" s="9"/>
      <c r="R59" s="9"/>
      <c r="S59" s="9">
        <v>-0.91824844750177737</v>
      </c>
      <c r="T59" s="9">
        <v>99.637960000000007</v>
      </c>
      <c r="U59" s="9">
        <v>289.20310635337893</v>
      </c>
      <c r="V59" s="9" t="s">
        <v>92</v>
      </c>
      <c r="W59" s="9">
        <v>5.6651972183695483</v>
      </c>
      <c r="X59" s="9">
        <v>5.6654571682180457</v>
      </c>
      <c r="Y59" s="9" t="s">
        <v>91</v>
      </c>
      <c r="Z59" s="9"/>
      <c r="AL59" s="9"/>
      <c r="AM59" s="9"/>
      <c r="AN59" s="9"/>
      <c r="AO59" s="9"/>
      <c r="AP59" s="9"/>
      <c r="AQ59" s="9">
        <v>16.056287139343222</v>
      </c>
      <c r="AR59" s="9">
        <v>1400.0416129032301</v>
      </c>
      <c r="AS59" s="9">
        <v>1083.8601560769994</v>
      </c>
      <c r="AT59" s="9"/>
      <c r="AU59" s="9"/>
      <c r="AV59" s="9"/>
      <c r="AW59" s="9"/>
      <c r="AX59" s="9"/>
      <c r="BO59" s="2" t="s">
        <v>93</v>
      </c>
      <c r="BP59" s="2">
        <v>4.7991730805321353</v>
      </c>
      <c r="BQ59" s="2">
        <v>4.8008458341437716</v>
      </c>
      <c r="BR59" s="2" t="s">
        <v>91</v>
      </c>
    </row>
    <row r="60" spans="9:70" x14ac:dyDescent="0.2">
      <c r="J60" t="s">
        <v>94</v>
      </c>
      <c r="K60">
        <v>19.597296740803749</v>
      </c>
      <c r="L60">
        <v>19.588606474682212</v>
      </c>
      <c r="M60" t="s">
        <v>91</v>
      </c>
      <c r="N60" s="9"/>
      <c r="O60" s="9"/>
      <c r="P60" s="9"/>
      <c r="Q60" s="9"/>
      <c r="R60" s="9"/>
      <c r="S60" s="9">
        <v>-0.73704375126607569</v>
      </c>
      <c r="T60" s="9">
        <v>149.85396666666699</v>
      </c>
      <c r="U60" s="9">
        <v>299.76691889681172</v>
      </c>
      <c r="V60" s="9" t="s">
        <v>93</v>
      </c>
      <c r="W60" s="9">
        <v>0.34053320322304637</v>
      </c>
      <c r="X60" s="9">
        <v>0.34065189620119379</v>
      </c>
      <c r="Y60" s="9" t="s">
        <v>91</v>
      </c>
      <c r="Z60" s="9"/>
      <c r="BO60" s="2" t="s">
        <v>94</v>
      </c>
      <c r="BP60" s="2">
        <v>0.13032937258861077</v>
      </c>
      <c r="BQ60" s="2">
        <v>0.13027157905993036</v>
      </c>
      <c r="BR60" s="2" t="s">
        <v>91</v>
      </c>
    </row>
    <row r="61" spans="9:70" x14ac:dyDescent="0.2">
      <c r="J61" t="s">
        <v>95</v>
      </c>
      <c r="K61">
        <v>2.3763196386795475</v>
      </c>
      <c r="L61">
        <v>2.3759452511416841</v>
      </c>
      <c r="M61" t="s">
        <v>96</v>
      </c>
      <c r="N61" s="9"/>
      <c r="O61" s="9"/>
      <c r="P61" s="9"/>
      <c r="Q61" s="9"/>
      <c r="R61" s="9"/>
      <c r="S61" s="9">
        <v>-0.47315445137198492</v>
      </c>
      <c r="T61" s="9">
        <v>199.98673333333301</v>
      </c>
      <c r="U61" s="9">
        <v>162.73966796783111</v>
      </c>
      <c r="V61" s="9" t="s">
        <v>94</v>
      </c>
      <c r="W61" s="9">
        <v>0.5600745992320465</v>
      </c>
      <c r="X61" s="9">
        <v>0.55982623858416658</v>
      </c>
      <c r="Y61" s="9" t="s">
        <v>91</v>
      </c>
      <c r="Z61" s="9"/>
      <c r="BO61" s="2" t="s">
        <v>95</v>
      </c>
      <c r="BP61" s="2">
        <v>30</v>
      </c>
      <c r="BQ61" s="2">
        <v>29.995273520467077</v>
      </c>
      <c r="BR61" s="2" t="s">
        <v>96</v>
      </c>
    </row>
    <row r="62" spans="9:70" x14ac:dyDescent="0.2">
      <c r="N62" s="9"/>
      <c r="O62" s="9"/>
      <c r="P62" s="9"/>
      <c r="Q62" s="9"/>
      <c r="R62" s="9"/>
      <c r="S62" s="9">
        <v>-0.50561771383653664</v>
      </c>
      <c r="T62" s="9">
        <v>249.85806666666701</v>
      </c>
      <c r="U62" s="9">
        <v>-201.53086163090865</v>
      </c>
      <c r="V62" s="9" t="s">
        <v>95</v>
      </c>
      <c r="W62" s="9">
        <v>30</v>
      </c>
      <c r="X62" s="9">
        <v>29.995273520467077</v>
      </c>
      <c r="Y62" s="9" t="s">
        <v>96</v>
      </c>
      <c r="Z62" s="9"/>
      <c r="AP62" s="13"/>
      <c r="AQ62" s="13"/>
      <c r="AR62" s="13"/>
      <c r="AS62" s="13"/>
      <c r="AT62" s="13" t="s">
        <v>87</v>
      </c>
      <c r="AU62" s="13"/>
      <c r="AV62" s="13"/>
      <c r="AW62" s="13"/>
      <c r="AX62" s="13"/>
    </row>
    <row r="63" spans="9:70" x14ac:dyDescent="0.2">
      <c r="J63" t="s">
        <v>97</v>
      </c>
      <c r="K63">
        <v>63.449607574417001</v>
      </c>
      <c r="N63" s="9"/>
      <c r="O63" s="8" t="s">
        <v>134</v>
      </c>
      <c r="P63" s="8"/>
      <c r="Q63" s="8"/>
      <c r="R63" s="8"/>
      <c r="S63" s="9">
        <v>4.5609104228557032E-2</v>
      </c>
      <c r="T63" s="9">
        <v>399.80061290322601</v>
      </c>
      <c r="U63" s="9">
        <v>364.5222165748707</v>
      </c>
      <c r="V63" s="9"/>
      <c r="W63" s="9"/>
      <c r="X63" s="9"/>
      <c r="Y63" s="9"/>
      <c r="Z63" s="9"/>
      <c r="AP63" s="13" t="s">
        <v>41</v>
      </c>
      <c r="AQ63" s="13"/>
      <c r="AR63" s="13"/>
      <c r="AS63" s="13"/>
      <c r="AT63" s="13"/>
      <c r="AU63" s="13" t="s">
        <v>88</v>
      </c>
      <c r="AV63" s="13" t="s">
        <v>89</v>
      </c>
      <c r="AW63" s="13"/>
      <c r="AX63" s="13"/>
      <c r="AY63" s="9" t="s">
        <v>4</v>
      </c>
      <c r="AZ63" s="9" t="s">
        <v>2</v>
      </c>
      <c r="BA63" s="9" t="s">
        <v>3</v>
      </c>
      <c r="BB63" s="9" t="s">
        <v>6</v>
      </c>
      <c r="BC63" s="9" t="s">
        <v>7</v>
      </c>
      <c r="BD63" s="9" t="s">
        <v>8</v>
      </c>
      <c r="BE63" s="9" t="s">
        <v>9</v>
      </c>
      <c r="BF63" s="9" t="s">
        <v>87</v>
      </c>
      <c r="BG63" s="9"/>
      <c r="BH63" s="9"/>
      <c r="BI63" s="9"/>
      <c r="BO63" s="2" t="s">
        <v>97</v>
      </c>
      <c r="BP63">
        <v>63.755739354557491</v>
      </c>
    </row>
    <row r="64" spans="9:70" x14ac:dyDescent="0.2">
      <c r="N64" s="9"/>
      <c r="O64" s="9"/>
      <c r="P64" s="9"/>
      <c r="Q64" s="9"/>
      <c r="R64" s="9"/>
      <c r="S64" s="9">
        <v>0.50997756022572527</v>
      </c>
      <c r="T64" s="9">
        <v>499.688806451613</v>
      </c>
      <c r="U64" s="9">
        <v>546.26814072856143</v>
      </c>
      <c r="V64" s="9" t="s">
        <v>97</v>
      </c>
      <c r="W64" s="9">
        <v>6.4330649096930435</v>
      </c>
      <c r="X64" s="9"/>
      <c r="Y64" s="9"/>
      <c r="Z64" s="9"/>
      <c r="AP64" s="13"/>
      <c r="AQ64" s="13"/>
      <c r="AR64" s="13"/>
      <c r="AS64" s="13"/>
      <c r="AT64" s="13" t="s">
        <v>90</v>
      </c>
      <c r="AU64" s="13">
        <v>54.87989449755991</v>
      </c>
      <c r="AV64" s="13">
        <v>54.895895287162638</v>
      </c>
      <c r="AW64" s="13" t="s">
        <v>91</v>
      </c>
      <c r="AX64" s="13"/>
      <c r="AY64" s="9"/>
      <c r="AZ64" s="9"/>
      <c r="BA64" s="9"/>
      <c r="BB64" s="9"/>
      <c r="BC64" s="9">
        <v>-0.16160639137304911</v>
      </c>
      <c r="BD64" s="9">
        <v>49.569153333333297</v>
      </c>
      <c r="BE64" s="9">
        <v>124.0585906061428</v>
      </c>
      <c r="BF64" s="9"/>
      <c r="BG64" s="9" t="s">
        <v>88</v>
      </c>
      <c r="BH64" s="9" t="s">
        <v>89</v>
      </c>
      <c r="BI64" s="9"/>
    </row>
    <row r="65" spans="6:61" x14ac:dyDescent="0.2">
      <c r="N65" s="9"/>
      <c r="O65" s="9"/>
      <c r="P65" s="9"/>
      <c r="Q65" s="9"/>
      <c r="R65" s="9"/>
      <c r="S65" s="9">
        <v>0.63291339634641242</v>
      </c>
      <c r="T65" s="9">
        <v>599.40923333333296</v>
      </c>
      <c r="U65" s="9">
        <v>494.20043258686849</v>
      </c>
      <c r="V65" s="9"/>
      <c r="W65" s="9"/>
      <c r="X65" s="9"/>
      <c r="Y65" s="9"/>
      <c r="Z65" s="9"/>
      <c r="AP65" s="13" t="s">
        <v>128</v>
      </c>
      <c r="AQ65" s="13"/>
      <c r="AR65" s="13"/>
      <c r="AS65" s="13"/>
      <c r="AT65" s="13" t="s">
        <v>92</v>
      </c>
      <c r="AU65" s="13">
        <v>67.2348375546173</v>
      </c>
      <c r="AV65" s="13">
        <v>67.237922652128006</v>
      </c>
      <c r="AW65" s="13" t="s">
        <v>91</v>
      </c>
      <c r="AX65" s="13"/>
      <c r="AY65" s="9"/>
      <c r="AZ65" s="9"/>
      <c r="BA65" s="9"/>
      <c r="BB65" s="9"/>
      <c r="BC65" s="9">
        <v>-1.3912917891824732E-2</v>
      </c>
      <c r="BD65" s="9">
        <v>79.600489999999994</v>
      </c>
      <c r="BE65" s="9">
        <v>86.243396256303669</v>
      </c>
      <c r="BF65" s="9" t="s">
        <v>90</v>
      </c>
      <c r="BG65" s="9">
        <v>0.76459224700926742</v>
      </c>
      <c r="BH65" s="9">
        <v>0.76481517163017421</v>
      </c>
      <c r="BI65" s="9" t="s">
        <v>91</v>
      </c>
    </row>
    <row r="66" spans="6:61" x14ac:dyDescent="0.2">
      <c r="N66" s="9"/>
      <c r="O66" s="9"/>
      <c r="P66" s="9"/>
      <c r="Q66" s="9"/>
      <c r="R66" s="9"/>
      <c r="S66" s="9">
        <v>0.85016576802670973</v>
      </c>
      <c r="T66" s="9">
        <v>699.870580645161</v>
      </c>
      <c r="U66" s="9">
        <v>417.99801364765898</v>
      </c>
      <c r="V66" s="9"/>
      <c r="W66" s="9"/>
      <c r="X66" s="9"/>
      <c r="Y66" s="9"/>
      <c r="Z66" s="9"/>
      <c r="AP66" s="13"/>
      <c r="AQ66" s="13"/>
      <c r="AR66" s="13"/>
      <c r="AS66" s="13"/>
      <c r="AT66" s="13" t="s">
        <v>93</v>
      </c>
      <c r="AU66" s="13">
        <v>5.341511998650283</v>
      </c>
      <c r="AV66" s="13">
        <v>5.3433737846991312</v>
      </c>
      <c r="AW66" s="13" t="s">
        <v>91</v>
      </c>
      <c r="AX66" s="13"/>
      <c r="AY66" s="9"/>
      <c r="AZ66" s="9"/>
      <c r="BA66" s="9"/>
      <c r="BB66" s="9"/>
      <c r="BC66" s="9">
        <v>2.5596209023857685E-2</v>
      </c>
      <c r="BD66" s="9">
        <v>99.690269999999998</v>
      </c>
      <c r="BE66" s="9">
        <v>75.573294684677322</v>
      </c>
      <c r="BF66" s="9" t="s">
        <v>92</v>
      </c>
      <c r="BG66" s="9">
        <v>3.1521865139155061</v>
      </c>
      <c r="BH66" s="9">
        <v>3.1523311532590528</v>
      </c>
      <c r="BI66" s="9" t="s">
        <v>91</v>
      </c>
    </row>
    <row r="67" spans="6:61" x14ac:dyDescent="0.2">
      <c r="N67" s="9"/>
      <c r="O67" s="9"/>
      <c r="P67" s="9"/>
      <c r="Q67" s="9"/>
      <c r="R67" s="9"/>
      <c r="S67" s="9">
        <v>1.1591173655282818</v>
      </c>
      <c r="T67" s="9">
        <v>799.51254838709701</v>
      </c>
      <c r="U67" s="9">
        <v>228.70156444717895</v>
      </c>
      <c r="V67" s="9"/>
      <c r="W67" s="9"/>
      <c r="X67" s="9"/>
      <c r="Y67" s="9"/>
      <c r="Z67" s="9"/>
      <c r="AP67" s="13"/>
      <c r="AQ67" s="13"/>
      <c r="AR67" s="13"/>
      <c r="AS67" s="13"/>
      <c r="AT67" s="13" t="s">
        <v>94</v>
      </c>
      <c r="AU67" s="13">
        <v>1.785818146760519</v>
      </c>
      <c r="AV67" s="13">
        <v>1.7850262398385961</v>
      </c>
      <c r="AW67" s="13" t="s">
        <v>91</v>
      </c>
      <c r="AX67" s="13"/>
      <c r="AY67" s="9"/>
      <c r="AZ67" s="9"/>
      <c r="BA67" s="9"/>
      <c r="BB67" s="9"/>
      <c r="BC67" s="9">
        <v>0.14262391881751416</v>
      </c>
      <c r="BD67" s="9">
        <v>149.62629999999999</v>
      </c>
      <c r="BE67" s="9">
        <v>39.656904505171553</v>
      </c>
      <c r="BF67" s="9" t="s">
        <v>93</v>
      </c>
      <c r="BG67" s="9">
        <v>0.28321541702157149</v>
      </c>
      <c r="BH67" s="9">
        <v>0.28331413186342952</v>
      </c>
      <c r="BI67" s="9" t="s">
        <v>91</v>
      </c>
    </row>
    <row r="68" spans="6:61" x14ac:dyDescent="0.2">
      <c r="N68" s="9"/>
      <c r="O68" s="9"/>
      <c r="P68" s="9"/>
      <c r="Q68" s="9"/>
      <c r="R68" s="9"/>
      <c r="S68" s="9">
        <v>1.5713284434548334</v>
      </c>
      <c r="T68" s="9">
        <v>899.85325806451601</v>
      </c>
      <c r="U68" s="9">
        <v>1062.7848349278261</v>
      </c>
      <c r="V68" s="9"/>
      <c r="W68" s="9"/>
      <c r="X68" s="9"/>
      <c r="Y68" s="9"/>
      <c r="Z68" s="9"/>
      <c r="AP68" s="13"/>
      <c r="AQ68" s="13"/>
      <c r="AR68" s="13"/>
      <c r="AS68" s="13"/>
      <c r="AT68" s="13" t="s">
        <v>95</v>
      </c>
      <c r="AU68" s="13">
        <v>30</v>
      </c>
      <c r="AV68" s="13">
        <v>29.995273520467077</v>
      </c>
      <c r="AW68" s="13" t="s">
        <v>96</v>
      </c>
      <c r="AX68" s="13"/>
      <c r="AY68" s="9"/>
      <c r="AZ68" s="9"/>
      <c r="BA68" s="9"/>
      <c r="BB68" s="9"/>
      <c r="BC68" s="9">
        <v>0.24225747132893688</v>
      </c>
      <c r="BD68" s="9">
        <v>199.226233333333</v>
      </c>
      <c r="BE68" s="9">
        <v>75.482517358507991</v>
      </c>
      <c r="BF68" s="9" t="s">
        <v>94</v>
      </c>
      <c r="BG68" s="9">
        <v>0</v>
      </c>
      <c r="BH68" s="9">
        <v>0</v>
      </c>
      <c r="BI68" s="9" t="s">
        <v>91</v>
      </c>
    </row>
    <row r="69" spans="6:61" x14ac:dyDescent="0.2">
      <c r="N69" s="9"/>
      <c r="O69" s="9"/>
      <c r="P69" s="9"/>
      <c r="Q69" s="9"/>
      <c r="R69" s="9"/>
      <c r="S69" s="9">
        <v>1.8419125756581427</v>
      </c>
      <c r="T69" s="9">
        <v>1199.3125806451601</v>
      </c>
      <c r="U69" s="9">
        <v>628.5148339284558</v>
      </c>
      <c r="V69" s="9"/>
      <c r="W69" s="9"/>
      <c r="X69" s="9"/>
      <c r="Y69" s="9"/>
      <c r="Z69" s="9"/>
      <c r="AP69" s="13"/>
      <c r="AQ69" s="13"/>
      <c r="AR69" s="13"/>
      <c r="AS69" s="13"/>
      <c r="AT69" s="13"/>
      <c r="AU69" s="13"/>
      <c r="AV69" s="13"/>
      <c r="AW69" s="13"/>
      <c r="AX69" s="13"/>
      <c r="AY69" s="9"/>
      <c r="AZ69" s="9"/>
      <c r="BA69" s="9"/>
      <c r="BB69" s="9"/>
      <c r="BC69" s="9">
        <v>0.26287168543703338</v>
      </c>
      <c r="BD69" s="9">
        <v>249.26576666666699</v>
      </c>
      <c r="BE69" s="9">
        <v>160.17465256461574</v>
      </c>
      <c r="BF69" s="9" t="s">
        <v>95</v>
      </c>
      <c r="BG69" s="9">
        <v>30</v>
      </c>
      <c r="BH69" s="9">
        <v>29.995273520467077</v>
      </c>
      <c r="BI69" s="9" t="s">
        <v>96</v>
      </c>
    </row>
    <row r="70" spans="6:61" x14ac:dyDescent="0.2"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P70" s="13"/>
      <c r="AQ70" s="13"/>
      <c r="AR70" s="13"/>
      <c r="AS70" s="13"/>
      <c r="AT70" s="13" t="s">
        <v>97</v>
      </c>
      <c r="AU70" s="13">
        <v>11.342749921487737</v>
      </c>
      <c r="AV70" s="13"/>
      <c r="AW70" s="13"/>
      <c r="AX70" s="13"/>
      <c r="AY70" s="9"/>
      <c r="AZ70" s="9"/>
      <c r="BA70" s="9"/>
      <c r="BB70" s="9"/>
      <c r="BC70" s="9">
        <v>0.29712964871757158</v>
      </c>
      <c r="BD70" s="9">
        <v>399.515066666667</v>
      </c>
      <c r="BE70" s="9">
        <v>231.46431459515739</v>
      </c>
      <c r="BF70" s="9"/>
      <c r="BG70" s="9"/>
      <c r="BH70" s="9"/>
      <c r="BI70" s="9"/>
    </row>
    <row r="71" spans="6:61" x14ac:dyDescent="0.2">
      <c r="N71" s="9"/>
      <c r="O71" s="9"/>
      <c r="P71" s="9"/>
      <c r="Q71" s="9"/>
      <c r="R71" s="9"/>
      <c r="S71" s="9"/>
      <c r="T71" s="9" t="s">
        <v>100</v>
      </c>
      <c r="U71" s="9"/>
      <c r="V71" s="9"/>
      <c r="W71" s="9"/>
      <c r="X71" s="9"/>
      <c r="Y71" s="9"/>
      <c r="Z71" s="9"/>
      <c r="AY71" s="9"/>
      <c r="AZ71" s="8" t="s">
        <v>134</v>
      </c>
      <c r="BA71" s="8"/>
      <c r="BB71" s="9"/>
      <c r="BC71" s="9">
        <v>0.35752357481710806</v>
      </c>
      <c r="BD71" s="9">
        <v>499.65854838709703</v>
      </c>
      <c r="BE71" s="9">
        <v>272.7917115104824</v>
      </c>
      <c r="BF71" s="9"/>
      <c r="BG71" s="9"/>
      <c r="BH71" s="9"/>
      <c r="BI71" s="9"/>
    </row>
    <row r="72" spans="6:61" x14ac:dyDescent="0.2"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Y72" s="9"/>
      <c r="AZ72" s="9"/>
      <c r="BA72" s="9"/>
      <c r="BB72" s="9"/>
      <c r="BC72" s="9">
        <v>0.48951838146495114</v>
      </c>
      <c r="BD72" s="9">
        <v>599.47526666666704</v>
      </c>
      <c r="BE72" s="9">
        <v>327.2370631235745</v>
      </c>
      <c r="BF72" s="9" t="s">
        <v>97</v>
      </c>
      <c r="BG72" s="9">
        <v>0.62247294964600419</v>
      </c>
      <c r="BH72" s="9"/>
      <c r="BI72" s="9"/>
    </row>
    <row r="73" spans="6:61" x14ac:dyDescent="0.2">
      <c r="AY73" s="9"/>
      <c r="AZ73" s="9"/>
      <c r="BA73" s="9"/>
      <c r="BB73" s="9"/>
      <c r="BC73" s="9">
        <v>0.56110274875887101</v>
      </c>
      <c r="BD73" s="9">
        <v>699.64329999999995</v>
      </c>
      <c r="BE73" s="9">
        <v>85.636157930720557</v>
      </c>
      <c r="BF73" s="9"/>
      <c r="BG73" s="9"/>
      <c r="BH73" s="9"/>
      <c r="BI73" s="9"/>
    </row>
    <row r="74" spans="6:61" x14ac:dyDescent="0.2"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</row>
    <row r="75" spans="6:61" x14ac:dyDescent="0.2">
      <c r="AY75" s="9"/>
      <c r="AZ75" s="9"/>
      <c r="BA75" s="9"/>
      <c r="BB75" s="9"/>
      <c r="BC75" s="9">
        <v>0.66048209396508861</v>
      </c>
      <c r="BD75" s="9">
        <v>899.51530000000002</v>
      </c>
      <c r="BE75" s="9">
        <v>198.71451609969174</v>
      </c>
      <c r="BF75" s="9"/>
      <c r="BG75" s="9"/>
      <c r="BH75" s="9"/>
      <c r="BI75" s="9"/>
    </row>
    <row r="76" spans="6:61" x14ac:dyDescent="0.2">
      <c r="AY76" s="9"/>
      <c r="AZ76" s="9"/>
      <c r="BA76" s="9"/>
      <c r="BB76" s="9"/>
      <c r="BC76" s="9">
        <v>1.2041309705713732</v>
      </c>
      <c r="BD76" s="9">
        <v>1198.8706666666701</v>
      </c>
      <c r="BE76" s="9">
        <v>306.49926965371253</v>
      </c>
      <c r="BF76" s="9"/>
      <c r="BG76" s="9"/>
      <c r="BH76" s="9"/>
      <c r="BI76" s="9"/>
    </row>
    <row r="77" spans="6:61" x14ac:dyDescent="0.2">
      <c r="F77" t="s">
        <v>2</v>
      </c>
      <c r="G77" t="s">
        <v>6</v>
      </c>
      <c r="H77" t="s">
        <v>90</v>
      </c>
      <c r="I77" t="s">
        <v>92</v>
      </c>
      <c r="AY77" s="9"/>
      <c r="AZ77" s="9"/>
      <c r="BA77" s="9"/>
      <c r="BB77" s="9"/>
      <c r="BC77" s="9">
        <v>0.98728948467407862</v>
      </c>
      <c r="BD77" s="9">
        <v>1399.68935483871</v>
      </c>
      <c r="BE77" s="9">
        <v>801.28195946090943</v>
      </c>
      <c r="BF77" s="9"/>
      <c r="BG77" s="9"/>
      <c r="BH77" s="9"/>
      <c r="BI77" s="9"/>
    </row>
    <row r="78" spans="6:61" x14ac:dyDescent="0.2">
      <c r="F78" t="s">
        <v>148</v>
      </c>
      <c r="G78" t="s">
        <v>10</v>
      </c>
      <c r="H78">
        <v>134.6315164357662</v>
      </c>
      <c r="I78">
        <v>223.41549173657097</v>
      </c>
      <c r="J78">
        <v>12.750558415526147</v>
      </c>
      <c r="K78">
        <v>399.58951612903201</v>
      </c>
      <c r="L78">
        <v>235.24689922295605</v>
      </c>
      <c r="M78">
        <f>CORREL(H78:H80,J78:J80)</f>
        <v>0.39534406069097744</v>
      </c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</row>
    <row r="79" spans="6:61" x14ac:dyDescent="0.2">
      <c r="F79" t="s">
        <v>148</v>
      </c>
      <c r="G79" t="s">
        <v>10</v>
      </c>
      <c r="H79">
        <v>184.1847294165957</v>
      </c>
      <c r="I79">
        <v>235.88065482385144</v>
      </c>
      <c r="J79">
        <v>16.340826635078294</v>
      </c>
      <c r="K79">
        <v>396.78383333333301</v>
      </c>
      <c r="L79">
        <v>213.43349987134405</v>
      </c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</row>
    <row r="80" spans="6:61" x14ac:dyDescent="0.2">
      <c r="F80" t="s">
        <v>148</v>
      </c>
      <c r="G80" t="s">
        <v>10</v>
      </c>
      <c r="H80">
        <v>162.37816978939216</v>
      </c>
      <c r="I80">
        <v>204.09242456862239</v>
      </c>
      <c r="J80">
        <v>8.5077754539312966</v>
      </c>
      <c r="K80">
        <v>399.129387096774</v>
      </c>
      <c r="L80">
        <v>212.26439251167068</v>
      </c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</row>
    <row r="81" spans="4:61" x14ac:dyDescent="0.2">
      <c r="D81" t="s">
        <v>30</v>
      </c>
      <c r="F81" t="s">
        <v>148</v>
      </c>
      <c r="G81" t="s">
        <v>13</v>
      </c>
      <c r="H81">
        <v>130.96548411266971</v>
      </c>
      <c r="I81">
        <v>229.69271553548103</v>
      </c>
      <c r="J81">
        <v>10.511722184604265</v>
      </c>
      <c r="K81">
        <v>399.482709677419</v>
      </c>
      <c r="L81">
        <v>271.89707786668134</v>
      </c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</row>
    <row r="82" spans="4:61" x14ac:dyDescent="0.2">
      <c r="D82" t="s">
        <v>37</v>
      </c>
      <c r="F82" t="s">
        <v>148</v>
      </c>
      <c r="G82" t="s">
        <v>13</v>
      </c>
      <c r="H82">
        <v>102.9543260038527</v>
      </c>
      <c r="I82">
        <v>178.25694047470253</v>
      </c>
      <c r="J82">
        <v>6.9546494544931106</v>
      </c>
      <c r="K82">
        <v>399.52983333333299</v>
      </c>
      <c r="L82">
        <v>247.76589597841823</v>
      </c>
      <c r="AY82" s="9"/>
      <c r="AZ82" s="9"/>
      <c r="BA82" s="9"/>
      <c r="BB82" s="9"/>
      <c r="BC82" s="9" t="s">
        <v>101</v>
      </c>
      <c r="BD82" s="9"/>
      <c r="BE82" s="9"/>
      <c r="BF82" s="9"/>
      <c r="BG82" s="9"/>
      <c r="BH82" s="9"/>
      <c r="BI82" s="9"/>
    </row>
    <row r="83" spans="4:61" x14ac:dyDescent="0.2">
      <c r="D83" t="s">
        <v>41</v>
      </c>
      <c r="F83" t="s">
        <v>148</v>
      </c>
      <c r="G83" t="s">
        <v>13</v>
      </c>
      <c r="H83">
        <v>94.201746704552903</v>
      </c>
      <c r="I83">
        <v>87.346170322294682</v>
      </c>
      <c r="J83">
        <v>3.889407376545396</v>
      </c>
      <c r="K83">
        <v>399.76358064516103</v>
      </c>
      <c r="L83">
        <v>112.95758551765024</v>
      </c>
      <c r="M83">
        <f>CORREL(H81:H83,J81:J83)</f>
        <v>0.96870325885930908</v>
      </c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564D-5E13-154E-AD33-A6F657D81871}">
  <dimension ref="A2:BN71"/>
  <sheetViews>
    <sheetView topLeftCell="A52" zoomScaleNormal="50" workbookViewId="0">
      <selection activeCell="E69" sqref="E69:N71"/>
    </sheetView>
  </sheetViews>
  <sheetFormatPr baseColWidth="10" defaultColWidth="10.6640625" defaultRowHeight="16" x14ac:dyDescent="0.2"/>
  <cols>
    <col min="1" max="1" width="10.6640625" style="11" customWidth="1"/>
    <col min="2" max="2" width="25.6640625" customWidth="1"/>
    <col min="14" max="14" width="24.83203125" customWidth="1"/>
    <col min="26" max="26" width="25.33203125" customWidth="1"/>
  </cols>
  <sheetData>
    <row r="2" spans="1:66" x14ac:dyDescent="0.2">
      <c r="A2" s="10"/>
      <c r="B2" s="1" t="s">
        <v>0</v>
      </c>
      <c r="C2" s="1" t="s">
        <v>4</v>
      </c>
      <c r="D2" s="1" t="s">
        <v>2</v>
      </c>
      <c r="E2" s="1" t="s">
        <v>3</v>
      </c>
      <c r="F2" s="1" t="s">
        <v>6</v>
      </c>
      <c r="G2" s="1" t="s">
        <v>7</v>
      </c>
      <c r="H2" s="1" t="s">
        <v>8</v>
      </c>
      <c r="I2" s="1" t="s">
        <v>9</v>
      </c>
      <c r="J2" s="11" t="s">
        <v>87</v>
      </c>
      <c r="K2" s="11"/>
      <c r="L2" s="11"/>
      <c r="M2" s="11"/>
      <c r="Z2" s="1" t="s">
        <v>0</v>
      </c>
      <c r="AA2" s="1" t="s">
        <v>4</v>
      </c>
      <c r="AB2" s="1" t="s">
        <v>2</v>
      </c>
      <c r="AC2" s="1" t="s">
        <v>3</v>
      </c>
      <c r="AD2" s="1" t="s">
        <v>6</v>
      </c>
      <c r="AE2" s="1" t="s">
        <v>7</v>
      </c>
      <c r="AF2" s="1" t="s">
        <v>8</v>
      </c>
      <c r="AG2" s="1" t="s">
        <v>9</v>
      </c>
      <c r="AH2" s="11" t="s">
        <v>87</v>
      </c>
      <c r="AI2" s="11"/>
      <c r="AJ2" s="11"/>
      <c r="AK2" s="11"/>
      <c r="AL2" s="1" t="s">
        <v>0</v>
      </c>
      <c r="AM2" s="1" t="s">
        <v>4</v>
      </c>
      <c r="AN2" s="1" t="s">
        <v>2</v>
      </c>
      <c r="AO2" s="1" t="s">
        <v>3</v>
      </c>
      <c r="AP2" s="1" t="s">
        <v>6</v>
      </c>
      <c r="AQ2" s="1" t="s">
        <v>7</v>
      </c>
      <c r="AR2" s="1" t="s">
        <v>8</v>
      </c>
      <c r="AS2" s="1" t="s">
        <v>9</v>
      </c>
      <c r="AT2" s="2" t="s">
        <v>87</v>
      </c>
      <c r="AU2" s="2"/>
      <c r="AV2" s="2"/>
      <c r="AW2" s="2"/>
      <c r="AX2" t="s">
        <v>86</v>
      </c>
      <c r="AY2" t="s">
        <v>6</v>
      </c>
      <c r="AZ2" t="s">
        <v>7</v>
      </c>
      <c r="BA2" t="s">
        <v>8</v>
      </c>
      <c r="BB2" t="s">
        <v>9</v>
      </c>
      <c r="BC2" s="2" t="s">
        <v>87</v>
      </c>
      <c r="BD2" s="2"/>
      <c r="BE2" s="2"/>
      <c r="BF2" s="2"/>
      <c r="BH2" t="s">
        <v>108</v>
      </c>
      <c r="BJ2" t="s">
        <v>86</v>
      </c>
      <c r="BK2" t="s">
        <v>109</v>
      </c>
      <c r="BN2" t="s">
        <v>108</v>
      </c>
    </row>
    <row r="3" spans="1:66" x14ac:dyDescent="0.2">
      <c r="B3" t="s">
        <v>26</v>
      </c>
      <c r="G3">
        <v>-3.3009526897976875</v>
      </c>
      <c r="H3">
        <v>49.736545161290302</v>
      </c>
      <c r="I3">
        <v>134.80344225914627</v>
      </c>
      <c r="J3" s="11"/>
      <c r="K3" s="11" t="s">
        <v>88</v>
      </c>
      <c r="L3" s="11" t="s">
        <v>89</v>
      </c>
      <c r="M3" s="11"/>
      <c r="Z3" t="s">
        <v>28</v>
      </c>
      <c r="AE3">
        <v>-0.84819075252346332</v>
      </c>
      <c r="AF3">
        <v>49.6215433333333</v>
      </c>
      <c r="AG3">
        <v>105.52541346153642</v>
      </c>
      <c r="AH3" s="11"/>
      <c r="AI3" s="11" t="s">
        <v>88</v>
      </c>
      <c r="AJ3" s="11" t="s">
        <v>89</v>
      </c>
      <c r="AK3" s="11"/>
      <c r="AL3" t="s">
        <v>29</v>
      </c>
      <c r="AQ3">
        <v>-2.357436674376816</v>
      </c>
      <c r="AR3">
        <v>49.354153333333301</v>
      </c>
      <c r="AS3">
        <v>181.01833396575077</v>
      </c>
      <c r="AT3" s="2"/>
      <c r="AU3" s="2" t="s">
        <v>88</v>
      </c>
      <c r="AV3" s="2" t="s">
        <v>89</v>
      </c>
      <c r="AW3" s="2"/>
      <c r="AZ3">
        <f>AVERAGE(G3,AE3,AQ3)</f>
        <v>-2.168860038899322</v>
      </c>
      <c r="BA3">
        <f t="shared" ref="BA3:BB3" si="0">AVERAGE(H3,AF3,AR3)</f>
        <v>49.570747275985639</v>
      </c>
      <c r="BB3">
        <f t="shared" si="0"/>
        <v>140.44906322881116</v>
      </c>
      <c r="BC3" s="2"/>
      <c r="BD3" s="2" t="s">
        <v>88</v>
      </c>
      <c r="BE3" s="2" t="s">
        <v>89</v>
      </c>
      <c r="BF3" s="2"/>
      <c r="BH3">
        <f>STDEV(G3,AE3,AQ3)/SQRT(COUNT((G3,AE3,AQ3)))</f>
        <v>0.71430178982026715</v>
      </c>
      <c r="BL3" t="s">
        <v>88</v>
      </c>
      <c r="BM3" t="s">
        <v>89</v>
      </c>
    </row>
    <row r="4" spans="1:66" x14ac:dyDescent="0.2">
      <c r="G4">
        <v>-2.4344545682243073</v>
      </c>
      <c r="H4">
        <v>79.859045161290297</v>
      </c>
      <c r="I4">
        <v>114.53583987822581</v>
      </c>
      <c r="J4" s="11" t="s">
        <v>90</v>
      </c>
      <c r="K4" s="11">
        <v>97.936255259223344</v>
      </c>
      <c r="L4" s="11">
        <v>97.964809567303362</v>
      </c>
      <c r="M4" s="11" t="s">
        <v>91</v>
      </c>
      <c r="AE4">
        <v>-0.31647397490190221</v>
      </c>
      <c r="AF4">
        <v>79.607319354838694</v>
      </c>
      <c r="AG4">
        <v>94.06554804269912</v>
      </c>
      <c r="AH4" s="11" t="s">
        <v>90</v>
      </c>
      <c r="AI4" s="11">
        <v>102.98476680490273</v>
      </c>
      <c r="AJ4" s="11">
        <v>103.01479305770474</v>
      </c>
      <c r="AK4" s="11" t="s">
        <v>91</v>
      </c>
      <c r="AQ4">
        <v>-1.8727416034052029</v>
      </c>
      <c r="AR4">
        <v>79.434793333333303</v>
      </c>
      <c r="AS4">
        <v>174.73986422816648</v>
      </c>
      <c r="AT4" s="2" t="s">
        <v>90</v>
      </c>
      <c r="AU4" s="2">
        <v>136.25256596728894</v>
      </c>
      <c r="AV4" s="2">
        <v>136.29229178419939</v>
      </c>
      <c r="AW4" s="2" t="s">
        <v>91</v>
      </c>
      <c r="AZ4">
        <f t="shared" ref="AZ4:AZ16" si="1">AVERAGE(G4,AE4,AQ4)</f>
        <v>-1.5412233821771375</v>
      </c>
      <c r="BA4">
        <f t="shared" ref="BA4:BA16" si="2">AVERAGE(H4,AF4,AR4)</f>
        <v>79.633719283154093</v>
      </c>
      <c r="BB4">
        <f t="shared" ref="BB4:BB16" si="3">AVERAGE(I4,AG4,AS4)</f>
        <v>127.78041738303047</v>
      </c>
      <c r="BC4" s="2" t="s">
        <v>90</v>
      </c>
      <c r="BD4" s="2">
        <v>96.93238961463237</v>
      </c>
      <c r="BE4" s="2">
        <v>96.960651235506703</v>
      </c>
      <c r="BF4" s="2" t="s">
        <v>91</v>
      </c>
      <c r="BH4">
        <f>STDEV(G4,AE4,AQ4)/SQRT(COUNT((G4,AE4,AQ4)))</f>
        <v>0.6334794647230082</v>
      </c>
      <c r="BK4" t="s">
        <v>90</v>
      </c>
      <c r="BL4">
        <f>AVERAGE(K4,AI4,AU4)</f>
        <v>112.39119601047167</v>
      </c>
      <c r="BM4">
        <f>AVERAGE(L4,AJ4,AV4)</f>
        <v>112.42396480306917</v>
      </c>
      <c r="BN4">
        <f>STDEV(L4,AJ4,AV4)/(SQRT(COUNT(L4,AJ4,AV4)))</f>
        <v>12.022872063584231</v>
      </c>
    </row>
    <row r="5" spans="1:66" x14ac:dyDescent="0.2">
      <c r="G5">
        <v>-1.6739952525490196</v>
      </c>
      <c r="H5">
        <v>99.949749999999995</v>
      </c>
      <c r="I5">
        <v>126.59530403366499</v>
      </c>
      <c r="J5" s="11" t="s">
        <v>92</v>
      </c>
      <c r="K5" s="11">
        <v>121.84094020954348</v>
      </c>
      <c r="L5" s="11">
        <v>121.84653092999457</v>
      </c>
      <c r="M5" s="11" t="s">
        <v>91</v>
      </c>
      <c r="AE5">
        <v>0.13713545758628537</v>
      </c>
      <c r="AF5">
        <v>99.589849999999998</v>
      </c>
      <c r="AG5">
        <v>86.461437942087869</v>
      </c>
      <c r="AH5" s="11" t="s">
        <v>92</v>
      </c>
      <c r="AI5" s="11">
        <v>166.57946300839819</v>
      </c>
      <c r="AJ5" s="11">
        <v>166.58710657392692</v>
      </c>
      <c r="AK5" s="11" t="s">
        <v>91</v>
      </c>
      <c r="AQ5">
        <v>-1.52341423925931</v>
      </c>
      <c r="AR5">
        <v>99.653216666666694</v>
      </c>
      <c r="AS5">
        <v>169.22239035016449</v>
      </c>
      <c r="AT5" s="2" t="s">
        <v>92</v>
      </c>
      <c r="AU5" s="2">
        <v>194.45213441738338</v>
      </c>
      <c r="AV5" s="2">
        <v>194.46105693162841</v>
      </c>
      <c r="AW5" s="2" t="s">
        <v>91</v>
      </c>
      <c r="AZ5">
        <f t="shared" si="1"/>
        <v>-1.0200913447406814</v>
      </c>
      <c r="BA5">
        <f t="shared" si="2"/>
        <v>99.7309388888889</v>
      </c>
      <c r="BB5">
        <f t="shared" si="3"/>
        <v>127.42637744197243</v>
      </c>
      <c r="BC5" s="2" t="s">
        <v>92</v>
      </c>
      <c r="BD5" s="2">
        <v>144.90045216023836</v>
      </c>
      <c r="BE5" s="2">
        <v>144.9071009756519</v>
      </c>
      <c r="BF5" s="2" t="s">
        <v>91</v>
      </c>
      <c r="BH5">
        <f>STDEV(G5,AE5,AQ5)/SQRT(COUNT((G5,AE5,AQ5)))</f>
        <v>0.58024393272966412</v>
      </c>
      <c r="BK5" t="s">
        <v>92</v>
      </c>
      <c r="BL5">
        <f t="shared" ref="BL5:BL10" si="4">AVERAGE(K5,AI5,AU5)</f>
        <v>160.95751254510836</v>
      </c>
      <c r="BM5">
        <f t="shared" ref="BM5:BM8" si="5">AVERAGE(L5,AJ5,AV5)</f>
        <v>160.9648981451833</v>
      </c>
      <c r="BN5">
        <f t="shared" ref="BN5:BN8" si="6">STDEV(L5,AJ5,AV5)/(SQRT(COUNT(L5,AJ5,AV5)))</f>
        <v>21.149659314219555</v>
      </c>
    </row>
    <row r="6" spans="1:66" x14ac:dyDescent="0.2">
      <c r="G6">
        <v>-0.12312842444857718</v>
      </c>
      <c r="H6">
        <v>149.879161290323</v>
      </c>
      <c r="I6">
        <v>144.30064771052639</v>
      </c>
      <c r="J6" s="11" t="s">
        <v>93</v>
      </c>
      <c r="K6" s="11">
        <v>8.2121415508775595</v>
      </c>
      <c r="L6" s="11">
        <v>8.2150038959540943</v>
      </c>
      <c r="M6" s="11" t="s">
        <v>91</v>
      </c>
      <c r="AE6">
        <v>1.1704426350115946</v>
      </c>
      <c r="AF6">
        <v>149.65413333333299</v>
      </c>
      <c r="AG6">
        <v>87.235028067950893</v>
      </c>
      <c r="AH6" s="11" t="s">
        <v>93</v>
      </c>
      <c r="AI6" s="11">
        <v>5.1146675304483722</v>
      </c>
      <c r="AJ6" s="11">
        <v>5.1164502497711197</v>
      </c>
      <c r="AK6" s="11" t="s">
        <v>91</v>
      </c>
      <c r="AQ6">
        <v>-0.63535262836825701</v>
      </c>
      <c r="AR6">
        <v>149.24473333333299</v>
      </c>
      <c r="AS6">
        <v>171.72000788640682</v>
      </c>
      <c r="AT6" s="2" t="s">
        <v>93</v>
      </c>
      <c r="AU6" s="2">
        <v>11.552602743242996</v>
      </c>
      <c r="AV6" s="2">
        <v>11.556629407344975</v>
      </c>
      <c r="AW6" s="2" t="s">
        <v>91</v>
      </c>
      <c r="AZ6">
        <f t="shared" si="1"/>
        <v>0.13732052739825351</v>
      </c>
      <c r="BA6">
        <f t="shared" si="2"/>
        <v>149.59267598566299</v>
      </c>
      <c r="BB6">
        <f t="shared" si="3"/>
        <v>134.41856122162804</v>
      </c>
      <c r="BC6" s="2" t="s">
        <v>93</v>
      </c>
      <c r="BD6" s="2">
        <v>9.0857624871679867</v>
      </c>
      <c r="BE6" s="2">
        <v>9.0889293331557948</v>
      </c>
      <c r="BF6" s="2" t="s">
        <v>91</v>
      </c>
      <c r="BH6">
        <f>STDEV(G6,AE6,AQ6)/SQRT(COUNT((G6,AE6,AQ6)))</f>
        <v>0.53730791162977842</v>
      </c>
      <c r="BK6" t="s">
        <v>93</v>
      </c>
      <c r="BL6">
        <f t="shared" si="4"/>
        <v>8.2931372748563081</v>
      </c>
      <c r="BM6">
        <f t="shared" si="5"/>
        <v>8.2960278510233962</v>
      </c>
      <c r="BN6">
        <f t="shared" si="6"/>
        <v>1.8595609299315337</v>
      </c>
    </row>
    <row r="7" spans="1:66" x14ac:dyDescent="0.2">
      <c r="G7">
        <v>1.1262104658313588</v>
      </c>
      <c r="H7">
        <v>199.87874193548399</v>
      </c>
      <c r="I7">
        <v>170.55537184221561</v>
      </c>
      <c r="J7" s="11" t="s">
        <v>94</v>
      </c>
      <c r="K7" s="11">
        <v>12.642400621869978</v>
      </c>
      <c r="L7" s="11">
        <v>12.636794449382402</v>
      </c>
      <c r="M7" s="11" t="s">
        <v>91</v>
      </c>
      <c r="AE7">
        <v>2.341984030361477</v>
      </c>
      <c r="AF7">
        <v>199.72976666666699</v>
      </c>
      <c r="AG7">
        <v>86.96189326127525</v>
      </c>
      <c r="AH7" s="11" t="s">
        <v>94</v>
      </c>
      <c r="AI7" s="11">
        <v>3.8566885761440992</v>
      </c>
      <c r="AJ7" s="11">
        <v>3.854978358121794</v>
      </c>
      <c r="AK7" s="11" t="s">
        <v>91</v>
      </c>
      <c r="AQ7">
        <v>0.2968718558979474</v>
      </c>
      <c r="AR7">
        <v>199.25516666666701</v>
      </c>
      <c r="AS7">
        <v>178.84147755290002</v>
      </c>
      <c r="AT7" s="2" t="s">
        <v>94</v>
      </c>
      <c r="AU7" s="2">
        <v>24.258229160511032</v>
      </c>
      <c r="AV7" s="2">
        <v>24.247472040800577</v>
      </c>
      <c r="AW7" s="2" t="s">
        <v>91</v>
      </c>
      <c r="AZ7">
        <f t="shared" si="1"/>
        <v>1.2550221173635945</v>
      </c>
      <c r="BA7">
        <f t="shared" si="2"/>
        <v>199.62122508960601</v>
      </c>
      <c r="BB7">
        <f>AVERAGE(I7,AG7,AS7)</f>
        <v>145.45291421879696</v>
      </c>
      <c r="BC7" s="2" t="s">
        <v>94</v>
      </c>
      <c r="BD7" s="2">
        <v>11.684454665353851</v>
      </c>
      <c r="BE7" s="2">
        <v>11.679273286418278</v>
      </c>
      <c r="BF7" s="2" t="s">
        <v>91</v>
      </c>
      <c r="BH7">
        <f>STDEV(G7,AE7,AQ7)/SQRT(COUNT((G7,AE7,AQ7)))</f>
        <v>0.59387576779227225</v>
      </c>
      <c r="BK7" t="s">
        <v>94</v>
      </c>
      <c r="BL7">
        <f t="shared" si="4"/>
        <v>13.585772786175037</v>
      </c>
      <c r="BM7">
        <f t="shared" si="5"/>
        <v>13.579748282768257</v>
      </c>
      <c r="BN7">
        <f t="shared" si="6"/>
        <v>5.9056560769724902</v>
      </c>
    </row>
    <row r="8" spans="1:66" x14ac:dyDescent="0.2">
      <c r="G8">
        <v>2.3646690262683321</v>
      </c>
      <c r="H8">
        <v>249.86696774193501</v>
      </c>
      <c r="I8">
        <v>190.53274001134528</v>
      </c>
      <c r="J8" s="11" t="s">
        <v>95</v>
      </c>
      <c r="K8" s="11">
        <v>30</v>
      </c>
      <c r="L8" s="11">
        <v>29.995273520467077</v>
      </c>
      <c r="M8" s="11" t="s">
        <v>96</v>
      </c>
      <c r="AE8">
        <v>3.3106647934437095</v>
      </c>
      <c r="AF8">
        <v>249.627733333333</v>
      </c>
      <c r="AG8">
        <v>91.833908337632536</v>
      </c>
      <c r="AH8" s="11" t="s">
        <v>95</v>
      </c>
      <c r="AI8" s="11">
        <v>30</v>
      </c>
      <c r="AJ8" s="11">
        <v>29.995273520467077</v>
      </c>
      <c r="AK8" s="11" t="s">
        <v>96</v>
      </c>
      <c r="AQ8">
        <v>1.2704541937268943</v>
      </c>
      <c r="AR8">
        <v>249.14949999999999</v>
      </c>
      <c r="AS8">
        <v>187.17779828026821</v>
      </c>
      <c r="AT8" s="2" t="s">
        <v>95</v>
      </c>
      <c r="AU8" s="2">
        <v>30</v>
      </c>
      <c r="AV8" s="2">
        <v>29.995273520467077</v>
      </c>
      <c r="AW8" s="2" t="s">
        <v>96</v>
      </c>
      <c r="AZ8">
        <f t="shared" si="1"/>
        <v>2.315262671146312</v>
      </c>
      <c r="BA8">
        <f t="shared" si="2"/>
        <v>249.54806702508935</v>
      </c>
      <c r="BB8">
        <f t="shared" si="3"/>
        <v>156.51481554308202</v>
      </c>
      <c r="BC8" s="2" t="s">
        <v>95</v>
      </c>
      <c r="BD8" s="2">
        <v>30</v>
      </c>
      <c r="BE8" s="2">
        <v>29.995273520467077</v>
      </c>
      <c r="BF8" s="2" t="s">
        <v>96</v>
      </c>
      <c r="BH8">
        <f>STDEV(G8,AE8,AQ8)/SQRT(COUNT((G8,AE8,AQ8)))</f>
        <v>0.58947591518343545</v>
      </c>
      <c r="BK8" t="s">
        <v>95</v>
      </c>
      <c r="BL8">
        <f t="shared" si="4"/>
        <v>30</v>
      </c>
      <c r="BM8">
        <f t="shared" si="5"/>
        <v>29.995273520467077</v>
      </c>
      <c r="BN8">
        <f t="shared" si="6"/>
        <v>0</v>
      </c>
    </row>
    <row r="9" spans="1:66" x14ac:dyDescent="0.2">
      <c r="G9">
        <v>5.8761058947199301</v>
      </c>
      <c r="H9">
        <v>399.948451612903</v>
      </c>
      <c r="I9">
        <v>211.59031635502311</v>
      </c>
      <c r="J9" s="11"/>
      <c r="K9" s="11"/>
      <c r="L9" s="11"/>
      <c r="M9" s="11"/>
      <c r="AE9">
        <v>6.0290025037569066</v>
      </c>
      <c r="AF9">
        <v>399.82945161290297</v>
      </c>
      <c r="AG9">
        <v>95.650852563580827</v>
      </c>
      <c r="AQ9">
        <v>3.8571239258110577</v>
      </c>
      <c r="AR9">
        <v>399.81316129032302</v>
      </c>
      <c r="AS9">
        <v>217.53963242871299</v>
      </c>
      <c r="AZ9">
        <f t="shared" si="1"/>
        <v>5.2540774414292981</v>
      </c>
      <c r="BA9">
        <f t="shared" si="2"/>
        <v>399.86368817204294</v>
      </c>
      <c r="BB9">
        <f t="shared" si="3"/>
        <v>174.92693378243897</v>
      </c>
      <c r="BH9">
        <f>STDEV(G9,AE9,AQ9)/SQRT(COUNT((G9,AE9,AQ9)))</f>
        <v>0.69986991335589555</v>
      </c>
    </row>
    <row r="10" spans="1:66" x14ac:dyDescent="0.2">
      <c r="G10">
        <v>7.3715538561538176</v>
      </c>
      <c r="H10">
        <v>500.00961290322601</v>
      </c>
      <c r="I10">
        <v>150.69041316191465</v>
      </c>
      <c r="J10" s="11" t="s">
        <v>97</v>
      </c>
      <c r="K10" s="11">
        <v>5.907226754841413</v>
      </c>
      <c r="L10" s="11"/>
      <c r="M10" s="11"/>
      <c r="AE10">
        <v>6.7009778809484946</v>
      </c>
      <c r="AF10">
        <v>499.87838709677402</v>
      </c>
      <c r="AG10">
        <v>108.09774524852835</v>
      </c>
      <c r="AH10" s="11" t="s">
        <v>97</v>
      </c>
      <c r="AI10">
        <v>17.503235649417864</v>
      </c>
      <c r="AQ10">
        <v>4.7751589788501461</v>
      </c>
      <c r="AR10">
        <v>499.929666666667</v>
      </c>
      <c r="AS10">
        <v>247.33405159082716</v>
      </c>
      <c r="AT10" s="2" t="s">
        <v>97</v>
      </c>
      <c r="AU10">
        <v>5.3329060297873196</v>
      </c>
      <c r="AZ10">
        <f t="shared" si="1"/>
        <v>6.2825635719841531</v>
      </c>
      <c r="BA10">
        <f t="shared" si="2"/>
        <v>499.93922222222233</v>
      </c>
      <c r="BB10">
        <f t="shared" si="3"/>
        <v>168.7074033337567</v>
      </c>
      <c r="BC10" s="2" t="s">
        <v>97</v>
      </c>
      <c r="BD10">
        <v>4.9002459563887433</v>
      </c>
      <c r="BH10">
        <f>STDEV(G10,AE10,AQ10)/SQRT(COUNT((G10,AE10,AQ10)))</f>
        <v>0.77816439783672053</v>
      </c>
      <c r="BK10" t="s">
        <v>97</v>
      </c>
      <c r="BL10">
        <f t="shared" si="4"/>
        <v>9.581122811348866</v>
      </c>
    </row>
    <row r="11" spans="1:66" x14ac:dyDescent="0.2">
      <c r="G11">
        <v>8.2718036132863819</v>
      </c>
      <c r="H11">
        <v>599.87625806451604</v>
      </c>
      <c r="I11">
        <v>310.0399173568785</v>
      </c>
      <c r="AE11">
        <v>7.6255701059566992</v>
      </c>
      <c r="AF11">
        <v>599.68843333333302</v>
      </c>
      <c r="AG11">
        <v>107.37530656211302</v>
      </c>
      <c r="AQ11">
        <v>5.7977560826348764</v>
      </c>
      <c r="AR11">
        <v>599.70413333333295</v>
      </c>
      <c r="AS11">
        <v>259.16189049196134</v>
      </c>
      <c r="AZ11">
        <f t="shared" si="1"/>
        <v>7.2317099339593192</v>
      </c>
      <c r="BA11">
        <f t="shared" si="2"/>
        <v>599.75627491039393</v>
      </c>
      <c r="BB11">
        <f t="shared" si="3"/>
        <v>225.52570480365094</v>
      </c>
      <c r="BH11">
        <f>STDEV(G11,AE11,AQ11)/SQRT(COUNT((G11,AE11,AQ11)))</f>
        <v>0.74084910121091285</v>
      </c>
    </row>
    <row r="12" spans="1:66" x14ac:dyDescent="0.2">
      <c r="G12">
        <v>8.8598244290686168</v>
      </c>
      <c r="H12">
        <v>699.87538709677403</v>
      </c>
      <c r="I12">
        <v>393.18445759021779</v>
      </c>
      <c r="J12" s="11" t="s">
        <v>136</v>
      </c>
      <c r="AE12">
        <v>8.5977609803281645</v>
      </c>
      <c r="AF12">
        <v>699.76853333333304</v>
      </c>
      <c r="AG12">
        <v>103.06466430698808</v>
      </c>
      <c r="AQ12">
        <v>6.6347788857104364</v>
      </c>
      <c r="AR12">
        <v>699.69050000000004</v>
      </c>
      <c r="AS12">
        <v>276.85543649621644</v>
      </c>
      <c r="AZ12">
        <f t="shared" si="1"/>
        <v>8.0307880983690723</v>
      </c>
      <c r="BA12">
        <f t="shared" si="2"/>
        <v>699.778140143369</v>
      </c>
      <c r="BB12">
        <f t="shared" si="3"/>
        <v>257.70151946447413</v>
      </c>
      <c r="BH12">
        <f>STDEV(G12,AE12,AQ12)/SQRT(COUNT((G12,AE12,AQ12)))</f>
        <v>0.7020922551351515</v>
      </c>
    </row>
    <row r="13" spans="1:66" x14ac:dyDescent="0.2">
      <c r="G13">
        <v>9.6748022404764011</v>
      </c>
      <c r="H13">
        <v>800.036566666667</v>
      </c>
      <c r="I13">
        <v>230.81643923260711</v>
      </c>
      <c r="AE13">
        <v>9.5131368280566537</v>
      </c>
      <c r="AF13">
        <v>799.08773333333295</v>
      </c>
      <c r="AG13">
        <v>102.77850007600757</v>
      </c>
      <c r="AQ13">
        <v>7.5029059048105937</v>
      </c>
      <c r="AR13">
        <v>799.64426666666702</v>
      </c>
      <c r="AS13">
        <v>295.62925727406559</v>
      </c>
      <c r="AZ13">
        <f t="shared" si="1"/>
        <v>8.896948324447882</v>
      </c>
      <c r="BA13">
        <f t="shared" si="2"/>
        <v>799.5895222222224</v>
      </c>
      <c r="BB13">
        <f t="shared" si="3"/>
        <v>209.74139886089344</v>
      </c>
      <c r="BH13">
        <f>STDEV(G13,AE13,AQ13)/SQRT(COUNT((G13,AE13,AQ13)))</f>
        <v>0.69858180795198088</v>
      </c>
    </row>
    <row r="14" spans="1:66" x14ac:dyDescent="0.2">
      <c r="AE14">
        <v>9.7417871892054269</v>
      </c>
      <c r="AF14">
        <v>899.843166666667</v>
      </c>
      <c r="AG14">
        <v>106.99810187388356</v>
      </c>
      <c r="AQ14">
        <v>8.1747250434467027</v>
      </c>
      <c r="AR14">
        <v>899.82413333333398</v>
      </c>
      <c r="AS14">
        <v>316.14534575644666</v>
      </c>
      <c r="AZ14">
        <f t="shared" si="1"/>
        <v>8.9582561163260657</v>
      </c>
      <c r="BA14">
        <f t="shared" si="2"/>
        <v>899.83365000000049</v>
      </c>
      <c r="BB14">
        <f t="shared" si="3"/>
        <v>211.57172381516511</v>
      </c>
      <c r="BH14">
        <f>STDEV(G14,AE14,AQ14)/SQRT(COUNT((G14,AE14,AQ14)))</f>
        <v>0.78353107287936197</v>
      </c>
    </row>
    <row r="15" spans="1:66" x14ac:dyDescent="0.2">
      <c r="G15">
        <v>12.025753206911462</v>
      </c>
      <c r="H15">
        <v>1199.6564516128999</v>
      </c>
      <c r="I15">
        <v>674.35776819970908</v>
      </c>
      <c r="AE15">
        <v>11.271175676417574</v>
      </c>
      <c r="AF15">
        <v>1199.65935483871</v>
      </c>
      <c r="AG15">
        <v>135.38643297285847</v>
      </c>
      <c r="AQ15">
        <v>10.454796421515113</v>
      </c>
      <c r="AR15">
        <v>1199.69</v>
      </c>
      <c r="AS15">
        <v>385.34236870362776</v>
      </c>
      <c r="AZ15">
        <f t="shared" si="1"/>
        <v>11.250575101614716</v>
      </c>
      <c r="BA15">
        <f t="shared" si="2"/>
        <v>1199.6686021505368</v>
      </c>
      <c r="BB15">
        <f t="shared" si="3"/>
        <v>398.36218995873173</v>
      </c>
      <c r="BH15">
        <f>STDEV(G15,AE15,AQ15)/SQRT(COUNT((G15,AE15,AQ15)))</f>
        <v>0.45361312192857478</v>
      </c>
    </row>
    <row r="16" spans="1:66" x14ac:dyDescent="0.2">
      <c r="G16">
        <v>11.962288076926193</v>
      </c>
      <c r="H16">
        <v>1399.8164516129</v>
      </c>
      <c r="I16">
        <v>727.75531944995987</v>
      </c>
      <c r="AE16">
        <v>11.487322677226336</v>
      </c>
      <c r="AF16">
        <v>1399.5603225806501</v>
      </c>
      <c r="AG16">
        <v>128.59642835748539</v>
      </c>
      <c r="AQ16">
        <v>10.344199922858566</v>
      </c>
      <c r="AR16">
        <v>1399.6222580645201</v>
      </c>
      <c r="AS16">
        <v>471.52171642004691</v>
      </c>
      <c r="AZ16">
        <f t="shared" si="1"/>
        <v>11.264603559003698</v>
      </c>
      <c r="BA16">
        <f t="shared" si="2"/>
        <v>1399.6663440860232</v>
      </c>
      <c r="BB16">
        <f t="shared" si="3"/>
        <v>442.6244880758307</v>
      </c>
      <c r="BH16">
        <f>STDEV(G16,AE16,AQ16)/SQRT(COUNT((G16,AE16,AQ16)))</f>
        <v>0.48019272964088661</v>
      </c>
    </row>
    <row r="22" spans="1:66" x14ac:dyDescent="0.2">
      <c r="A22" s="10"/>
      <c r="B22" s="1" t="s">
        <v>0</v>
      </c>
      <c r="C22" s="1" t="s">
        <v>4</v>
      </c>
      <c r="D22" s="1" t="s">
        <v>2</v>
      </c>
      <c r="E22" s="1" t="s">
        <v>3</v>
      </c>
      <c r="F22" s="1" t="s">
        <v>6</v>
      </c>
      <c r="G22" s="1" t="s">
        <v>7</v>
      </c>
      <c r="H22" s="1" t="s">
        <v>8</v>
      </c>
      <c r="I22" s="1" t="s">
        <v>9</v>
      </c>
      <c r="J22" s="3" t="s">
        <v>87</v>
      </c>
      <c r="K22" s="3"/>
      <c r="L22" s="3"/>
      <c r="M22" s="3"/>
      <c r="N22" s="1" t="s">
        <v>0</v>
      </c>
      <c r="O22" s="1" t="s">
        <v>4</v>
      </c>
      <c r="P22" s="1" t="s">
        <v>2</v>
      </c>
      <c r="Q22" s="1" t="s">
        <v>3</v>
      </c>
      <c r="R22" s="1" t="s">
        <v>6</v>
      </c>
      <c r="S22" s="1" t="s">
        <v>7</v>
      </c>
      <c r="T22" s="1" t="s">
        <v>8</v>
      </c>
      <c r="U22" s="1" t="s">
        <v>9</v>
      </c>
      <c r="V22" s="11" t="s">
        <v>87</v>
      </c>
      <c r="W22" s="11"/>
      <c r="X22" s="11"/>
      <c r="Y22" s="11"/>
      <c r="Z22" s="1" t="s">
        <v>0</v>
      </c>
      <c r="AA22" s="1" t="s">
        <v>4</v>
      </c>
      <c r="AB22" s="1" t="s">
        <v>2</v>
      </c>
      <c r="AC22" s="1" t="s">
        <v>3</v>
      </c>
      <c r="AD22" s="1" t="s">
        <v>6</v>
      </c>
      <c r="AE22" s="1" t="s">
        <v>7</v>
      </c>
      <c r="AF22" s="1" t="s">
        <v>8</v>
      </c>
      <c r="AG22" s="1" t="s">
        <v>9</v>
      </c>
      <c r="AH22" t="s">
        <v>87</v>
      </c>
      <c r="AL22" s="1" t="s">
        <v>0</v>
      </c>
      <c r="AM22" s="1" t="s">
        <v>4</v>
      </c>
      <c r="AN22" s="1" t="s">
        <v>2</v>
      </c>
      <c r="AO22" s="1" t="s">
        <v>3</v>
      </c>
      <c r="AP22" s="1" t="s">
        <v>6</v>
      </c>
      <c r="AQ22" s="1" t="s">
        <v>7</v>
      </c>
      <c r="AR22" s="1" t="s">
        <v>8</v>
      </c>
      <c r="AS22" s="1" t="s">
        <v>9</v>
      </c>
      <c r="AX22" t="s">
        <v>86</v>
      </c>
      <c r="AY22" t="s">
        <v>6</v>
      </c>
      <c r="AZ22" t="s">
        <v>7</v>
      </c>
      <c r="BA22" t="s">
        <v>8</v>
      </c>
      <c r="BB22" t="s">
        <v>9</v>
      </c>
      <c r="BC22" s="2" t="s">
        <v>87</v>
      </c>
      <c r="BD22" s="2"/>
      <c r="BE22" s="2"/>
      <c r="BF22" s="2"/>
      <c r="BH22" t="s">
        <v>108</v>
      </c>
      <c r="BJ22" t="s">
        <v>86</v>
      </c>
      <c r="BK22" t="s">
        <v>109</v>
      </c>
      <c r="BN22" t="s">
        <v>108</v>
      </c>
    </row>
    <row r="23" spans="1:66" x14ac:dyDescent="0.2">
      <c r="B23" t="s">
        <v>31</v>
      </c>
      <c r="G23">
        <v>-8.6903986282987677</v>
      </c>
      <c r="H23">
        <v>56.411526666666703</v>
      </c>
      <c r="I23">
        <v>1175.0420557603729</v>
      </c>
      <c r="J23" s="2"/>
      <c r="K23" s="2" t="s">
        <v>88</v>
      </c>
      <c r="L23" s="2" t="s">
        <v>89</v>
      </c>
      <c r="M23" s="2"/>
      <c r="N23" t="s">
        <v>32</v>
      </c>
      <c r="S23">
        <v>-2.7099952622236443</v>
      </c>
      <c r="T23">
        <v>49.622703225806397</v>
      </c>
      <c r="U23">
        <v>636.47269955364516</v>
      </c>
      <c r="V23" s="11"/>
      <c r="W23" s="11" t="s">
        <v>88</v>
      </c>
      <c r="X23" s="11" t="s">
        <v>89</v>
      </c>
      <c r="Y23" s="11"/>
      <c r="Z23" t="s">
        <v>33</v>
      </c>
      <c r="AE23">
        <v>-0.8192836498145456</v>
      </c>
      <c r="AF23">
        <v>49.601861290322603</v>
      </c>
      <c r="AG23">
        <v>519.746381271779</v>
      </c>
      <c r="AI23" t="s">
        <v>88</v>
      </c>
      <c r="AJ23" t="s">
        <v>89</v>
      </c>
      <c r="AZ23">
        <f>AVERAGE(G23,S23,AE23)</f>
        <v>-4.0732258467789864</v>
      </c>
      <c r="BA23">
        <f t="shared" ref="BA23:BA36" si="7">AVERAGE(H23,T23,AF23,AR23)</f>
        <v>51.878697060931898</v>
      </c>
      <c r="BB23">
        <f>AVERAGE(U23,AG23)</f>
        <v>578.10954041271202</v>
      </c>
      <c r="BC23" s="2"/>
      <c r="BD23" s="2" t="s">
        <v>88</v>
      </c>
      <c r="BE23" s="2" t="s">
        <v>89</v>
      </c>
      <c r="BF23" s="2"/>
      <c r="BH23">
        <f>STDEV(G23,AE23,S23)/SQRT(COUNT((G23,AE23,S23)))</f>
        <v>2.3722289779256132</v>
      </c>
      <c r="BL23" t="s">
        <v>88</v>
      </c>
      <c r="BM23" t="s">
        <v>89</v>
      </c>
    </row>
    <row r="24" spans="1:66" x14ac:dyDescent="0.2">
      <c r="G24">
        <v>-2.1803961461674914</v>
      </c>
      <c r="H24">
        <v>79.197054838709704</v>
      </c>
      <c r="I24">
        <v>262.6500381383089</v>
      </c>
      <c r="J24" s="2" t="s">
        <v>90</v>
      </c>
      <c r="K24" s="2">
        <v>7.3626692056972969</v>
      </c>
      <c r="L24" s="2">
        <v>7.3648158665455625</v>
      </c>
      <c r="M24" s="2" t="s">
        <v>91</v>
      </c>
      <c r="S24">
        <v>-2.4953087186176508</v>
      </c>
      <c r="T24">
        <v>79.536674193548393</v>
      </c>
      <c r="U24">
        <v>618.53702221679862</v>
      </c>
      <c r="V24" s="11" t="s">
        <v>90</v>
      </c>
      <c r="W24" s="11">
        <v>6.6455410130969348</v>
      </c>
      <c r="X24" s="11">
        <v>6.6474785879505376</v>
      </c>
      <c r="Y24" s="11" t="s">
        <v>91</v>
      </c>
      <c r="AE24">
        <v>-0.68336601674931419</v>
      </c>
      <c r="AF24">
        <v>79.742848387096799</v>
      </c>
      <c r="AG24">
        <v>503.68541188175942</v>
      </c>
      <c r="AH24" t="s">
        <v>90</v>
      </c>
      <c r="AI24">
        <v>13.627243613396939</v>
      </c>
      <c r="AJ24">
        <v>13.631216774422835</v>
      </c>
      <c r="AK24" t="s">
        <v>91</v>
      </c>
      <c r="AZ24">
        <f t="shared" ref="AZ24:AZ36" si="8">AVERAGE(G24,S24,AE24)</f>
        <v>-1.7863569605114857</v>
      </c>
      <c r="BA24">
        <f t="shared" si="7"/>
        <v>79.492192473118294</v>
      </c>
      <c r="BB24">
        <f t="shared" ref="BB24:BB30" si="9">AVERAGE(I24,U24,AG24)</f>
        <v>461.62415741228898</v>
      </c>
      <c r="BC24" s="2" t="s">
        <v>90</v>
      </c>
      <c r="BD24" s="2">
        <v>20.77086805633963</v>
      </c>
      <c r="BE24" s="2">
        <v>20.776924013492579</v>
      </c>
      <c r="BF24" s="2" t="s">
        <v>91</v>
      </c>
      <c r="BH24">
        <f>STDEV(G24,AE24,S24)/SQRT(COUNT((G24,AE24,S24)))</f>
        <v>0.55893775699619663</v>
      </c>
      <c r="BK24" t="s">
        <v>90</v>
      </c>
      <c r="BL24">
        <f>AVERAGE(K24,AI24,W24)</f>
        <v>9.2118179440637231</v>
      </c>
      <c r="BM24">
        <f>AVERAGE(L24,AJ24,X24)</f>
        <v>9.2145037429729779</v>
      </c>
      <c r="BN24">
        <f>STDEV(L24,AJ24,X24)/(SQRT(COUNT(L24,AJ24,X24)))</f>
        <v>2.2180440854087156</v>
      </c>
    </row>
    <row r="25" spans="1:66" x14ac:dyDescent="0.2">
      <c r="G25">
        <v>-0.29051652414131324</v>
      </c>
      <c r="H25">
        <v>99.604112903225797</v>
      </c>
      <c r="I25">
        <v>113.3859922354558</v>
      </c>
      <c r="J25" s="2" t="s">
        <v>92</v>
      </c>
      <c r="K25" s="2">
        <v>44.408241898927926</v>
      </c>
      <c r="L25" s="2">
        <v>44.410279588933889</v>
      </c>
      <c r="M25" s="2" t="s">
        <v>91</v>
      </c>
      <c r="S25">
        <v>-2.3115454156039328E-2</v>
      </c>
      <c r="T25">
        <v>96.9466033333333</v>
      </c>
      <c r="U25">
        <v>98.211540582484105</v>
      </c>
      <c r="V25" s="11" t="s">
        <v>92</v>
      </c>
      <c r="W25" s="11">
        <v>33.820430627281475</v>
      </c>
      <c r="X25" s="11">
        <v>33.821982491317058</v>
      </c>
      <c r="Y25" s="11" t="s">
        <v>91</v>
      </c>
      <c r="AE25">
        <v>-0.57720210842179154</v>
      </c>
      <c r="AF25">
        <v>99.573136666666699</v>
      </c>
      <c r="AG25">
        <v>468.18974381220221</v>
      </c>
      <c r="AH25" t="s">
        <v>92</v>
      </c>
      <c r="AI25">
        <v>1.5357182310785131</v>
      </c>
      <c r="AJ25">
        <v>1.5357886981260167</v>
      </c>
      <c r="AK25" t="s">
        <v>91</v>
      </c>
      <c r="AZ25">
        <f t="shared" si="8"/>
        <v>-0.29694469557304803</v>
      </c>
      <c r="BA25">
        <f t="shared" si="7"/>
        <v>98.707950967741922</v>
      </c>
      <c r="BB25">
        <f>AVERAGE(I25,U25)</f>
        <v>105.79876640896995</v>
      </c>
      <c r="BC25" s="2" t="s">
        <v>92</v>
      </c>
      <c r="BD25" s="2">
        <v>39.989477089632196</v>
      </c>
      <c r="BE25" s="2">
        <v>39.991312022841093</v>
      </c>
      <c r="BF25" s="2" t="s">
        <v>91</v>
      </c>
      <c r="BH25">
        <f>STDEV(G25,AE25,S25)/SQRT(COUNT((G25,AE25,S25)))</f>
        <v>0.15998332845416596</v>
      </c>
      <c r="BK25" t="s">
        <v>92</v>
      </c>
      <c r="BL25">
        <f t="shared" ref="BL25:BL30" si="10">AVERAGE(K25,AI25,W25)</f>
        <v>26.588130252429306</v>
      </c>
      <c r="BM25">
        <f t="shared" ref="BM25:BM28" si="11">AVERAGE(L25,AJ25,X25)</f>
        <v>26.589350259458985</v>
      </c>
      <c r="BN25">
        <f t="shared" ref="BN25:BN27" si="12">STDEV(L25,AJ25,X25)/(SQRT(COUNT(L25,AJ25,X25)))</f>
        <v>12.894297435138739</v>
      </c>
    </row>
    <row r="26" spans="1:66" x14ac:dyDescent="0.2">
      <c r="G26">
        <v>-0.84493342603358945</v>
      </c>
      <c r="H26">
        <v>149.37283333333301</v>
      </c>
      <c r="I26">
        <v>187.90222146697749</v>
      </c>
      <c r="J26" s="2" t="s">
        <v>93</v>
      </c>
      <c r="K26" s="2">
        <v>2.86129164601802</v>
      </c>
      <c r="L26" s="2">
        <v>2.8622889503149285</v>
      </c>
      <c r="M26" s="2" t="s">
        <v>91</v>
      </c>
      <c r="S26">
        <v>0.444001802813007</v>
      </c>
      <c r="T26">
        <v>149.23522580645201</v>
      </c>
      <c r="U26">
        <v>59.93843576380366</v>
      </c>
      <c r="V26" s="11" t="s">
        <v>93</v>
      </c>
      <c r="W26" s="11">
        <v>0.95521117681829981</v>
      </c>
      <c r="X26" s="11">
        <v>0.95554411603909595</v>
      </c>
      <c r="Y26" s="11" t="s">
        <v>91</v>
      </c>
      <c r="AE26">
        <v>-0.48389344344956259</v>
      </c>
      <c r="AF26">
        <v>149.79013333333299</v>
      </c>
      <c r="AG26">
        <v>455.19055140579604</v>
      </c>
      <c r="AH26" t="s">
        <v>93</v>
      </c>
      <c r="AI26">
        <v>0.85256668818213344</v>
      </c>
      <c r="AJ26">
        <v>0.85286385062718106</v>
      </c>
      <c r="AK26" t="s">
        <v>91</v>
      </c>
      <c r="AZ26">
        <f t="shared" si="8"/>
        <v>-0.29494168889004835</v>
      </c>
      <c r="BA26">
        <f t="shared" si="7"/>
        <v>149.466064157706</v>
      </c>
      <c r="BB26">
        <f>AVERAGE(I26,U26)</f>
        <v>123.92032861539057</v>
      </c>
      <c r="BC26" s="2" t="s">
        <v>93</v>
      </c>
      <c r="BD26" s="2">
        <v>2.4952678654212113</v>
      </c>
      <c r="BE26" s="2">
        <v>2.496137591989485</v>
      </c>
      <c r="BF26" s="2" t="s">
        <v>91</v>
      </c>
      <c r="BH26">
        <f>STDEV(G26,AE26,S26)/SQRT(COUNT((G26,AE26,S26)))</f>
        <v>0.38389042716370525</v>
      </c>
      <c r="BK26" t="s">
        <v>93</v>
      </c>
      <c r="BL26">
        <f t="shared" si="10"/>
        <v>1.5563565036728175</v>
      </c>
      <c r="BM26">
        <f t="shared" si="11"/>
        <v>1.5568989723270688</v>
      </c>
      <c r="BN26">
        <f t="shared" si="12"/>
        <v>0.65336770025247504</v>
      </c>
    </row>
    <row r="27" spans="1:66" x14ac:dyDescent="0.2">
      <c r="G27">
        <v>-0.42056378061112565</v>
      </c>
      <c r="H27">
        <v>200.206419354839</v>
      </c>
      <c r="I27">
        <v>212.27782665405709</v>
      </c>
      <c r="J27" s="2" t="s">
        <v>94</v>
      </c>
      <c r="K27" s="2">
        <v>1.8308648599154507</v>
      </c>
      <c r="L27" s="2">
        <v>1.8300529773851366</v>
      </c>
      <c r="M27" s="2" t="s">
        <v>91</v>
      </c>
      <c r="S27">
        <v>0.7766325527794965</v>
      </c>
      <c r="T27">
        <v>199.26140000000001</v>
      </c>
      <c r="U27">
        <v>53.61725907054511</v>
      </c>
      <c r="V27" s="11" t="s">
        <v>94</v>
      </c>
      <c r="W27" s="11">
        <v>0</v>
      </c>
      <c r="X27" s="11">
        <v>0</v>
      </c>
      <c r="Y27" s="11" t="s">
        <v>91</v>
      </c>
      <c r="AE27">
        <v>-0.23495765588595099</v>
      </c>
      <c r="AF27">
        <v>199.69876666666701</v>
      </c>
      <c r="AG27">
        <v>334.87761203205537</v>
      </c>
      <c r="AH27" t="s">
        <v>94</v>
      </c>
      <c r="AI27">
        <v>0</v>
      </c>
      <c r="AJ27">
        <v>0</v>
      </c>
      <c r="AK27" t="s">
        <v>91</v>
      </c>
      <c r="AZ27">
        <f t="shared" si="8"/>
        <v>4.0370372094139954E-2</v>
      </c>
      <c r="BA27">
        <f t="shared" si="7"/>
        <v>199.722195340502</v>
      </c>
      <c r="BB27">
        <f>AVERAGE(I27,AG27)</f>
        <v>273.57771934305623</v>
      </c>
      <c r="BC27" s="2" t="s">
        <v>94</v>
      </c>
      <c r="BD27" s="2">
        <v>2.3261689203320923</v>
      </c>
      <c r="BE27" s="2">
        <v>2.3251373991366591</v>
      </c>
      <c r="BF27" s="2" t="s">
        <v>91</v>
      </c>
      <c r="BH27">
        <f>STDEV(G27,AE27,S27)/SQRT(COUNT((G27,AE27,S27)))</f>
        <v>0.37200981502040231</v>
      </c>
      <c r="BK27" t="s">
        <v>94</v>
      </c>
      <c r="BL27">
        <f t="shared" si="10"/>
        <v>0.61028828663848356</v>
      </c>
      <c r="BM27">
        <f t="shared" si="11"/>
        <v>0.61001765912837891</v>
      </c>
      <c r="BN27">
        <f t="shared" si="12"/>
        <v>0.61001765912837891</v>
      </c>
    </row>
    <row r="28" spans="1:66" x14ac:dyDescent="0.2">
      <c r="G28">
        <v>0.95913652901969271</v>
      </c>
      <c r="H28">
        <v>249.80451612903201</v>
      </c>
      <c r="I28">
        <v>191.02218413973736</v>
      </c>
      <c r="J28" s="2" t="s">
        <v>95</v>
      </c>
      <c r="K28" s="2">
        <v>30</v>
      </c>
      <c r="L28" s="2">
        <v>29.995273520467077</v>
      </c>
      <c r="M28" s="2" t="s">
        <v>96</v>
      </c>
      <c r="S28">
        <v>1.0589971857644249</v>
      </c>
      <c r="T28">
        <v>249.291</v>
      </c>
      <c r="U28">
        <v>63.162107642978306</v>
      </c>
      <c r="V28" s="11" t="s">
        <v>95</v>
      </c>
      <c r="W28" s="11">
        <v>30</v>
      </c>
      <c r="X28" s="11">
        <v>29.995273520467077</v>
      </c>
      <c r="Y28" s="11" t="s">
        <v>96</v>
      </c>
      <c r="AE28">
        <v>3.9026141663911822E-2</v>
      </c>
      <c r="AF28">
        <v>248.983033333333</v>
      </c>
      <c r="AG28">
        <v>210.28704980277413</v>
      </c>
      <c r="AH28" t="s">
        <v>95</v>
      </c>
      <c r="AI28">
        <v>30</v>
      </c>
      <c r="AJ28">
        <v>29.995273520467077</v>
      </c>
      <c r="AK28" t="s">
        <v>96</v>
      </c>
      <c r="AZ28">
        <f t="shared" si="8"/>
        <v>0.68571995214934323</v>
      </c>
      <c r="BA28">
        <f t="shared" si="7"/>
        <v>249.35951648745501</v>
      </c>
      <c r="BB28">
        <f t="shared" si="9"/>
        <v>154.8237805284966</v>
      </c>
      <c r="BC28" s="2" t="s">
        <v>95</v>
      </c>
      <c r="BD28" s="2">
        <v>30</v>
      </c>
      <c r="BE28" s="2">
        <v>29.995273520467077</v>
      </c>
      <c r="BF28" s="2" t="s">
        <v>96</v>
      </c>
      <c r="BH28">
        <f>STDEV(G28,AE28,S28)/SQRT(COUNT((G28,AE28,S28)))</f>
        <v>0.3246293789752131</v>
      </c>
      <c r="BK28" t="s">
        <v>95</v>
      </c>
      <c r="BL28">
        <f t="shared" si="10"/>
        <v>30</v>
      </c>
      <c r="BM28">
        <f t="shared" si="11"/>
        <v>29.995273520467077</v>
      </c>
      <c r="BN28">
        <f t="shared" ref="BN28" si="13">STDEV(L28,AJ28,AV28)/(SQRT(COUNT(L28,AJ28,AV28)))</f>
        <v>0</v>
      </c>
    </row>
    <row r="29" spans="1:66" x14ac:dyDescent="0.2">
      <c r="G29">
        <v>2.8054563507974599</v>
      </c>
      <c r="H29">
        <v>399.947133333333</v>
      </c>
      <c r="I29">
        <v>219.49168507414467</v>
      </c>
      <c r="S29">
        <v>2.1245217793621203</v>
      </c>
      <c r="T29">
        <v>399.56810000000002</v>
      </c>
      <c r="U29">
        <v>36.252033084326406</v>
      </c>
      <c r="V29" s="11"/>
      <c r="W29" s="11"/>
      <c r="X29" s="11"/>
      <c r="Y29" s="11"/>
      <c r="AE29">
        <v>0.27159093284985708</v>
      </c>
      <c r="AF29">
        <v>399.752677419355</v>
      </c>
      <c r="AG29">
        <v>228.79288540297702</v>
      </c>
      <c r="AZ29">
        <f t="shared" si="8"/>
        <v>1.7338563543364789</v>
      </c>
      <c r="BA29">
        <f t="shared" si="7"/>
        <v>399.75597025089604</v>
      </c>
      <c r="BB29">
        <f>AVERAGE(I29,AG29)</f>
        <v>224.14228523856085</v>
      </c>
      <c r="BH29">
        <f>STDEV(G29,AE29,S29)/SQRT(COUNT((G29,AE29,S29)))</f>
        <v>0.75709600773846064</v>
      </c>
    </row>
    <row r="30" spans="1:66" x14ac:dyDescent="0.2">
      <c r="G30">
        <v>3.3184156632976434</v>
      </c>
      <c r="H30">
        <v>500.24919354838698</v>
      </c>
      <c r="I30">
        <v>239.69806251132391</v>
      </c>
      <c r="J30" s="2" t="s">
        <v>97</v>
      </c>
      <c r="K30">
        <v>9.6539425120207483</v>
      </c>
      <c r="S30">
        <v>2.8558260250885654</v>
      </c>
      <c r="T30">
        <v>499.86658064516098</v>
      </c>
      <c r="U30">
        <v>2.6157216424726344</v>
      </c>
      <c r="V30" s="11" t="s">
        <v>97</v>
      </c>
      <c r="W30" s="11">
        <v>3.6123861659891494</v>
      </c>
      <c r="X30" s="11"/>
      <c r="Y30" s="11"/>
      <c r="AE30">
        <v>0.40226247927162562</v>
      </c>
      <c r="AF30">
        <v>499.67016129032299</v>
      </c>
      <c r="AG30">
        <v>277.60071863293814</v>
      </c>
      <c r="AH30" t="s">
        <v>97</v>
      </c>
      <c r="AI30">
        <v>7.5014483367554972</v>
      </c>
      <c r="AZ30">
        <f t="shared" si="8"/>
        <v>2.1921680558859449</v>
      </c>
      <c r="BA30">
        <f t="shared" si="7"/>
        <v>499.92864516129038</v>
      </c>
      <c r="BB30">
        <f t="shared" si="9"/>
        <v>173.3048342622449</v>
      </c>
      <c r="BC30" t="s">
        <v>97</v>
      </c>
      <c r="BD30">
        <v>6.8404273227586412</v>
      </c>
      <c r="BH30">
        <f>STDEV(G30,AE30,S30)/SQRT(COUNT((G30,AE30,S30)))</f>
        <v>0.90486072100275572</v>
      </c>
      <c r="BK30" t="s">
        <v>97</v>
      </c>
      <c r="BL30">
        <f t="shared" si="10"/>
        <v>6.9225923382551322</v>
      </c>
    </row>
    <row r="31" spans="1:66" x14ac:dyDescent="0.2">
      <c r="G31">
        <v>4.6699982843407497</v>
      </c>
      <c r="H31">
        <v>599.06412903225805</v>
      </c>
      <c r="I31">
        <v>200.9536739715582</v>
      </c>
      <c r="S31">
        <v>4.0997541407958211</v>
      </c>
      <c r="T31">
        <v>597.94825806451604</v>
      </c>
      <c r="U31">
        <v>-124.25336678303296</v>
      </c>
      <c r="AE31">
        <v>0.74489120737532988</v>
      </c>
      <c r="AF31">
        <v>599.73816666666698</v>
      </c>
      <c r="AG31">
        <v>248.30665186538727</v>
      </c>
      <c r="AZ31">
        <f t="shared" si="8"/>
        <v>3.1715478775039667</v>
      </c>
      <c r="BA31">
        <f t="shared" si="7"/>
        <v>598.91685125448032</v>
      </c>
      <c r="BB31">
        <f t="shared" ref="BB31:BB36" si="14">AVERAGE(I31,AG31)</f>
        <v>224.63016291847273</v>
      </c>
      <c r="BH31">
        <f>STDEV(G31,AE31,S31)/SQRT(COUNT((G31,AE31,S31)))</f>
        <v>1.224444301417541</v>
      </c>
    </row>
    <row r="32" spans="1:66" x14ac:dyDescent="0.2">
      <c r="G32">
        <v>5.5137123557401937</v>
      </c>
      <c r="H32">
        <v>699.54896666666696</v>
      </c>
      <c r="I32">
        <v>194.75469353199134</v>
      </c>
      <c r="S32">
        <v>2.8656335298969986</v>
      </c>
      <c r="T32">
        <v>701.04226666666705</v>
      </c>
      <c r="U32">
        <v>141.68791363776702</v>
      </c>
      <c r="V32" s="11" t="s">
        <v>138</v>
      </c>
      <c r="AE32">
        <v>1.212821076607985</v>
      </c>
      <c r="AF32">
        <v>699.63</v>
      </c>
      <c r="AG32">
        <v>195.37588361187099</v>
      </c>
      <c r="AZ32">
        <f t="shared" si="8"/>
        <v>3.1973889874150596</v>
      </c>
      <c r="BA32">
        <f t="shared" si="7"/>
        <v>700.07374444444474</v>
      </c>
      <c r="BB32">
        <f t="shared" si="14"/>
        <v>195.06528857193115</v>
      </c>
      <c r="BH32">
        <f>STDEV(G32,AE32,S32)/SQRT(COUNT((G32,AE32,S32)))</f>
        <v>1.2525923400989429</v>
      </c>
    </row>
    <row r="33" spans="7:60" x14ac:dyDescent="0.2">
      <c r="G33">
        <v>5.5283188144343738</v>
      </c>
      <c r="H33">
        <v>799.65203225806499</v>
      </c>
      <c r="I33">
        <v>257.08333593496337</v>
      </c>
      <c r="S33">
        <v>3.2212969831901188</v>
      </c>
      <c r="T33">
        <v>799.79529032258097</v>
      </c>
      <c r="U33">
        <v>86.062511329829817</v>
      </c>
      <c r="AE33">
        <v>1.4564981576865637</v>
      </c>
      <c r="AF33">
        <v>799.74386666666703</v>
      </c>
      <c r="AG33">
        <v>242.05352950852</v>
      </c>
      <c r="AZ33">
        <f t="shared" si="8"/>
        <v>3.4020379851036857</v>
      </c>
      <c r="BA33">
        <f t="shared" si="7"/>
        <v>799.730396415771</v>
      </c>
      <c r="BB33">
        <f t="shared" si="14"/>
        <v>249.56843272174169</v>
      </c>
      <c r="BH33">
        <f>STDEV(G33,AE33,S33)/SQRT(COUNT((G33,AE33,S33)))</f>
        <v>1.1789022220564755</v>
      </c>
    </row>
    <row r="34" spans="7:60" x14ac:dyDescent="0.2">
      <c r="G34">
        <v>5.7768869295085032</v>
      </c>
      <c r="H34">
        <v>899.82687096774202</v>
      </c>
      <c r="I34">
        <v>306.97747733519651</v>
      </c>
      <c r="S34">
        <v>3.8552507860448699</v>
      </c>
      <c r="T34">
        <v>899.42570000000001</v>
      </c>
      <c r="U34">
        <v>53.569709399830437</v>
      </c>
      <c r="AE34">
        <v>2.1619506533355111</v>
      </c>
      <c r="AF34">
        <v>899.30233333333297</v>
      </c>
      <c r="AG34">
        <v>131.6908592803652</v>
      </c>
      <c r="AZ34">
        <f t="shared" si="8"/>
        <v>3.9313627896296279</v>
      </c>
      <c r="BA34">
        <f t="shared" si="7"/>
        <v>899.5183014336917</v>
      </c>
      <c r="BB34">
        <f t="shared" si="14"/>
        <v>219.33416830778086</v>
      </c>
      <c r="BH34">
        <f>STDEV(G34,AE34,S34)/SQRT(COUNT((G34,AE34,S34)))</f>
        <v>1.0442359005536264</v>
      </c>
    </row>
    <row r="35" spans="7:60" x14ac:dyDescent="0.2">
      <c r="G35">
        <v>7.6491939110135547</v>
      </c>
      <c r="H35">
        <v>1199.74774193548</v>
      </c>
      <c r="I35">
        <v>332.64904190041136</v>
      </c>
      <c r="S35">
        <v>5.088881524677543</v>
      </c>
      <c r="T35">
        <v>1199.57290322581</v>
      </c>
      <c r="U35">
        <v>-5.8180646298011256</v>
      </c>
      <c r="AE35">
        <v>3.1564218612025083</v>
      </c>
      <c r="AF35">
        <v>1199.28096774194</v>
      </c>
      <c r="AG35">
        <v>132.94196961552083</v>
      </c>
      <c r="AZ35">
        <f t="shared" si="8"/>
        <v>5.298165765631202</v>
      </c>
      <c r="BA35">
        <f t="shared" si="7"/>
        <v>1199.5338709677433</v>
      </c>
      <c r="BB35">
        <f t="shared" si="14"/>
        <v>232.79550575796611</v>
      </c>
      <c r="BH35">
        <f>STDEV(G35,AE35,S35)/SQRT(COUNT((G35,AE35,S35)))</f>
        <v>1.3011661555472076</v>
      </c>
    </row>
    <row r="36" spans="7:60" x14ac:dyDescent="0.2">
      <c r="G36">
        <v>6.7530109999737</v>
      </c>
      <c r="H36">
        <v>1399.84</v>
      </c>
      <c r="I36">
        <v>431.73010783030674</v>
      </c>
      <c r="S36">
        <v>5.0669486837583104</v>
      </c>
      <c r="T36">
        <v>1399.7603225806499</v>
      </c>
      <c r="U36">
        <v>6.4778908023476065</v>
      </c>
      <c r="AE36">
        <v>3.6589019985963924</v>
      </c>
      <c r="AF36">
        <v>1399.5719999999999</v>
      </c>
      <c r="AG36">
        <v>158.82285421964355</v>
      </c>
      <c r="AZ36">
        <f t="shared" si="8"/>
        <v>5.1596205607761343</v>
      </c>
      <c r="BA36">
        <f t="shared" si="7"/>
        <v>1399.7241075268832</v>
      </c>
      <c r="BB36">
        <f t="shared" si="14"/>
        <v>295.27648102497517</v>
      </c>
      <c r="BH36">
        <f>STDEV(G36,AE36,S36)/SQRT(COUNT((G36,AE36,S36)))</f>
        <v>0.89439340443556592</v>
      </c>
    </row>
    <row r="40" spans="7:60" x14ac:dyDescent="0.2">
      <c r="AG40" s="9" t="s">
        <v>123</v>
      </c>
      <c r="AH40" s="16" t="s">
        <v>87</v>
      </c>
      <c r="AI40" s="16"/>
      <c r="AJ40" s="16"/>
      <c r="AK40" s="16"/>
    </row>
    <row r="41" spans="7:60" x14ac:dyDescent="0.2">
      <c r="AG41" s="8" t="s">
        <v>130</v>
      </c>
      <c r="AH41" s="9"/>
      <c r="AI41" s="9" t="s">
        <v>88</v>
      </c>
      <c r="AJ41" s="9" t="s">
        <v>89</v>
      </c>
      <c r="AK41" s="9"/>
    </row>
    <row r="42" spans="7:60" x14ac:dyDescent="0.2">
      <c r="AG42" s="9"/>
      <c r="AH42" s="9" t="s">
        <v>90</v>
      </c>
      <c r="AI42" s="9">
        <v>180.32651765453809</v>
      </c>
      <c r="AJ42" s="9">
        <v>180.37909367887633</v>
      </c>
      <c r="AK42" s="9" t="s">
        <v>91</v>
      </c>
    </row>
    <row r="43" spans="7:60" x14ac:dyDescent="0.2">
      <c r="AG43" s="9"/>
      <c r="AH43" s="9" t="s">
        <v>92</v>
      </c>
      <c r="AI43" s="9">
        <v>156.75755411572098</v>
      </c>
      <c r="AJ43" s="9">
        <v>156.76474699901746</v>
      </c>
      <c r="AK43" s="9" t="s">
        <v>91</v>
      </c>
    </row>
    <row r="44" spans="7:60" x14ac:dyDescent="0.2">
      <c r="I44" s="9" t="s">
        <v>10</v>
      </c>
      <c r="J44" s="16" t="s">
        <v>87</v>
      </c>
      <c r="K44" s="16"/>
      <c r="L44" s="16"/>
      <c r="M44" s="16"/>
      <c r="N44" s="16" t="s">
        <v>0</v>
      </c>
      <c r="O44" s="16" t="s">
        <v>4</v>
      </c>
      <c r="P44" s="16" t="s">
        <v>2</v>
      </c>
      <c r="Q44" s="16" t="s">
        <v>3</v>
      </c>
      <c r="R44" s="16" t="s">
        <v>6</v>
      </c>
      <c r="S44" s="16" t="s">
        <v>7</v>
      </c>
      <c r="T44" s="16" t="s">
        <v>8</v>
      </c>
      <c r="U44" s="16" t="s">
        <v>9</v>
      </c>
      <c r="V44" s="16" t="s">
        <v>87</v>
      </c>
      <c r="W44" s="16"/>
      <c r="X44" s="16"/>
      <c r="Y44" s="16"/>
      <c r="AG44" s="9"/>
      <c r="AH44" s="9" t="s">
        <v>93</v>
      </c>
      <c r="AI44" s="9">
        <v>4.897997817443394</v>
      </c>
      <c r="AJ44" s="9">
        <v>4.8997050164548552</v>
      </c>
      <c r="AK44" s="9" t="s">
        <v>91</v>
      </c>
    </row>
    <row r="45" spans="7:60" x14ac:dyDescent="0.2">
      <c r="I45" s="9" t="s">
        <v>130</v>
      </c>
      <c r="J45" s="9"/>
      <c r="K45" s="9" t="s">
        <v>88</v>
      </c>
      <c r="L45" s="9" t="s">
        <v>89</v>
      </c>
      <c r="M45" s="9"/>
      <c r="N45" s="9" t="s">
        <v>27</v>
      </c>
      <c r="O45" s="9"/>
      <c r="P45" s="9"/>
      <c r="Q45" s="9"/>
      <c r="R45" s="9"/>
      <c r="S45" s="9">
        <v>-1.4525876804428095</v>
      </c>
      <c r="T45" s="9">
        <v>49.076246666666698</v>
      </c>
      <c r="U45" s="9">
        <v>73.166508708005637</v>
      </c>
      <c r="V45" s="9"/>
      <c r="W45" s="9" t="s">
        <v>88</v>
      </c>
      <c r="X45" s="9" t="s">
        <v>89</v>
      </c>
      <c r="Y45" s="9"/>
      <c r="AG45" s="9"/>
      <c r="AH45" s="9" t="s">
        <v>94</v>
      </c>
      <c r="AI45" s="9">
        <v>8.8303488740471305</v>
      </c>
      <c r="AJ45" s="9">
        <v>8.8264331257336544</v>
      </c>
      <c r="AK45" s="9" t="s">
        <v>91</v>
      </c>
    </row>
    <row r="46" spans="7:60" x14ac:dyDescent="0.2">
      <c r="I46" s="9"/>
      <c r="J46" s="9" t="s">
        <v>90</v>
      </c>
      <c r="K46" s="9">
        <v>66.562461904303291</v>
      </c>
      <c r="L46" s="9">
        <v>66.581868864869108</v>
      </c>
      <c r="M46" s="9" t="s">
        <v>91</v>
      </c>
      <c r="N46" s="9"/>
      <c r="O46" s="9"/>
      <c r="P46" s="9"/>
      <c r="Q46" s="9"/>
      <c r="R46" s="9"/>
      <c r="S46" s="9">
        <v>-1.4139549934164199</v>
      </c>
      <c r="T46" s="9">
        <v>79.866835483871</v>
      </c>
      <c r="U46" s="9">
        <v>89.336629068651746</v>
      </c>
      <c r="V46" s="9" t="s">
        <v>90</v>
      </c>
      <c r="W46" s="9">
        <v>110.330347453801</v>
      </c>
      <c r="X46" s="9">
        <v>110.36251538510929</v>
      </c>
      <c r="Y46" s="9" t="s">
        <v>91</v>
      </c>
      <c r="AG46" s="9"/>
      <c r="AH46" s="9" t="s">
        <v>95</v>
      </c>
      <c r="AI46" s="9">
        <v>30</v>
      </c>
      <c r="AJ46" s="9">
        <v>29.995273520467077</v>
      </c>
      <c r="AK46" s="9" t="s">
        <v>96</v>
      </c>
    </row>
    <row r="47" spans="7:60" x14ac:dyDescent="0.2">
      <c r="I47" s="9"/>
      <c r="J47" s="9" t="s">
        <v>92</v>
      </c>
      <c r="K47" s="9">
        <v>101.16076836283482</v>
      </c>
      <c r="L47" s="9">
        <v>101.16541016529926</v>
      </c>
      <c r="M47" s="9" t="s">
        <v>91</v>
      </c>
      <c r="N47" s="9"/>
      <c r="O47" s="8" t="s">
        <v>118</v>
      </c>
      <c r="P47" s="9"/>
      <c r="Q47" s="9"/>
      <c r="R47" s="9"/>
      <c r="S47" s="9">
        <v>-0.60485395112001594</v>
      </c>
      <c r="T47" s="9">
        <v>99.967196774193596</v>
      </c>
      <c r="U47" s="9">
        <v>104.10369105156327</v>
      </c>
      <c r="V47" s="9" t="s">
        <v>92</v>
      </c>
      <c r="W47" s="9">
        <v>178.8065064369959</v>
      </c>
      <c r="X47" s="9">
        <v>178.81471104532056</v>
      </c>
      <c r="Y47" s="9" t="s">
        <v>91</v>
      </c>
      <c r="AG47" s="9"/>
      <c r="AH47" s="9"/>
      <c r="AI47" s="9"/>
      <c r="AJ47" s="9"/>
      <c r="AK47" s="9"/>
    </row>
    <row r="48" spans="7:60" x14ac:dyDescent="0.2">
      <c r="I48" s="9"/>
      <c r="J48" s="9" t="s">
        <v>93</v>
      </c>
      <c r="K48" s="9">
        <v>7.0630758710167774</v>
      </c>
      <c r="L48" s="9">
        <v>7.065537708811382</v>
      </c>
      <c r="M48" s="9" t="s">
        <v>91</v>
      </c>
      <c r="N48" s="9"/>
      <c r="O48" s="9"/>
      <c r="P48" s="9"/>
      <c r="Q48" s="9"/>
      <c r="R48" s="9"/>
      <c r="S48" s="9">
        <v>1.1828492100713361</v>
      </c>
      <c r="T48" s="9">
        <v>149.862258064516</v>
      </c>
      <c r="U48" s="9">
        <v>132.53305287419192</v>
      </c>
      <c r="V48" s="9" t="s">
        <v>93</v>
      </c>
      <c r="W48" s="9">
        <v>12.882319447897114</v>
      </c>
      <c r="X48" s="9">
        <v>12.886809585264764</v>
      </c>
      <c r="Y48" s="9" t="s">
        <v>91</v>
      </c>
      <c r="AG48" s="9"/>
      <c r="AH48" s="9" t="s">
        <v>97</v>
      </c>
      <c r="AI48" s="9">
        <v>128.67202193152548</v>
      </c>
      <c r="AJ48" s="9"/>
      <c r="AK48" s="9"/>
    </row>
    <row r="49" spans="9:37" x14ac:dyDescent="0.2">
      <c r="I49" s="9"/>
      <c r="J49" s="9" t="s">
        <v>94</v>
      </c>
      <c r="K49" s="9">
        <v>9.1952185903333987</v>
      </c>
      <c r="L49" s="9">
        <v>9.1911410434322836</v>
      </c>
      <c r="M49" s="9" t="s">
        <v>91</v>
      </c>
      <c r="N49" s="9"/>
      <c r="O49" s="9"/>
      <c r="P49" s="9"/>
      <c r="Q49" s="9"/>
      <c r="R49" s="9"/>
      <c r="S49" s="9">
        <v>3.2950316455730313</v>
      </c>
      <c r="T49" s="9">
        <v>199.278966666667</v>
      </c>
      <c r="U49" s="9">
        <v>158.53514897910958</v>
      </c>
      <c r="V49" s="9" t="s">
        <v>94</v>
      </c>
      <c r="W49" s="9">
        <v>10.128356990389802</v>
      </c>
      <c r="X49" s="9">
        <v>10.123865650651236</v>
      </c>
      <c r="Y49" s="9" t="s">
        <v>91</v>
      </c>
    </row>
    <row r="50" spans="9:37" x14ac:dyDescent="0.2">
      <c r="I50" s="9"/>
      <c r="J50" s="9" t="s">
        <v>95</v>
      </c>
      <c r="K50" s="9">
        <v>30</v>
      </c>
      <c r="L50" s="9">
        <v>29.995273520467077</v>
      </c>
      <c r="M50" s="9" t="s">
        <v>96</v>
      </c>
      <c r="N50" s="9"/>
      <c r="O50" s="9"/>
      <c r="P50" s="9"/>
      <c r="Q50" s="9"/>
      <c r="R50" s="9"/>
      <c r="S50" s="9">
        <v>5.2915788847199376</v>
      </c>
      <c r="T50" s="9">
        <v>249.757483870968</v>
      </c>
      <c r="U50" s="9">
        <v>199.16362744335106</v>
      </c>
      <c r="V50" s="9" t="s">
        <v>95</v>
      </c>
      <c r="W50" s="9">
        <v>1.6752101632103651</v>
      </c>
      <c r="X50" s="9">
        <v>1.6749462349920397</v>
      </c>
      <c r="Y50" s="9" t="s">
        <v>96</v>
      </c>
    </row>
    <row r="51" spans="9:37" x14ac:dyDescent="0.2">
      <c r="I51" s="9"/>
      <c r="J51" s="9"/>
      <c r="K51" s="9"/>
      <c r="L51" s="9"/>
      <c r="M51" s="9"/>
      <c r="N51" s="9"/>
      <c r="O51" s="9"/>
      <c r="P51" s="9"/>
      <c r="Q51" s="9"/>
      <c r="R51" s="9"/>
      <c r="S51" s="9">
        <v>11.715140079580562</v>
      </c>
      <c r="T51" s="9">
        <v>399.53632258064499</v>
      </c>
      <c r="U51" s="9">
        <v>290.61586889191454</v>
      </c>
      <c r="V51" s="9"/>
      <c r="W51" s="9"/>
      <c r="X51" s="9"/>
      <c r="Y51" s="9"/>
    </row>
    <row r="52" spans="9:37" x14ac:dyDescent="0.2">
      <c r="I52" s="9"/>
      <c r="J52" s="9" t="s">
        <v>97</v>
      </c>
      <c r="K52" s="9">
        <v>4.6321409189326488</v>
      </c>
      <c r="L52" s="9"/>
      <c r="M52" s="9"/>
      <c r="N52" s="9"/>
      <c r="O52" s="9"/>
      <c r="P52" s="9"/>
      <c r="Q52" s="9"/>
      <c r="R52" s="9"/>
      <c r="S52" s="9">
        <v>15.5822110477206</v>
      </c>
      <c r="T52" s="9">
        <v>499.85958064516097</v>
      </c>
      <c r="U52" s="9">
        <v>312.96350112178305</v>
      </c>
      <c r="V52" s="9" t="s">
        <v>97</v>
      </c>
      <c r="W52" s="9">
        <v>54.358255100032565</v>
      </c>
      <c r="X52" s="9"/>
      <c r="Y52" s="9"/>
      <c r="AH52" s="3" t="s">
        <v>87</v>
      </c>
      <c r="AI52" s="3"/>
      <c r="AJ52" s="3"/>
      <c r="AK52" s="3"/>
    </row>
    <row r="53" spans="9:37" x14ac:dyDescent="0.2">
      <c r="N53" s="9"/>
      <c r="O53" s="9"/>
      <c r="P53" s="9"/>
      <c r="Q53" s="9"/>
      <c r="R53" s="9"/>
      <c r="S53" s="9">
        <v>18.931681800242497</v>
      </c>
      <c r="T53" s="9">
        <v>599.36574193548404</v>
      </c>
      <c r="U53" s="9">
        <v>361.35806796198403</v>
      </c>
      <c r="V53" s="9"/>
      <c r="W53" s="9"/>
      <c r="X53" s="9"/>
      <c r="Y53" s="9"/>
      <c r="AH53" s="2"/>
      <c r="AI53" s="2" t="s">
        <v>88</v>
      </c>
      <c r="AJ53" s="2" t="s">
        <v>89</v>
      </c>
      <c r="AK53" s="2"/>
    </row>
    <row r="54" spans="9:37" x14ac:dyDescent="0.2">
      <c r="N54" s="9"/>
      <c r="O54" s="9"/>
      <c r="P54" s="9"/>
      <c r="Q54" s="9"/>
      <c r="R54" s="9"/>
      <c r="S54" s="9">
        <v>21.117773153310683</v>
      </c>
      <c r="T54" s="9">
        <v>699.79725806451597</v>
      </c>
      <c r="U54" s="9">
        <v>424.33854868334953</v>
      </c>
      <c r="V54" s="9"/>
      <c r="W54" s="9"/>
      <c r="X54" s="9"/>
      <c r="Y54" s="9"/>
      <c r="AH54" s="2" t="s">
        <v>90</v>
      </c>
      <c r="AI54" s="2">
        <v>30.805710638023413</v>
      </c>
      <c r="AJ54" s="2">
        <v>30.81469235526238</v>
      </c>
      <c r="AK54" s="2" t="s">
        <v>91</v>
      </c>
    </row>
    <row r="55" spans="9:37" x14ac:dyDescent="0.2">
      <c r="N55" s="9"/>
      <c r="O55" s="9"/>
      <c r="P55" s="9"/>
      <c r="Q55" s="9"/>
      <c r="R55" s="9"/>
      <c r="S55" s="9">
        <v>22.56099581812245</v>
      </c>
      <c r="T55" s="9">
        <v>799.75964516129</v>
      </c>
      <c r="U55" s="9">
        <v>538.02003235240988</v>
      </c>
      <c r="V55" s="9"/>
      <c r="W55" s="9"/>
      <c r="X55" s="9"/>
      <c r="Y55" s="9"/>
      <c r="AH55" s="2" t="s">
        <v>92</v>
      </c>
      <c r="AI55" s="2">
        <v>9.6290938566628306</v>
      </c>
      <c r="AJ55" s="2">
        <v>9.6295356914997701</v>
      </c>
      <c r="AK55" s="2" t="s">
        <v>91</v>
      </c>
    </row>
    <row r="56" spans="9:37" x14ac:dyDescent="0.2">
      <c r="N56" s="9"/>
      <c r="O56" s="9"/>
      <c r="P56" s="9"/>
      <c r="Q56" s="9"/>
      <c r="R56" s="9"/>
      <c r="S56" s="9">
        <v>23.993750438839001</v>
      </c>
      <c r="T56" s="9">
        <v>899.84360000000004</v>
      </c>
      <c r="U56" s="9">
        <v>585.97963378185534</v>
      </c>
      <c r="V56" s="9"/>
      <c r="W56" s="9"/>
      <c r="X56" s="9"/>
      <c r="Y56" s="9"/>
      <c r="AH56" s="2" t="s">
        <v>93</v>
      </c>
      <c r="AI56" s="2">
        <v>3.171141736638583E-2</v>
      </c>
      <c r="AJ56" s="2">
        <v>3.1722470393030132E-2</v>
      </c>
      <c r="AK56" s="2" t="s">
        <v>91</v>
      </c>
    </row>
    <row r="57" spans="9:37" x14ac:dyDescent="0.2">
      <c r="N57" s="9"/>
      <c r="O57" s="9"/>
      <c r="P57" s="9"/>
      <c r="Q57" s="9"/>
      <c r="R57" s="9"/>
      <c r="S57" s="9">
        <v>27.880229399434278</v>
      </c>
      <c r="T57" s="9">
        <v>1199.6241935483899</v>
      </c>
      <c r="U57" s="9">
        <v>739.50756078743677</v>
      </c>
      <c r="V57" s="9"/>
      <c r="W57" s="9"/>
      <c r="X57" s="9"/>
      <c r="Y57" s="9"/>
      <c r="AH57" s="2" t="s">
        <v>94</v>
      </c>
      <c r="AI57" s="2">
        <v>0.66679482424163938</v>
      </c>
      <c r="AJ57" s="2">
        <v>0.66649913935469984</v>
      </c>
      <c r="AK57" s="2" t="s">
        <v>91</v>
      </c>
    </row>
    <row r="58" spans="9:37" x14ac:dyDescent="0.2">
      <c r="N58" s="9"/>
      <c r="O58" s="9"/>
      <c r="P58" s="9"/>
      <c r="Q58" s="9"/>
      <c r="R58" s="9"/>
      <c r="S58" s="9">
        <v>29.157028428117481</v>
      </c>
      <c r="T58" s="9">
        <v>1399.81193548387</v>
      </c>
      <c r="U58" s="9">
        <v>833.8277211354872</v>
      </c>
      <c r="V58" s="9"/>
      <c r="W58" s="9"/>
      <c r="X58" s="9"/>
      <c r="Y58" s="9"/>
      <c r="AH58" s="2" t="s">
        <v>95</v>
      </c>
      <c r="AI58" s="2">
        <v>3.8696962520702809</v>
      </c>
      <c r="AJ58" s="2">
        <v>3.8690865840658129</v>
      </c>
      <c r="AK58" s="2" t="s">
        <v>96</v>
      </c>
    </row>
    <row r="59" spans="9:37" x14ac:dyDescent="0.2">
      <c r="N59" s="9"/>
      <c r="O59" s="9"/>
      <c r="P59" s="9"/>
      <c r="Q59" s="9"/>
      <c r="R59" s="9"/>
      <c r="S59" s="9"/>
      <c r="T59" s="9" t="s">
        <v>102</v>
      </c>
      <c r="U59" s="9"/>
      <c r="V59" s="9"/>
      <c r="W59" s="9"/>
      <c r="X59" s="9"/>
      <c r="Y59" s="9"/>
    </row>
    <row r="62" spans="9:37" x14ac:dyDescent="0.2">
      <c r="U62" t="s">
        <v>137</v>
      </c>
      <c r="V62" s="16" t="s">
        <v>87</v>
      </c>
      <c r="W62" s="16"/>
      <c r="X62" s="16"/>
      <c r="Y62" s="16"/>
    </row>
    <row r="63" spans="9:37" x14ac:dyDescent="0.2">
      <c r="U63" t="s">
        <v>130</v>
      </c>
      <c r="V63" s="9"/>
      <c r="W63" s="9" t="s">
        <v>88</v>
      </c>
      <c r="X63" s="9" t="s">
        <v>89</v>
      </c>
      <c r="Y63" s="9"/>
    </row>
    <row r="64" spans="9:37" x14ac:dyDescent="0.2">
      <c r="V64" s="9" t="s">
        <v>90</v>
      </c>
      <c r="W64" s="9">
        <v>1.9497551821130579</v>
      </c>
      <c r="X64" s="9">
        <v>1.9503236530026513</v>
      </c>
      <c r="Y64" s="9" t="s">
        <v>91</v>
      </c>
    </row>
    <row r="65" spans="5:25" x14ac:dyDescent="0.2">
      <c r="G65" t="s">
        <v>2</v>
      </c>
      <c r="H65" t="s">
        <v>6</v>
      </c>
      <c r="I65" t="s">
        <v>90</v>
      </c>
      <c r="J65" t="s">
        <v>92</v>
      </c>
      <c r="K65" t="s">
        <v>7</v>
      </c>
      <c r="M65" t="s">
        <v>9</v>
      </c>
      <c r="V65" s="9" t="s">
        <v>92</v>
      </c>
      <c r="W65" s="9">
        <v>0</v>
      </c>
      <c r="X65" s="9">
        <v>0</v>
      </c>
      <c r="Y65" s="9" t="s">
        <v>91</v>
      </c>
    </row>
    <row r="66" spans="5:25" x14ac:dyDescent="0.2">
      <c r="G66" t="s">
        <v>147</v>
      </c>
      <c r="H66" t="s">
        <v>10</v>
      </c>
      <c r="I66">
        <v>97.964809567303362</v>
      </c>
      <c r="J66">
        <v>121.84653092999457</v>
      </c>
      <c r="K66">
        <v>5.8761058947199301</v>
      </c>
      <c r="L66">
        <v>399.948451612903</v>
      </c>
      <c r="M66">
        <v>211.59031635502311</v>
      </c>
      <c r="N66">
        <f>CORREL(I66:I68,K66:K68)</f>
        <v>-0.98299895449369457</v>
      </c>
      <c r="V66" s="9" t="s">
        <v>93</v>
      </c>
      <c r="W66" s="9">
        <v>1.693372633496133</v>
      </c>
      <c r="X66" s="9">
        <v>1.6939628591748062</v>
      </c>
      <c r="Y66" s="9" t="s">
        <v>91</v>
      </c>
    </row>
    <row r="67" spans="5:25" x14ac:dyDescent="0.2">
      <c r="G67" t="s">
        <v>147</v>
      </c>
      <c r="H67" t="s">
        <v>10</v>
      </c>
      <c r="I67">
        <v>103.01479305770474</v>
      </c>
      <c r="J67">
        <v>166.58710657392692</v>
      </c>
      <c r="K67">
        <v>6.0290025037569066</v>
      </c>
      <c r="L67">
        <v>399.82945161290297</v>
      </c>
      <c r="M67">
        <v>95.650852563580827</v>
      </c>
      <c r="V67" s="9" t="s">
        <v>94</v>
      </c>
      <c r="W67" s="9">
        <v>0</v>
      </c>
      <c r="X67" s="9">
        <v>0</v>
      </c>
      <c r="Y67" s="9" t="s">
        <v>91</v>
      </c>
    </row>
    <row r="68" spans="5:25" x14ac:dyDescent="0.2">
      <c r="G68" t="s">
        <v>147</v>
      </c>
      <c r="H68" t="s">
        <v>10</v>
      </c>
      <c r="I68">
        <v>136.29229178419939</v>
      </c>
      <c r="J68">
        <v>194.46105693162841</v>
      </c>
      <c r="K68">
        <v>3.8571239258110577</v>
      </c>
      <c r="L68">
        <v>399.81316129032302</v>
      </c>
      <c r="M68">
        <v>217.53963242871299</v>
      </c>
      <c r="V68" s="9" t="s">
        <v>95</v>
      </c>
      <c r="W68" s="9">
        <v>30</v>
      </c>
      <c r="X68" s="9">
        <v>29.995273520467077</v>
      </c>
      <c r="Y68" s="9" t="s">
        <v>96</v>
      </c>
    </row>
    <row r="69" spans="5:25" x14ac:dyDescent="0.2">
      <c r="E69" t="s">
        <v>31</v>
      </c>
      <c r="G69" t="s">
        <v>147</v>
      </c>
      <c r="H69" t="s">
        <v>13</v>
      </c>
      <c r="I69">
        <v>7.3648158665455625</v>
      </c>
      <c r="J69">
        <v>44.410279588933889</v>
      </c>
      <c r="K69">
        <v>2.8054563507974599</v>
      </c>
      <c r="L69">
        <v>399.947133333333</v>
      </c>
      <c r="M69">
        <v>219.49168507414467</v>
      </c>
      <c r="N69">
        <f>CORREL(I69:I71,K69:K71)</f>
        <v>-0.93724923920791536</v>
      </c>
      <c r="V69" s="9"/>
      <c r="W69" s="9"/>
      <c r="X69" s="9"/>
      <c r="Y69" s="9"/>
    </row>
    <row r="70" spans="5:25" x14ac:dyDescent="0.2">
      <c r="E70" t="s">
        <v>32</v>
      </c>
      <c r="G70" t="s">
        <v>147</v>
      </c>
      <c r="H70" t="s">
        <v>13</v>
      </c>
      <c r="I70">
        <v>6.6474785879505376</v>
      </c>
      <c r="J70">
        <v>33.821982491317058</v>
      </c>
      <c r="K70">
        <v>2.1245217793621203</v>
      </c>
      <c r="L70">
        <v>399.56810000000002</v>
      </c>
      <c r="M70">
        <v>36.252033084326406</v>
      </c>
      <c r="V70" s="9" t="s">
        <v>97</v>
      </c>
      <c r="W70" s="9">
        <v>72.460228895271243</v>
      </c>
      <c r="X70" s="9"/>
      <c r="Y70" s="9"/>
    </row>
    <row r="71" spans="5:25" x14ac:dyDescent="0.2">
      <c r="E71" t="s">
        <v>33</v>
      </c>
      <c r="G71" t="s">
        <v>147</v>
      </c>
      <c r="H71" t="s">
        <v>13</v>
      </c>
      <c r="I71">
        <v>13.631216774422835</v>
      </c>
      <c r="J71">
        <v>1.5357886981260167</v>
      </c>
      <c r="K71">
        <v>0.27159093284985708</v>
      </c>
      <c r="L71">
        <v>399.752677419355</v>
      </c>
      <c r="M71">
        <v>228.79288540297702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Correlations</vt:lpstr>
      <vt:lpstr>Sheet1</vt:lpstr>
      <vt:lpstr>Summary</vt:lpstr>
      <vt:lpstr>Vcmax Jmax</vt:lpstr>
      <vt:lpstr>9018</vt:lpstr>
      <vt:lpstr>T52</vt:lpstr>
      <vt:lpstr>Vru42</vt:lpstr>
      <vt:lpstr>b42-34</vt:lpstr>
      <vt:lpstr>b40-14</vt:lpstr>
      <vt:lpstr>V60-96</vt:lpstr>
      <vt:lpstr>NY1</vt:lpstr>
      <vt:lpstr>TXNM0821</vt:lpstr>
      <vt:lpstr>T48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2023-08-22T20:25:20Z</dcterms:created>
  <dcterms:modified xsi:type="dcterms:W3CDTF">2023-09-02T19:16:23Z</dcterms:modified>
</cp:coreProperties>
</file>