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<sst xmlns="http://schemas.openxmlformats.org/spreadsheetml/2006/main" count="807" uniqueCount="360">
  <si>
    <t>File opened</t>
  </si>
  <si>
    <t>2020-12-17 13:14:16</t>
  </si>
  <si>
    <t>Console s/n</t>
  </si>
  <si>
    <t>68C-901130</t>
  </si>
  <si>
    <t>Console ver</t>
  </si>
  <si>
    <t>Bluestem v.1.4.07</t>
  </si>
  <si>
    <t>Scripts ver</t>
  </si>
  <si>
    <t>2020.06  1.4.07, Oct 2020</t>
  </si>
  <si>
    <t>Head s/n</t>
  </si>
  <si>
    <t>68H-581130</t>
  </si>
  <si>
    <t>Head ver</t>
  </si>
  <si>
    <t>1.4.2</t>
  </si>
  <si>
    <t>Head cal</t>
  </si>
  <si>
    <t>{"h2oazero": "1.16161", "co2aspan2b": "0.086568", "co2bspan2": "0", "co2aspanconc2": "0", "h2obspan1": "0.998939", "co2aspan2": "0", "h2obzero": "1.16501", "flowazero": "0.317", "h2obspanconc1": "12.17", "co2bspanconc2": "0", "co2aspanconc1": "400", "h2oaspanconc2": "0", "h2obspan2": "0", "h2oaspanconc1": "12.17", "tazero": "0.00104713", "co2aspan1": "1.00054", "co2bspan1": "0.999577", "co2azero": "0.892502", "h2oaspan2": "0", "co2aspan2a": "0.0865215", "co2bzero": "0.898612", "h2obspan2b": "0.0677395", "h2oaspan2b": "0.0671222", "flowmeterzero": "0.990581", "co2bspan2b": "0.087286", "h2obspan2a": "0.0678114", "oxygen": "21", "co2bspanconc1": "400", "ssb_ref": "34919.1", "ssa_ref": "37127.4", "h2oaspan1": "1.00398", "h2oaspan2a": "0.0668561", "h2obspanconc2": "0", "co2bspan2a": "0.0873229", "chamberpressurezero": "2.57375", "flowbzero": "0.26", "tbzero": "0.0513058"}</t>
  </si>
  <si>
    <t>Chamber type</t>
  </si>
  <si>
    <t>6800-01a</t>
  </si>
  <si>
    <t>Chamber s/n</t>
  </si>
  <si>
    <t>MPF-551014</t>
  </si>
  <si>
    <t>Chamber rev</t>
  </si>
  <si>
    <t>0</t>
  </si>
  <si>
    <t>Chamber cal</t>
  </si>
  <si>
    <t>Fluorometer</t>
  </si>
  <si>
    <t>Flr. Version</t>
  </si>
  <si>
    <t>1.4.3</t>
  </si>
  <si>
    <t>13:14:16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</si>
  <si>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</si>
  <si>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</si>
  <si>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</si>
  <si>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</si>
  <si>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</si>
  <si>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</si>
  <si>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</si>
  <si>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</si>
  <si>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</si>
  <si>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</si>
  <si>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</si>
  <si>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</si>
  <si>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</si>
  <si>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</si>
  <si>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</si>
  <si>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</si>
  <si>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</si>
  <si>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</si>
  <si>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</si>
  <si>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</si>
  <si>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</si>
  <si>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</si>
  <si>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</si>
  <si>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</si>
  <si>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</si>
  <si>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</si>
  <si>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</si>
  <si>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</si>
  <si>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</si>
  <si>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</si>
  <si>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</si>
  <si>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</si>
  <si>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</si>
  <si>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</si>
  <si>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</si>
  <si>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</si>
  <si>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</si>
  <si>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</si>
  <si>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</si>
  <si>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</si>
  <si>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</si>
  <si>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</si>
  <si>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</si>
  <si>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</si>
  <si>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</si>
  <si>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</si>
  <si>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</si>
  <si>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</si>
  <si>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</si>
  <si>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</si>
  <si>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</si>
  <si>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</si>
  <si>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</si>
  <si>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4.65699 90.8869 379.722 605.635 841.815 1039.01 1224.8 1380.41</t>
  </si>
  <si>
    <t>Fs_true</t>
  </si>
  <si>
    <t>1.11337 104.448 404.176 601.654 803.986 1000.69 1203.33 1401.91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</si>
  <si>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</si>
  <si>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</si>
  <si>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</si>
  <si>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</si>
  <si>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</si>
  <si>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</si>
  <si>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</si>
  <si>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</si>
  <si>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</si>
  <si>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</si>
  <si>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</si>
  <si>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</si>
  <si>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</si>
  <si>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</si>
  <si>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</si>
  <si>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</si>
  <si>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</si>
  <si>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</si>
  <si>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</si>
  <si>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</si>
  <si>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</si>
  <si>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</si>
  <si>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</si>
  <si>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</si>
  <si>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</si>
  <si>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</si>
  <si>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</si>
  <si>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</si>
  <si>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</si>
  <si>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</si>
  <si>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</si>
  <si>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</si>
  <si>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</si>
  <si>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</si>
  <si>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</si>
  <si>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</si>
  <si>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</si>
  <si>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</si>
  <si>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</si>
  <si>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</si>
  <si>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</si>
  <si>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</si>
  <si>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</si>
  <si>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</si>
  <si>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</si>
  <si>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</si>
  <si>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</si>
  <si>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</si>
  <si>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</si>
  <si>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</si>
  <si>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</si>
  <si>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</si>
  <si>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</si>
  <si>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</si>
  <si>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</si>
  <si>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</si>
  <si>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</si>
  <si>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</si>
  <si>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</si>
  <si>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</si>
  <si>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</si>
  <si>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</si>
  <si>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</si>
  <si>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</si>
  <si>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</si>
  <si>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PhiCO2</t>
  </si>
  <si>
    <t>NPQ</t>
  </si>
  <si>
    <t>DarkPulseID</t>
  </si>
  <si>
    <t>Fs_dp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</si>
  <si>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</si>
  <si>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</si>
  <si>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</si>
  <si>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</si>
  <si>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</si>
  <si>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</si>
  <si>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</si>
  <si>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</si>
  <si>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</si>
  <si>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</si>
  <si>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</si>
  <si>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</si>
  <si>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</si>
  <si>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</si>
  <si>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</si>
  <si>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</si>
  <si>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</si>
  <si>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</si>
  <si>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</si>
  <si>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</si>
  <si>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</si>
  <si>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</si>
  <si>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</si>
  <si>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</si>
  <si>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</si>
  <si>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</si>
  <si>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</si>
  <si>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</si>
  <si>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</si>
  <si>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</si>
  <si>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</si>
  <si>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</si>
  <si>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</si>
  <si>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</si>
  <si>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</si>
  <si>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</si>
  <si>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</si>
  <si>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</si>
  <si>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</si>
  <si>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</si>
  <si>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</si>
  <si>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</si>
  <si>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</si>
  <si>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</si>
  <si>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</si>
  <si>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</si>
  <si>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</si>
  <si>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</si>
  <si>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</si>
  <si>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</si>
  <si>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</si>
  <si>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</si>
  <si>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</si>
  <si>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</si>
  <si>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</si>
  <si>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</si>
  <si>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</si>
  <si>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</si>
  <si>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</si>
  <si>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</si>
  <si>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</si>
  <si>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</si>
  <si>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</si>
  <si>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</si>
  <si>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</si>
  <si>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</si>
  <si>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</si>
  <si>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</si>
  <si>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</si>
  <si>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</si>
  <si>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</si>
  <si>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</si>
  <si>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</si>
  <si>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</si>
  <si>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</si>
  <si>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</si>
  <si>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</si>
  <si>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</si>
  <si>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</si>
  <si>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</si>
  <si>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</si>
  <si>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</si>
  <si>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</si>
  <si>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</si>
  <si>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</si>
  <si>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</si>
  <si>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</si>
  <si>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</si>
  <si>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</si>
  <si>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</si>
  <si>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</si>
  <si>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</si>
  <si>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</si>
  <si>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</si>
  <si>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</si>
  <si>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</si>
  <si>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</si>
  <si>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</si>
  <si>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</si>
  <si>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</si>
  <si>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</si>
  <si>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</si>
  <si>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</si>
  <si>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</si>
  <si>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</si>
  <si>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</si>
  <si>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</si>
  <si>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</si>
  <si>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</si>
  <si>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</si>
  <si>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</si>
  <si>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</si>
  <si>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</si>
  <si>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</si>
  <si>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</si>
  <si>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</si>
  <si>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</si>
  <si>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</si>
  <si>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</si>
  <si>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</si>
  <si>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</si>
  <si>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</si>
  <si>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</si>
  <si>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</si>
  <si>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</si>
  <si>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</si>
  <si>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</si>
  <si>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</si>
  <si>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</si>
  <si>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</si>
  <si>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</si>
  <si>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</si>
  <si>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</si>
  <si>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</si>
  <si>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</si>
  <si>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</si>
  <si>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</si>
  <si>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</si>
  <si>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</si>
  <si>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20201217 13:37:17</t>
  </si>
  <si>
    <t>13:37:17</t>
  </si>
  <si>
    <t>1149</t>
  </si>
  <si>
    <t>_1</t>
  </si>
  <si>
    <t>-</t>
  </si>
  <si>
    <t>RECT-3046-20201217-13_37_12</t>
  </si>
  <si>
    <t>DARK-3047-20201217-13_37_20</t>
  </si>
  <si>
    <t>0: Broadleaf</t>
  </si>
  <si>
    <t>13:37:36</t>
  </si>
  <si>
    <t>0/3</t>
  </si>
  <si>
    <t>20201217 13:39:37</t>
  </si>
  <si>
    <t>13:39:37</t>
  </si>
  <si>
    <t>RECT-3048-20201217-13_39_32</t>
  </si>
  <si>
    <t>DARK-3049-20201217-13_39_40</t>
  </si>
  <si>
    <t>2/3</t>
  </si>
  <si>
    <t>20201217 13:40:48</t>
  </si>
  <si>
    <t>13:40:48</t>
  </si>
  <si>
    <t>RECT-3050-20201217-13_40_43</t>
  </si>
  <si>
    <t>DARK-3051-20201217-13_40_51</t>
  </si>
  <si>
    <t>3/3</t>
  </si>
  <si>
    <t>20201217 13:41:55</t>
  </si>
  <si>
    <t>13:41:55</t>
  </si>
  <si>
    <t>RECT-3052-20201217-13_41_50</t>
  </si>
  <si>
    <t>DARK-3053-20201217-13_41_58</t>
  </si>
  <si>
    <t>20201217 13:43:44</t>
  </si>
  <si>
    <t>13:43:44</t>
  </si>
  <si>
    <t>RECT-3054-20201217-13_43_39</t>
  </si>
  <si>
    <t>DARK-3055-20201217-13_43_47</t>
  </si>
  <si>
    <t>20201217 13:45:15</t>
  </si>
  <si>
    <t>13:45:15</t>
  </si>
  <si>
    <t>RECT-3056-20201217-13_45_10</t>
  </si>
  <si>
    <t>DARK-3057-20201217-13_45_18</t>
  </si>
  <si>
    <t>20201217 13:46:59</t>
  </si>
  <si>
    <t>13:46:59</t>
  </si>
  <si>
    <t>RECT-3058-20201217-13_46_54</t>
  </si>
  <si>
    <t>DARK-3059-20201217-13_47_02</t>
  </si>
  <si>
    <t>20201217 13:49:00</t>
  </si>
  <si>
    <t>13:49:00</t>
  </si>
  <si>
    <t>RECT-3060-20201217-13_48_55</t>
  </si>
  <si>
    <t>DARK-3061-20201217-13_49_03</t>
  </si>
  <si>
    <t>13:49:18</t>
  </si>
  <si>
    <t>20201217 13:51:06</t>
  </si>
  <si>
    <t>13:51:06</t>
  </si>
  <si>
    <t>RECT-3062-20201217-13_51_01</t>
  </si>
  <si>
    <t>DARK-3063-20201217-13_51_09</t>
  </si>
  <si>
    <t>20201217 13:53:07</t>
  </si>
  <si>
    <t>13:53:07</t>
  </si>
  <si>
    <t>RECT-3064-20201217-13_53_02</t>
  </si>
  <si>
    <t>DARK-3065-20201217-13_53_10</t>
  </si>
  <si>
    <t>20201217 13:54:41</t>
  </si>
  <si>
    <t>13:54:41</t>
  </si>
  <si>
    <t>RECT-3066-20201217-13_54_36</t>
  </si>
  <si>
    <t>DARK-3067-20201217-13_54_44</t>
  </si>
  <si>
    <t>20201217 13:56:42</t>
  </si>
  <si>
    <t>13:56:42</t>
  </si>
  <si>
    <t>RECT-3068-20201217-13_56_37</t>
  </si>
  <si>
    <t>DARK-3069-20201217-13_56_45</t>
  </si>
  <si>
    <t>1/3</t>
  </si>
  <si>
    <t>20201217 13:58:35</t>
  </si>
  <si>
    <t>13:58:35</t>
  </si>
  <si>
    <t>RECT-3070-20201217-13_58_30</t>
  </si>
  <si>
    <t>DARK-3071-20201217-13_58_38</t>
  </si>
  <si>
    <t>20201217 14:00:36</t>
  </si>
  <si>
    <t>14:00:36</t>
  </si>
  <si>
    <t>RECT-3072-20201217-14_00_31</t>
  </si>
  <si>
    <t>DARK-3073-20201217-14_00_39</t>
  </si>
  <si>
    <t>14:00:57</t>
  </si>
  <si>
    <t>20201217 14:02:58</t>
  </si>
  <si>
    <t>14:02:58</t>
  </si>
  <si>
    <t>RECT-3074-20201217-14_02_54</t>
  </si>
  <si>
    <t>DARK-3075-20201217-14_03_01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</si>
</sst>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R31"/>
  <sheetViews>
    <sheetView tabSelected="1" workbookViewId="0"/>
  </sheetViews>
  <sheetFormatPr defaultRowHeight="15"/>
  <sheetData>
    <row r="2" spans="1:174">
      <c r="A2" t="s">
        <v>26</v>
      </c>
      <c r="B2" t="s">
        <v>27</v>
      </c>
      <c r="C2" t="s">
        <v>29</v>
      </c>
    </row>
    <row r="3" spans="1:174">
      <c r="B3" t="s">
        <v>28</v>
      </c>
      <c r="C3">
        <v>21</v>
      </c>
    </row>
    <row r="4" spans="1:174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4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4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4">
      <c r="B7">
        <v>0</v>
      </c>
      <c r="C7">
        <v>1</v>
      </c>
      <c r="D7">
        <v>0</v>
      </c>
      <c r="E7">
        <v>0</v>
      </c>
    </row>
    <row r="8" spans="1:174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4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4">
      <c r="B11">
        <v>0</v>
      </c>
      <c r="C11">
        <v>0</v>
      </c>
      <c r="D11">
        <v>0</v>
      </c>
      <c r="E11">
        <v>0</v>
      </c>
      <c r="F11">
        <v>1</v>
      </c>
    </row>
    <row r="12" spans="1:174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4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74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92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</row>
    <row r="15" spans="1:174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103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97</v>
      </c>
      <c r="DJ15" t="s">
        <v>100</v>
      </c>
      <c r="DK15" t="s">
        <v>206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</row>
    <row r="16" spans="1:174">
      <c r="B16" t="s">
        <v>266</v>
      </c>
      <c r="C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270</v>
      </c>
      <c r="M16" t="s">
        <v>270</v>
      </c>
      <c r="N16" t="s">
        <v>173</v>
      </c>
      <c r="O16" t="s">
        <v>173</v>
      </c>
      <c r="P16" t="s">
        <v>267</v>
      </c>
      <c r="Q16" t="s">
        <v>267</v>
      </c>
      <c r="R16" t="s">
        <v>267</v>
      </c>
      <c r="S16" t="s">
        <v>267</v>
      </c>
      <c r="T16" t="s">
        <v>271</v>
      </c>
      <c r="U16" t="s">
        <v>272</v>
      </c>
      <c r="V16" t="s">
        <v>272</v>
      </c>
      <c r="W16" t="s">
        <v>273</v>
      </c>
      <c r="X16" t="s">
        <v>274</v>
      </c>
      <c r="Y16" t="s">
        <v>273</v>
      </c>
      <c r="Z16" t="s">
        <v>273</v>
      </c>
      <c r="AA16" t="s">
        <v>273</v>
      </c>
      <c r="AB16" t="s">
        <v>271</v>
      </c>
      <c r="AC16" t="s">
        <v>271</v>
      </c>
      <c r="AD16" t="s">
        <v>271</v>
      </c>
      <c r="AE16" t="s">
        <v>271</v>
      </c>
      <c r="AF16" t="s">
        <v>275</v>
      </c>
      <c r="AG16" t="s">
        <v>274</v>
      </c>
      <c r="AI16" t="s">
        <v>274</v>
      </c>
      <c r="AJ16" t="s">
        <v>275</v>
      </c>
      <c r="AP16" t="s">
        <v>269</v>
      </c>
      <c r="AW16" t="s">
        <v>269</v>
      </c>
      <c r="AX16" t="s">
        <v>269</v>
      </c>
      <c r="AY16" t="s">
        <v>269</v>
      </c>
      <c r="AZ16" t="s">
        <v>276</v>
      </c>
      <c r="BL16" t="s">
        <v>269</v>
      </c>
      <c r="BM16" t="s">
        <v>269</v>
      </c>
      <c r="BO16" t="s">
        <v>277</v>
      </c>
      <c r="BP16" t="s">
        <v>278</v>
      </c>
      <c r="BS16" t="s">
        <v>267</v>
      </c>
      <c r="BT16" t="s">
        <v>266</v>
      </c>
      <c r="BU16" t="s">
        <v>270</v>
      </c>
      <c r="BV16" t="s">
        <v>270</v>
      </c>
      <c r="BW16" t="s">
        <v>279</v>
      </c>
      <c r="BX16" t="s">
        <v>279</v>
      </c>
      <c r="BY16" t="s">
        <v>270</v>
      </c>
      <c r="BZ16" t="s">
        <v>279</v>
      </c>
      <c r="CA16" t="s">
        <v>275</v>
      </c>
      <c r="CB16" t="s">
        <v>273</v>
      </c>
      <c r="CC16" t="s">
        <v>273</v>
      </c>
      <c r="CD16" t="s">
        <v>272</v>
      </c>
      <c r="CE16" t="s">
        <v>272</v>
      </c>
      <c r="CF16" t="s">
        <v>272</v>
      </c>
      <c r="CG16" t="s">
        <v>272</v>
      </c>
      <c r="CH16" t="s">
        <v>272</v>
      </c>
      <c r="CI16" t="s">
        <v>280</v>
      </c>
      <c r="CJ16" t="s">
        <v>269</v>
      </c>
      <c r="CK16" t="s">
        <v>269</v>
      </c>
      <c r="CL16" t="s">
        <v>269</v>
      </c>
      <c r="CQ16" t="s">
        <v>269</v>
      </c>
      <c r="CT16" t="s">
        <v>272</v>
      </c>
      <c r="CU16" t="s">
        <v>272</v>
      </c>
      <c r="CV16" t="s">
        <v>272</v>
      </c>
      <c r="CW16" t="s">
        <v>272</v>
      </c>
      <c r="CX16" t="s">
        <v>272</v>
      </c>
      <c r="CY16" t="s">
        <v>269</v>
      </c>
      <c r="CZ16" t="s">
        <v>269</v>
      </c>
      <c r="DA16" t="s">
        <v>269</v>
      </c>
      <c r="DB16" t="s">
        <v>266</v>
      </c>
      <c r="DE16" t="s">
        <v>281</v>
      </c>
      <c r="DF16" t="s">
        <v>281</v>
      </c>
      <c r="DH16" t="s">
        <v>266</v>
      </c>
      <c r="DI16" t="s">
        <v>282</v>
      </c>
      <c r="DK16" t="s">
        <v>266</v>
      </c>
      <c r="DL16" t="s">
        <v>266</v>
      </c>
      <c r="DN16" t="s">
        <v>283</v>
      </c>
      <c r="DO16" t="s">
        <v>284</v>
      </c>
      <c r="DP16" t="s">
        <v>283</v>
      </c>
      <c r="DQ16" t="s">
        <v>284</v>
      </c>
      <c r="DR16" t="s">
        <v>283</v>
      </c>
      <c r="DS16" t="s">
        <v>284</v>
      </c>
      <c r="DT16" t="s">
        <v>274</v>
      </c>
      <c r="DU16" t="s">
        <v>274</v>
      </c>
      <c r="DV16" t="s">
        <v>269</v>
      </c>
      <c r="DW16" t="s">
        <v>285</v>
      </c>
      <c r="DX16" t="s">
        <v>269</v>
      </c>
      <c r="DZ16" t="s">
        <v>270</v>
      </c>
      <c r="EA16" t="s">
        <v>286</v>
      </c>
      <c r="EB16" t="s">
        <v>270</v>
      </c>
      <c r="ED16" t="s">
        <v>279</v>
      </c>
      <c r="EE16" t="s">
        <v>287</v>
      </c>
      <c r="EF16" t="s">
        <v>279</v>
      </c>
      <c r="EK16" t="s">
        <v>274</v>
      </c>
      <c r="EL16" t="s">
        <v>274</v>
      </c>
      <c r="EM16" t="s">
        <v>283</v>
      </c>
      <c r="EN16" t="s">
        <v>284</v>
      </c>
      <c r="EO16" t="s">
        <v>284</v>
      </c>
      <c r="ES16" t="s">
        <v>284</v>
      </c>
      <c r="EW16" t="s">
        <v>270</v>
      </c>
      <c r="EX16" t="s">
        <v>270</v>
      </c>
      <c r="EY16" t="s">
        <v>279</v>
      </c>
      <c r="EZ16" t="s">
        <v>279</v>
      </c>
      <c r="FA16" t="s">
        <v>288</v>
      </c>
      <c r="FB16" t="s">
        <v>288</v>
      </c>
      <c r="FD16" t="s">
        <v>275</v>
      </c>
      <c r="FE16" t="s">
        <v>275</v>
      </c>
      <c r="FF16" t="s">
        <v>272</v>
      </c>
      <c r="FG16" t="s">
        <v>272</v>
      </c>
      <c r="FH16" t="s">
        <v>272</v>
      </c>
      <c r="FI16" t="s">
        <v>272</v>
      </c>
      <c r="FJ16" t="s">
        <v>272</v>
      </c>
      <c r="FK16" t="s">
        <v>274</v>
      </c>
      <c r="FL16" t="s">
        <v>274</v>
      </c>
      <c r="FM16" t="s">
        <v>274</v>
      </c>
      <c r="FN16" t="s">
        <v>272</v>
      </c>
      <c r="FO16" t="s">
        <v>270</v>
      </c>
      <c r="FP16" t="s">
        <v>279</v>
      </c>
      <c r="FQ16" t="s">
        <v>274</v>
      </c>
      <c r="FR16" t="s">
        <v>274</v>
      </c>
    </row>
    <row r="17" spans="1:174">
      <c r="A17">
        <v>1</v>
      </c>
      <c r="B17">
        <v>1608233837.1</v>
      </c>
      <c r="C17">
        <v>0</v>
      </c>
      <c r="D17" t="s">
        <v>289</v>
      </c>
      <c r="E17" t="s">
        <v>290</v>
      </c>
      <c r="F17" t="s">
        <v>291</v>
      </c>
      <c r="G17" t="s">
        <v>292</v>
      </c>
      <c r="H17">
        <v>1608233829.1</v>
      </c>
      <c r="I17">
        <f>(J17)/1000</f>
        <v>0</v>
      </c>
      <c r="J17">
        <f>1000*CA17*AH17*(BW17-BX17)/(100*BP17*(1000-AH17*BW17))</f>
        <v>0</v>
      </c>
      <c r="K17">
        <f>CA17*AH17*(BV17-BU17*(1000-AH17*BX17)/(1000-AH17*BW17))/(100*BP17)</f>
        <v>0</v>
      </c>
      <c r="L17">
        <f>BU17 - IF(AH17&gt;1, K17*BP17*100.0/(AJ17*CI17), 0)</f>
        <v>0</v>
      </c>
      <c r="M17">
        <f>((S17-I17/2)*L17-K17)/(S17+I17/2)</f>
        <v>0</v>
      </c>
      <c r="N17">
        <f>M17*(CB17+CC17)/1000.0</f>
        <v>0</v>
      </c>
      <c r="O17">
        <f>(BU17 - IF(AH17&gt;1, K17*BP17*100.0/(AJ17*CI17), 0))*(CB17+CC17)/1000.0</f>
        <v>0</v>
      </c>
      <c r="P17">
        <f>2.0/((1/R17-1/Q17)+SIGN(R17)*SQRT((1/R17-1/Q17)*(1/R17-1/Q17) + 4*BQ17/((BQ17+1)*(BQ17+1))*(2*1/R17*1/Q17-1/Q17*1/Q17)))</f>
        <v>0</v>
      </c>
      <c r="Q17">
        <f>IF(LEFT(BR17,1)&lt;&gt;"0",IF(LEFT(BR17,1)="1",3.0,BS17),$D$5+$E$5*(CI17*CB17/($K$5*1000))+$F$5*(CI17*CB17/($K$5*1000))*MAX(MIN(BP17,$J$5),$I$5)*MAX(MIN(BP17,$J$5),$I$5)+$G$5*MAX(MIN(BP17,$J$5),$I$5)*(CI17*CB17/($K$5*1000))+$H$5*(CI17*CB17/($K$5*1000))*(CI17*CB17/($K$5*1000)))</f>
        <v>0</v>
      </c>
      <c r="R17">
        <f>I17*(1000-(1000*0.61365*exp(17.502*V17/(240.97+V17))/(CB17+CC17)+BW17)/2)/(1000*0.61365*exp(17.502*V17/(240.97+V17))/(CB17+CC17)-BW17)</f>
        <v>0</v>
      </c>
      <c r="S17">
        <f>1/((BQ17+1)/(P17/1.6)+1/(Q17/1.37)) + BQ17/((BQ17+1)/(P17/1.6) + BQ17/(Q17/1.37))</f>
        <v>0</v>
      </c>
      <c r="T17">
        <f>(BM17*BO17)</f>
        <v>0</v>
      </c>
      <c r="U17">
        <f>(CD17+(T17+2*0.95*5.67E-8*(((CD17+$B$7)+273)^4-(CD17+273)^4)-44100*I17)/(1.84*29.3*Q17+8*0.95*5.67E-8*(CD17+273)^3))</f>
        <v>0</v>
      </c>
      <c r="V17">
        <f>($C$7*CE17+$D$7*CF17+$E$7*U17)</f>
        <v>0</v>
      </c>
      <c r="W17">
        <f>0.61365*exp(17.502*V17/(240.97+V17))</f>
        <v>0</v>
      </c>
      <c r="X17">
        <f>(Y17/Z17*100)</f>
        <v>0</v>
      </c>
      <c r="Y17">
        <f>BW17*(CB17+CC17)/1000</f>
        <v>0</v>
      </c>
      <c r="Z17">
        <f>0.61365*exp(17.502*CD17/(240.97+CD17))</f>
        <v>0</v>
      </c>
      <c r="AA17">
        <f>(W17-BW17*(CB17+CC17)/1000)</f>
        <v>0</v>
      </c>
      <c r="AB17">
        <f>(-I17*44100)</f>
        <v>0</v>
      </c>
      <c r="AC17">
        <f>2*29.3*Q17*0.92*(CD17-V17)</f>
        <v>0</v>
      </c>
      <c r="AD17">
        <f>2*0.95*5.67E-8*(((CD17+$B$7)+273)^4-(V17+273)^4)</f>
        <v>0</v>
      </c>
      <c r="AE17">
        <f>T17+AD17+AB17+AC17</f>
        <v>0</v>
      </c>
      <c r="AF17">
        <v>0</v>
      </c>
      <c r="AG17">
        <v>0</v>
      </c>
      <c r="AH17">
        <f>IF(AF17*$H$13&gt;=AJ17,1.0,(AJ17/(AJ17-AF17*$H$13)))</f>
        <v>0</v>
      </c>
      <c r="AI17">
        <f>(AH17-1)*100</f>
        <v>0</v>
      </c>
      <c r="AJ17">
        <f>MAX(0,($B$13+$C$13*CI17)/(1+$D$13*CI17)*CB17/(CD17+273)*$E$13)</f>
        <v>0</v>
      </c>
      <c r="AK17" t="s">
        <v>293</v>
      </c>
      <c r="AL17">
        <v>0</v>
      </c>
      <c r="AM17">
        <v>0</v>
      </c>
      <c r="AN17">
        <v>0</v>
      </c>
      <c r="AO17">
        <f>1-AM17/AN17</f>
        <v>0</v>
      </c>
      <c r="AP17">
        <v>-1</v>
      </c>
      <c r="AQ17" t="s">
        <v>294</v>
      </c>
      <c r="AR17">
        <v>15371.3</v>
      </c>
      <c r="AS17">
        <v>789.534576923077</v>
      </c>
      <c r="AT17">
        <v>863.61</v>
      </c>
      <c r="AU17">
        <f>1-AS17/AT17</f>
        <v>0</v>
      </c>
      <c r="AV17">
        <v>0.5</v>
      </c>
      <c r="AW17">
        <f>BM17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 t="s">
        <v>295</v>
      </c>
      <c r="BC17">
        <v>789.534576923077</v>
      </c>
      <c r="BD17">
        <v>607.85</v>
      </c>
      <c r="BE17">
        <f>1-BD17/AT17</f>
        <v>0</v>
      </c>
      <c r="BF17">
        <f>(AT17-BC17)/(AT17-BD17)</f>
        <v>0</v>
      </c>
      <c r="BG17">
        <f>(AN17-AT17)/(AN17-BD17)</f>
        <v>0</v>
      </c>
      <c r="BH17">
        <f>(AT17-BC17)/(AT17-AM17)</f>
        <v>0</v>
      </c>
      <c r="BI17">
        <f>(AN17-AT17)/(AN17-AM17)</f>
        <v>0</v>
      </c>
      <c r="BJ17">
        <f>(BF17*BD17/BC17)</f>
        <v>0</v>
      </c>
      <c r="BK17">
        <f>(1-BJ17)</f>
        <v>0</v>
      </c>
      <c r="BL17">
        <f>$B$11*CJ17+$C$11*CK17+$F$11*CL17*(1-CO17)</f>
        <v>0</v>
      </c>
      <c r="BM17">
        <f>BL17*BN17</f>
        <v>0</v>
      </c>
      <c r="BN17">
        <f>($B$11*$D$9+$C$11*$D$9+$F$11*((CY17+CQ17)/MAX(CY17+CQ17+CZ17, 0.1)*$I$9+CZ17/MAX(CY17+CQ17+CZ17, 0.1)*$J$9))/($B$11+$C$11+$F$11)</f>
        <v>0</v>
      </c>
      <c r="BO17">
        <f>($B$11*$K$9+$C$11*$K$9+$F$11*((CY17+CQ17)/MAX(CY17+CQ17+CZ17, 0.1)*$P$9+CZ17/MAX(CY17+CQ17+CZ17, 0.1)*$Q$9))/($B$11+$C$11+$F$11)</f>
        <v>0</v>
      </c>
      <c r="BP17">
        <v>6</v>
      </c>
      <c r="BQ17">
        <v>0.5</v>
      </c>
      <c r="BR17" t="s">
        <v>296</v>
      </c>
      <c r="BS17">
        <v>2</v>
      </c>
      <c r="BT17">
        <v>1608233829.1</v>
      </c>
      <c r="BU17">
        <v>401.228419354839</v>
      </c>
      <c r="BV17">
        <v>402.868387096774</v>
      </c>
      <c r="BW17">
        <v>21.2422548387097</v>
      </c>
      <c r="BX17">
        <v>20.8614193548387</v>
      </c>
      <c r="BY17">
        <v>400.438419354839</v>
      </c>
      <c r="BZ17">
        <v>20.9682548387097</v>
      </c>
      <c r="CA17">
        <v>500.018967741935</v>
      </c>
      <c r="CB17">
        <v>101.614870967742</v>
      </c>
      <c r="CC17">
        <v>0.0999450387096774</v>
      </c>
      <c r="CD17">
        <v>27.9679483870968</v>
      </c>
      <c r="CE17">
        <v>28.6737419354839</v>
      </c>
      <c r="CF17">
        <v>999.9</v>
      </c>
      <c r="CG17">
        <v>0</v>
      </c>
      <c r="CH17">
        <v>0</v>
      </c>
      <c r="CI17">
        <v>9999.41064516129</v>
      </c>
      <c r="CJ17">
        <v>0</v>
      </c>
      <c r="CK17">
        <v>450.831451612903</v>
      </c>
      <c r="CL17">
        <v>1399.99548387097</v>
      </c>
      <c r="CM17">
        <v>0.900006</v>
      </c>
      <c r="CN17">
        <v>0.0999936</v>
      </c>
      <c r="CO17">
        <v>0</v>
      </c>
      <c r="CP17">
        <v>789.742548387097</v>
      </c>
      <c r="CQ17">
        <v>4.99948</v>
      </c>
      <c r="CR17">
        <v>11399.0838709677</v>
      </c>
      <c r="CS17">
        <v>11417.5548387097</v>
      </c>
      <c r="CT17">
        <v>49.4634838709677</v>
      </c>
      <c r="CU17">
        <v>51.5843548387097</v>
      </c>
      <c r="CV17">
        <v>50.6126774193548</v>
      </c>
      <c r="CW17">
        <v>51.018</v>
      </c>
      <c r="CX17">
        <v>51.2801290322581</v>
      </c>
      <c r="CY17">
        <v>1255.50548387097</v>
      </c>
      <c r="CZ17">
        <v>139.49</v>
      </c>
      <c r="DA17">
        <v>0</v>
      </c>
      <c r="DB17">
        <v>1563.20000004768</v>
      </c>
      <c r="DC17">
        <v>0</v>
      </c>
      <c r="DD17">
        <v>789.534576923077</v>
      </c>
      <c r="DE17">
        <v>-17.050906008144</v>
      </c>
      <c r="DF17">
        <v>-245.367521440429</v>
      </c>
      <c r="DG17">
        <v>11396.1769230769</v>
      </c>
      <c r="DH17">
        <v>15</v>
      </c>
      <c r="DI17">
        <v>1608233856.1</v>
      </c>
      <c r="DJ17" t="s">
        <v>297</v>
      </c>
      <c r="DK17">
        <v>1608233854.1</v>
      </c>
      <c r="DL17">
        <v>1608233856.1</v>
      </c>
      <c r="DM17">
        <v>22</v>
      </c>
      <c r="DN17">
        <v>-0.525</v>
      </c>
      <c r="DO17">
        <v>-0.033</v>
      </c>
      <c r="DP17">
        <v>0.79</v>
      </c>
      <c r="DQ17">
        <v>0.274</v>
      </c>
      <c r="DR17">
        <v>402</v>
      </c>
      <c r="DS17">
        <v>21</v>
      </c>
      <c r="DT17">
        <v>0.31</v>
      </c>
      <c r="DU17">
        <v>0.14</v>
      </c>
      <c r="DV17">
        <v>0.749709137569526</v>
      </c>
      <c r="DW17">
        <v>1.56121481351126</v>
      </c>
      <c r="DX17">
        <v>0.124077143938971</v>
      </c>
      <c r="DY17">
        <v>0</v>
      </c>
      <c r="DZ17">
        <v>-1.10552803333333</v>
      </c>
      <c r="EA17">
        <v>-2.03215269410456</v>
      </c>
      <c r="EB17">
        <v>0.154535894182006</v>
      </c>
      <c r="EC17">
        <v>0</v>
      </c>
      <c r="ED17">
        <v>0.436134966666667</v>
      </c>
      <c r="EE17">
        <v>0.724428627363737</v>
      </c>
      <c r="EF17">
        <v>0.0544702638917072</v>
      </c>
      <c r="EG17">
        <v>0</v>
      </c>
      <c r="EH17">
        <v>0</v>
      </c>
      <c r="EI17">
        <v>3</v>
      </c>
      <c r="EJ17" t="s">
        <v>298</v>
      </c>
      <c r="EK17">
        <v>100</v>
      </c>
      <c r="EL17">
        <v>100</v>
      </c>
      <c r="EM17">
        <v>0.79</v>
      </c>
      <c r="EN17">
        <v>0.274</v>
      </c>
      <c r="EO17">
        <v>1.48404157016162</v>
      </c>
      <c r="EP17">
        <v>-1.60436505785889e-05</v>
      </c>
      <c r="EQ17">
        <v>-1.15305589960158e-06</v>
      </c>
      <c r="ER17">
        <v>3.65813499827708e-10</v>
      </c>
      <c r="ES17">
        <v>-0.0651699020811767</v>
      </c>
      <c r="ET17">
        <v>-0.0148585495900011</v>
      </c>
      <c r="EU17">
        <v>0.00206202478538563</v>
      </c>
      <c r="EV17">
        <v>-2.15789431663115e-05</v>
      </c>
      <c r="EW17">
        <v>18</v>
      </c>
      <c r="EX17">
        <v>2225</v>
      </c>
      <c r="EY17">
        <v>1</v>
      </c>
      <c r="EZ17">
        <v>25</v>
      </c>
      <c r="FA17">
        <v>28.1</v>
      </c>
      <c r="FB17">
        <v>28.1</v>
      </c>
      <c r="FC17">
        <v>2</v>
      </c>
      <c r="FD17">
        <v>508.354</v>
      </c>
      <c r="FE17">
        <v>469.456</v>
      </c>
      <c r="FF17">
        <v>23.5689</v>
      </c>
      <c r="FG17">
        <v>34.4121</v>
      </c>
      <c r="FH17">
        <v>29.9997</v>
      </c>
      <c r="FI17">
        <v>34.389</v>
      </c>
      <c r="FJ17">
        <v>34.4229</v>
      </c>
      <c r="FK17">
        <v>19.307</v>
      </c>
      <c r="FL17">
        <v>12.8202</v>
      </c>
      <c r="FM17">
        <v>40.9622</v>
      </c>
      <c r="FN17">
        <v>23.594</v>
      </c>
      <c r="FO17">
        <v>402.245</v>
      </c>
      <c r="FP17">
        <v>20.6831</v>
      </c>
      <c r="FQ17">
        <v>97.8214</v>
      </c>
      <c r="FR17">
        <v>101.718</v>
      </c>
    </row>
    <row r="18" spans="1:174">
      <c r="A18">
        <v>2</v>
      </c>
      <c r="B18">
        <v>1608233977.1</v>
      </c>
      <c r="C18">
        <v>140</v>
      </c>
      <c r="D18" t="s">
        <v>299</v>
      </c>
      <c r="E18" t="s">
        <v>300</v>
      </c>
      <c r="F18" t="s">
        <v>291</v>
      </c>
      <c r="G18" t="s">
        <v>292</v>
      </c>
      <c r="H18">
        <v>1608233969.1</v>
      </c>
      <c r="I18">
        <f>(J18)/1000</f>
        <v>0</v>
      </c>
      <c r="J18">
        <f>1000*CA18*AH18*(BW18-BX18)/(100*BP18*(1000-AH18*BW18))</f>
        <v>0</v>
      </c>
      <c r="K18">
        <f>CA18*AH18*(BV18-BU18*(1000-AH18*BX18)/(1000-AH18*BW18))/(100*BP18)</f>
        <v>0</v>
      </c>
      <c r="L18">
        <f>BU18 - IF(AH18&gt;1, K18*BP18*100.0/(AJ18*CI18), 0)</f>
        <v>0</v>
      </c>
      <c r="M18">
        <f>((S18-I18/2)*L18-K18)/(S18+I18/2)</f>
        <v>0</v>
      </c>
      <c r="N18">
        <f>M18*(CB18+CC18)/1000.0</f>
        <v>0</v>
      </c>
      <c r="O18">
        <f>(BU18 - IF(AH18&gt;1, K18*BP18*100.0/(AJ18*CI18), 0))*(CB18+CC18)/1000.0</f>
        <v>0</v>
      </c>
      <c r="P18">
        <f>2.0/((1/R18-1/Q18)+SIGN(R18)*SQRT((1/R18-1/Q18)*(1/R18-1/Q18) + 4*BQ18/((BQ18+1)*(BQ18+1))*(2*1/R18*1/Q18-1/Q18*1/Q18)))</f>
        <v>0</v>
      </c>
      <c r="Q18">
        <f>IF(LEFT(BR18,1)&lt;&gt;"0",IF(LEFT(BR18,1)="1",3.0,BS18),$D$5+$E$5*(CI18*CB18/($K$5*1000))+$F$5*(CI18*CB18/($K$5*1000))*MAX(MIN(BP18,$J$5),$I$5)*MAX(MIN(BP18,$J$5),$I$5)+$G$5*MAX(MIN(BP18,$J$5),$I$5)*(CI18*CB18/($K$5*1000))+$H$5*(CI18*CB18/($K$5*1000))*(CI18*CB18/($K$5*1000)))</f>
        <v>0</v>
      </c>
      <c r="R18">
        <f>I18*(1000-(1000*0.61365*exp(17.502*V18/(240.97+V18))/(CB18+CC18)+BW18)/2)/(1000*0.61365*exp(17.502*V18/(240.97+V18))/(CB18+CC18)-BW18)</f>
        <v>0</v>
      </c>
      <c r="S18">
        <f>1/((BQ18+1)/(P18/1.6)+1/(Q18/1.37)) + BQ18/((BQ18+1)/(P18/1.6) + BQ18/(Q18/1.37))</f>
        <v>0</v>
      </c>
      <c r="T18">
        <f>(BM18*BO18)</f>
        <v>0</v>
      </c>
      <c r="U18">
        <f>(CD18+(T18+2*0.95*5.67E-8*(((CD18+$B$7)+273)^4-(CD18+273)^4)-44100*I18)/(1.84*29.3*Q18+8*0.95*5.67E-8*(CD18+273)^3))</f>
        <v>0</v>
      </c>
      <c r="V18">
        <f>($C$7*CE18+$D$7*CF18+$E$7*U18)</f>
        <v>0</v>
      </c>
      <c r="W18">
        <f>0.61365*exp(17.502*V18/(240.97+V18))</f>
        <v>0</v>
      </c>
      <c r="X18">
        <f>(Y18/Z18*100)</f>
        <v>0</v>
      </c>
      <c r="Y18">
        <f>BW18*(CB18+CC18)/1000</f>
        <v>0</v>
      </c>
      <c r="Z18">
        <f>0.61365*exp(17.502*CD18/(240.97+CD18))</f>
        <v>0</v>
      </c>
      <c r="AA18">
        <f>(W18-BW18*(CB18+CC18)/1000)</f>
        <v>0</v>
      </c>
      <c r="AB18">
        <f>(-I18*44100)</f>
        <v>0</v>
      </c>
      <c r="AC18">
        <f>2*29.3*Q18*0.92*(CD18-V18)</f>
        <v>0</v>
      </c>
      <c r="AD18">
        <f>2*0.95*5.67E-8*(((CD18+$B$7)+273)^4-(V18+273)^4)</f>
        <v>0</v>
      </c>
      <c r="AE18">
        <f>T18+AD18+AB18+AC18</f>
        <v>0</v>
      </c>
      <c r="AF18">
        <v>0</v>
      </c>
      <c r="AG18">
        <v>0</v>
      </c>
      <c r="AH18">
        <f>IF(AF18*$H$13&gt;=AJ18,1.0,(AJ18/(AJ18-AF18*$H$13)))</f>
        <v>0</v>
      </c>
      <c r="AI18">
        <f>(AH18-1)*100</f>
        <v>0</v>
      </c>
      <c r="AJ18">
        <f>MAX(0,($B$13+$C$13*CI18)/(1+$D$13*CI18)*CB18/(CD18+273)*$E$13)</f>
        <v>0</v>
      </c>
      <c r="AK18" t="s">
        <v>293</v>
      </c>
      <c r="AL18">
        <v>0</v>
      </c>
      <c r="AM18">
        <v>0</v>
      </c>
      <c r="AN18">
        <v>0</v>
      </c>
      <c r="AO18">
        <f>1-AM18/AN18</f>
        <v>0</v>
      </c>
      <c r="AP18">
        <v>-1</v>
      </c>
      <c r="AQ18" t="s">
        <v>301</v>
      </c>
      <c r="AR18">
        <v>15369.9</v>
      </c>
      <c r="AS18">
        <v>740.3092</v>
      </c>
      <c r="AT18">
        <v>789.29</v>
      </c>
      <c r="AU18">
        <f>1-AS18/AT18</f>
        <v>0</v>
      </c>
      <c r="AV18">
        <v>0.5</v>
      </c>
      <c r="AW18">
        <f>BM18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 t="s">
        <v>302</v>
      </c>
      <c r="BC18">
        <v>740.3092</v>
      </c>
      <c r="BD18">
        <v>597.99</v>
      </c>
      <c r="BE18">
        <f>1-BD18/AT18</f>
        <v>0</v>
      </c>
      <c r="BF18">
        <f>(AT18-BC18)/(AT18-BD18)</f>
        <v>0</v>
      </c>
      <c r="BG18">
        <f>(AN18-AT18)/(AN18-BD18)</f>
        <v>0</v>
      </c>
      <c r="BH18">
        <f>(AT18-BC18)/(AT18-AM18)</f>
        <v>0</v>
      </c>
      <c r="BI18">
        <f>(AN18-AT18)/(AN18-AM18)</f>
        <v>0</v>
      </c>
      <c r="BJ18">
        <f>(BF18*BD18/BC18)</f>
        <v>0</v>
      </c>
      <c r="BK18">
        <f>(1-BJ18)</f>
        <v>0</v>
      </c>
      <c r="BL18">
        <f>$B$11*CJ18+$C$11*CK18+$F$11*CL18*(1-CO18)</f>
        <v>0</v>
      </c>
      <c r="BM18">
        <f>BL18*BN18</f>
        <v>0</v>
      </c>
      <c r="BN18">
        <f>($B$11*$D$9+$C$11*$D$9+$F$11*((CY18+CQ18)/MAX(CY18+CQ18+CZ18, 0.1)*$I$9+CZ18/MAX(CY18+CQ18+CZ18, 0.1)*$J$9))/($B$11+$C$11+$F$11)</f>
        <v>0</v>
      </c>
      <c r="BO18">
        <f>($B$11*$K$9+$C$11*$K$9+$F$11*((CY18+CQ18)/MAX(CY18+CQ18+CZ18, 0.1)*$P$9+CZ18/MAX(CY18+CQ18+CZ18, 0.1)*$Q$9))/($B$11+$C$11+$F$11)</f>
        <v>0</v>
      </c>
      <c r="BP18">
        <v>6</v>
      </c>
      <c r="BQ18">
        <v>0.5</v>
      </c>
      <c r="BR18" t="s">
        <v>296</v>
      </c>
      <c r="BS18">
        <v>2</v>
      </c>
      <c r="BT18">
        <v>1608233969.1</v>
      </c>
      <c r="BU18">
        <v>49.5811387096774</v>
      </c>
      <c r="BV18">
        <v>48.7410903225806</v>
      </c>
      <c r="BW18">
        <v>21.0648903225806</v>
      </c>
      <c r="BX18">
        <v>20.751035483871</v>
      </c>
      <c r="BY18">
        <v>48.6258225806452</v>
      </c>
      <c r="BZ18">
        <v>20.7756903225806</v>
      </c>
      <c r="CA18">
        <v>500.018612903226</v>
      </c>
      <c r="CB18">
        <v>101.61135483871</v>
      </c>
      <c r="CC18">
        <v>0.0999557032258064</v>
      </c>
      <c r="CD18">
        <v>28.0064709677419</v>
      </c>
      <c r="CE18">
        <v>28.6927225806452</v>
      </c>
      <c r="CF18">
        <v>999.9</v>
      </c>
      <c r="CG18">
        <v>0</v>
      </c>
      <c r="CH18">
        <v>0</v>
      </c>
      <c r="CI18">
        <v>10005.8261290323</v>
      </c>
      <c r="CJ18">
        <v>0</v>
      </c>
      <c r="CK18">
        <v>733.418806451613</v>
      </c>
      <c r="CL18">
        <v>1400.00548387097</v>
      </c>
      <c r="CM18">
        <v>0.899991806451613</v>
      </c>
      <c r="CN18">
        <v>0.100008729032258</v>
      </c>
      <c r="CO18">
        <v>0</v>
      </c>
      <c r="CP18">
        <v>740.438354838709</v>
      </c>
      <c r="CQ18">
        <v>4.99948</v>
      </c>
      <c r="CR18">
        <v>10709.5967741935</v>
      </c>
      <c r="CS18">
        <v>11417.6064516129</v>
      </c>
      <c r="CT18">
        <v>49.526064516129</v>
      </c>
      <c r="CU18">
        <v>51.6128064516129</v>
      </c>
      <c r="CV18">
        <v>50.654935483871</v>
      </c>
      <c r="CW18">
        <v>50.9675483870968</v>
      </c>
      <c r="CX18">
        <v>51.3423548387097</v>
      </c>
      <c r="CY18">
        <v>1255.49258064516</v>
      </c>
      <c r="CZ18">
        <v>139.514516129032</v>
      </c>
      <c r="DA18">
        <v>0</v>
      </c>
      <c r="DB18">
        <v>139.299999952316</v>
      </c>
      <c r="DC18">
        <v>0</v>
      </c>
      <c r="DD18">
        <v>740.3092</v>
      </c>
      <c r="DE18">
        <v>-6.92261537435234</v>
      </c>
      <c r="DF18">
        <v>-105.938461358359</v>
      </c>
      <c r="DG18">
        <v>10707.876</v>
      </c>
      <c r="DH18">
        <v>15</v>
      </c>
      <c r="DI18">
        <v>1608233856.1</v>
      </c>
      <c r="DJ18" t="s">
        <v>297</v>
      </c>
      <c r="DK18">
        <v>1608233854.1</v>
      </c>
      <c r="DL18">
        <v>1608233856.1</v>
      </c>
      <c r="DM18">
        <v>22</v>
      </c>
      <c r="DN18">
        <v>-0.525</v>
      </c>
      <c r="DO18">
        <v>-0.033</v>
      </c>
      <c r="DP18">
        <v>0.79</v>
      </c>
      <c r="DQ18">
        <v>0.274</v>
      </c>
      <c r="DR18">
        <v>402</v>
      </c>
      <c r="DS18">
        <v>21</v>
      </c>
      <c r="DT18">
        <v>0.31</v>
      </c>
      <c r="DU18">
        <v>0.14</v>
      </c>
      <c r="DV18">
        <v>-0.705472034045896</v>
      </c>
      <c r="DW18">
        <v>-0.393647720080458</v>
      </c>
      <c r="DX18">
        <v>0.032859703285815</v>
      </c>
      <c r="DY18">
        <v>1</v>
      </c>
      <c r="DZ18">
        <v>0.838412133333333</v>
      </c>
      <c r="EA18">
        <v>0.411138740823137</v>
      </c>
      <c r="EB18">
        <v>0.0333645384500104</v>
      </c>
      <c r="EC18">
        <v>0</v>
      </c>
      <c r="ED18">
        <v>0.3138791</v>
      </c>
      <c r="EE18">
        <v>-0.0126869766407122</v>
      </c>
      <c r="EF18">
        <v>0.00104766936101042</v>
      </c>
      <c r="EG18">
        <v>1</v>
      </c>
      <c r="EH18">
        <v>2</v>
      </c>
      <c r="EI18">
        <v>3</v>
      </c>
      <c r="EJ18" t="s">
        <v>303</v>
      </c>
      <c r="EK18">
        <v>100</v>
      </c>
      <c r="EL18">
        <v>100</v>
      </c>
      <c r="EM18">
        <v>0.955</v>
      </c>
      <c r="EN18">
        <v>0.2891</v>
      </c>
      <c r="EO18">
        <v>0.958785164368214</v>
      </c>
      <c r="EP18">
        <v>-1.60436505785889e-05</v>
      </c>
      <c r="EQ18">
        <v>-1.15305589960158e-06</v>
      </c>
      <c r="ER18">
        <v>3.65813499827708e-10</v>
      </c>
      <c r="ES18">
        <v>-0.0986312623714847</v>
      </c>
      <c r="ET18">
        <v>-0.0148585495900011</v>
      </c>
      <c r="EU18">
        <v>0.00206202478538563</v>
      </c>
      <c r="EV18">
        <v>-2.15789431663115e-05</v>
      </c>
      <c r="EW18">
        <v>18</v>
      </c>
      <c r="EX18">
        <v>2225</v>
      </c>
      <c r="EY18">
        <v>1</v>
      </c>
      <c r="EZ18">
        <v>25</v>
      </c>
      <c r="FA18">
        <v>2</v>
      </c>
      <c r="FB18">
        <v>2</v>
      </c>
      <c r="FC18">
        <v>2</v>
      </c>
      <c r="FD18">
        <v>508.508</v>
      </c>
      <c r="FE18">
        <v>469.403</v>
      </c>
      <c r="FF18">
        <v>23.4415</v>
      </c>
      <c r="FG18">
        <v>34.3311</v>
      </c>
      <c r="FH18">
        <v>30</v>
      </c>
      <c r="FI18">
        <v>34.3851</v>
      </c>
      <c r="FJ18">
        <v>34.4328</v>
      </c>
      <c r="FK18">
        <v>5.0367</v>
      </c>
      <c r="FL18">
        <v>11.8527</v>
      </c>
      <c r="FM18">
        <v>40.9622</v>
      </c>
      <c r="FN18">
        <v>23.4386</v>
      </c>
      <c r="FO18">
        <v>48.8702</v>
      </c>
      <c r="FP18">
        <v>20.7394</v>
      </c>
      <c r="FQ18">
        <v>97.8412</v>
      </c>
      <c r="FR18">
        <v>101.732</v>
      </c>
    </row>
    <row r="19" spans="1:174">
      <c r="A19">
        <v>3</v>
      </c>
      <c r="B19">
        <v>1608234048.1</v>
      </c>
      <c r="C19">
        <v>211</v>
      </c>
      <c r="D19" t="s">
        <v>304</v>
      </c>
      <c r="E19" t="s">
        <v>305</v>
      </c>
      <c r="F19" t="s">
        <v>291</v>
      </c>
      <c r="G19" t="s">
        <v>292</v>
      </c>
      <c r="H19">
        <v>1608234040.35</v>
      </c>
      <c r="I19">
        <f>(J19)/1000</f>
        <v>0</v>
      </c>
      <c r="J19">
        <f>1000*CA19*AH19*(BW19-BX19)/(100*BP19*(1000-AH19*BW19))</f>
        <v>0</v>
      </c>
      <c r="K19">
        <f>CA19*AH19*(BV19-BU19*(1000-AH19*BX19)/(1000-AH19*BW19))/(100*BP19)</f>
        <v>0</v>
      </c>
      <c r="L19">
        <f>BU19 - IF(AH19&gt;1, K19*BP19*100.0/(AJ19*CI19), 0)</f>
        <v>0</v>
      </c>
      <c r="M19">
        <f>((S19-I19/2)*L19-K19)/(S19+I19/2)</f>
        <v>0</v>
      </c>
      <c r="N19">
        <f>M19*(CB19+CC19)/1000.0</f>
        <v>0</v>
      </c>
      <c r="O19">
        <f>(BU19 - IF(AH19&gt;1, K19*BP19*100.0/(AJ19*CI19), 0))*(CB19+CC19)/1000.0</f>
        <v>0</v>
      </c>
      <c r="P19">
        <f>2.0/((1/R19-1/Q19)+SIGN(R19)*SQRT((1/R19-1/Q19)*(1/R19-1/Q19) + 4*BQ19/((BQ19+1)*(BQ19+1))*(2*1/R19*1/Q19-1/Q19*1/Q19)))</f>
        <v>0</v>
      </c>
      <c r="Q19">
        <f>IF(LEFT(BR19,1)&lt;&gt;"0",IF(LEFT(BR19,1)="1",3.0,BS19),$D$5+$E$5*(CI19*CB19/($K$5*1000))+$F$5*(CI19*CB19/($K$5*1000))*MAX(MIN(BP19,$J$5),$I$5)*MAX(MIN(BP19,$J$5),$I$5)+$G$5*MAX(MIN(BP19,$J$5),$I$5)*(CI19*CB19/($K$5*1000))+$H$5*(CI19*CB19/($K$5*1000))*(CI19*CB19/($K$5*1000)))</f>
        <v>0</v>
      </c>
      <c r="R19">
        <f>I19*(1000-(1000*0.61365*exp(17.502*V19/(240.97+V19))/(CB19+CC19)+BW19)/2)/(1000*0.61365*exp(17.502*V19/(240.97+V19))/(CB19+CC19)-BW19)</f>
        <v>0</v>
      </c>
      <c r="S19">
        <f>1/((BQ19+1)/(P19/1.6)+1/(Q19/1.37)) + BQ19/((BQ19+1)/(P19/1.6) + BQ19/(Q19/1.37))</f>
        <v>0</v>
      </c>
      <c r="T19">
        <f>(BM19*BO19)</f>
        <v>0</v>
      </c>
      <c r="U19">
        <f>(CD19+(T19+2*0.95*5.67E-8*(((CD19+$B$7)+273)^4-(CD19+273)^4)-44100*I19)/(1.84*29.3*Q19+8*0.95*5.67E-8*(CD19+273)^3))</f>
        <v>0</v>
      </c>
      <c r="V19">
        <f>($C$7*CE19+$D$7*CF19+$E$7*U19)</f>
        <v>0</v>
      </c>
      <c r="W19">
        <f>0.61365*exp(17.502*V19/(240.97+V19))</f>
        <v>0</v>
      </c>
      <c r="X19">
        <f>(Y19/Z19*100)</f>
        <v>0</v>
      </c>
      <c r="Y19">
        <f>BW19*(CB19+CC19)/1000</f>
        <v>0</v>
      </c>
      <c r="Z19">
        <f>0.61365*exp(17.502*CD19/(240.97+CD19))</f>
        <v>0</v>
      </c>
      <c r="AA19">
        <f>(W19-BW19*(CB19+CC19)/1000)</f>
        <v>0</v>
      </c>
      <c r="AB19">
        <f>(-I19*44100)</f>
        <v>0</v>
      </c>
      <c r="AC19">
        <f>2*29.3*Q19*0.92*(CD19-V19)</f>
        <v>0</v>
      </c>
      <c r="AD19">
        <f>2*0.95*5.67E-8*(((CD19+$B$7)+273)^4-(V19+273)^4)</f>
        <v>0</v>
      </c>
      <c r="AE19">
        <f>T19+AD19+AB19+AC19</f>
        <v>0</v>
      </c>
      <c r="AF19">
        <v>0</v>
      </c>
      <c r="AG19">
        <v>0</v>
      </c>
      <c r="AH19">
        <f>IF(AF19*$H$13&gt;=AJ19,1.0,(AJ19/(AJ19-AF19*$H$13)))</f>
        <v>0</v>
      </c>
      <c r="AI19">
        <f>(AH19-1)*100</f>
        <v>0</v>
      </c>
      <c r="AJ19">
        <f>MAX(0,($B$13+$C$13*CI19)/(1+$D$13*CI19)*CB19/(CD19+273)*$E$13)</f>
        <v>0</v>
      </c>
      <c r="AK19" t="s">
        <v>293</v>
      </c>
      <c r="AL19">
        <v>0</v>
      </c>
      <c r="AM19">
        <v>0</v>
      </c>
      <c r="AN19">
        <v>0</v>
      </c>
      <c r="AO19">
        <f>1-AM19/AN19</f>
        <v>0</v>
      </c>
      <c r="AP19">
        <v>-1</v>
      </c>
      <c r="AQ19" t="s">
        <v>306</v>
      </c>
      <c r="AR19">
        <v>15369.3</v>
      </c>
      <c r="AS19">
        <v>731.59448</v>
      </c>
      <c r="AT19">
        <v>776.64</v>
      </c>
      <c r="AU19">
        <f>1-AS19/AT19</f>
        <v>0</v>
      </c>
      <c r="AV19">
        <v>0.5</v>
      </c>
      <c r="AW19">
        <f>BM19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 t="s">
        <v>307</v>
      </c>
      <c r="BC19">
        <v>731.59448</v>
      </c>
      <c r="BD19">
        <v>591.29</v>
      </c>
      <c r="BE19">
        <f>1-BD19/AT19</f>
        <v>0</v>
      </c>
      <c r="BF19">
        <f>(AT19-BC19)/(AT19-BD19)</f>
        <v>0</v>
      </c>
      <c r="BG19">
        <f>(AN19-AT19)/(AN19-BD19)</f>
        <v>0</v>
      </c>
      <c r="BH19">
        <f>(AT19-BC19)/(AT19-AM19)</f>
        <v>0</v>
      </c>
      <c r="BI19">
        <f>(AN19-AT19)/(AN19-AM19)</f>
        <v>0</v>
      </c>
      <c r="BJ19">
        <f>(BF19*BD19/BC19)</f>
        <v>0</v>
      </c>
      <c r="BK19">
        <f>(1-BJ19)</f>
        <v>0</v>
      </c>
      <c r="BL19">
        <f>$B$11*CJ19+$C$11*CK19+$F$11*CL19*(1-CO19)</f>
        <v>0</v>
      </c>
      <c r="BM19">
        <f>BL19*BN19</f>
        <v>0</v>
      </c>
      <c r="BN19">
        <f>($B$11*$D$9+$C$11*$D$9+$F$11*((CY19+CQ19)/MAX(CY19+CQ19+CZ19, 0.1)*$I$9+CZ19/MAX(CY19+CQ19+CZ19, 0.1)*$J$9))/($B$11+$C$11+$F$11)</f>
        <v>0</v>
      </c>
      <c r="BO19">
        <f>($B$11*$K$9+$C$11*$K$9+$F$11*((CY19+CQ19)/MAX(CY19+CQ19+CZ19, 0.1)*$P$9+CZ19/MAX(CY19+CQ19+CZ19, 0.1)*$Q$9))/($B$11+$C$11+$F$11)</f>
        <v>0</v>
      </c>
      <c r="BP19">
        <v>6</v>
      </c>
      <c r="BQ19">
        <v>0.5</v>
      </c>
      <c r="BR19" t="s">
        <v>296</v>
      </c>
      <c r="BS19">
        <v>2</v>
      </c>
      <c r="BT19">
        <v>1608234040.35</v>
      </c>
      <c r="BU19">
        <v>79.38308</v>
      </c>
      <c r="BV19">
        <v>79.02293</v>
      </c>
      <c r="BW19">
        <v>21.05831</v>
      </c>
      <c r="BX19">
        <v>20.73623</v>
      </c>
      <c r="BY19">
        <v>78.4324733333333</v>
      </c>
      <c r="BZ19">
        <v>20.7693766666667</v>
      </c>
      <c r="CA19">
        <v>500.027566666667</v>
      </c>
      <c r="CB19">
        <v>101.6135</v>
      </c>
      <c r="CC19">
        <v>0.100016776666667</v>
      </c>
      <c r="CD19">
        <v>27.9786533333333</v>
      </c>
      <c r="CE19">
        <v>28.6652533333333</v>
      </c>
      <c r="CF19">
        <v>999.9</v>
      </c>
      <c r="CG19">
        <v>0</v>
      </c>
      <c r="CH19">
        <v>0</v>
      </c>
      <c r="CI19">
        <v>9996.09833333333</v>
      </c>
      <c r="CJ19">
        <v>0</v>
      </c>
      <c r="CK19">
        <v>844.4445</v>
      </c>
      <c r="CL19">
        <v>1400.02633333333</v>
      </c>
      <c r="CM19">
        <v>0.899996466666667</v>
      </c>
      <c r="CN19">
        <v>0.1000038</v>
      </c>
      <c r="CO19">
        <v>0</v>
      </c>
      <c r="CP19">
        <v>731.6371</v>
      </c>
      <c r="CQ19">
        <v>4.99948</v>
      </c>
      <c r="CR19">
        <v>10590.8233333333</v>
      </c>
      <c r="CS19">
        <v>11417.7833333333</v>
      </c>
      <c r="CT19">
        <v>49.6124</v>
      </c>
      <c r="CU19">
        <v>51.6291333333333</v>
      </c>
      <c r="CV19">
        <v>50.7059</v>
      </c>
      <c r="CW19">
        <v>50.9832</v>
      </c>
      <c r="CX19">
        <v>51.3873333333333</v>
      </c>
      <c r="CY19">
        <v>1255.52033333333</v>
      </c>
      <c r="CZ19">
        <v>139.507</v>
      </c>
      <c r="DA19">
        <v>0</v>
      </c>
      <c r="DB19">
        <v>70.3000001907349</v>
      </c>
      <c r="DC19">
        <v>0</v>
      </c>
      <c r="DD19">
        <v>731.59448</v>
      </c>
      <c r="DE19">
        <v>-6.39861538390979</v>
      </c>
      <c r="DF19">
        <v>-80.9999998856929</v>
      </c>
      <c r="DG19">
        <v>10590.128</v>
      </c>
      <c r="DH19">
        <v>15</v>
      </c>
      <c r="DI19">
        <v>1608233856.1</v>
      </c>
      <c r="DJ19" t="s">
        <v>297</v>
      </c>
      <c r="DK19">
        <v>1608233854.1</v>
      </c>
      <c r="DL19">
        <v>1608233856.1</v>
      </c>
      <c r="DM19">
        <v>22</v>
      </c>
      <c r="DN19">
        <v>-0.525</v>
      </c>
      <c r="DO19">
        <v>-0.033</v>
      </c>
      <c r="DP19">
        <v>0.79</v>
      </c>
      <c r="DQ19">
        <v>0.274</v>
      </c>
      <c r="DR19">
        <v>402</v>
      </c>
      <c r="DS19">
        <v>21</v>
      </c>
      <c r="DT19">
        <v>0.31</v>
      </c>
      <c r="DU19">
        <v>0.14</v>
      </c>
      <c r="DV19">
        <v>-0.319809903137236</v>
      </c>
      <c r="DW19">
        <v>-0.183068898561451</v>
      </c>
      <c r="DX19">
        <v>0.019757756016349</v>
      </c>
      <c r="DY19">
        <v>1</v>
      </c>
      <c r="DZ19">
        <v>0.359175133333333</v>
      </c>
      <c r="EA19">
        <v>0.17371055839822</v>
      </c>
      <c r="EB19">
        <v>0.0217949132256946</v>
      </c>
      <c r="EC19">
        <v>1</v>
      </c>
      <c r="ED19">
        <v>0.322004433333333</v>
      </c>
      <c r="EE19">
        <v>0.00181852725250278</v>
      </c>
      <c r="EF19">
        <v>0.00105567610826217</v>
      </c>
      <c r="EG19">
        <v>1</v>
      </c>
      <c r="EH19">
        <v>3</v>
      </c>
      <c r="EI19">
        <v>3</v>
      </c>
      <c r="EJ19" t="s">
        <v>308</v>
      </c>
      <c r="EK19">
        <v>100</v>
      </c>
      <c r="EL19">
        <v>100</v>
      </c>
      <c r="EM19">
        <v>0.951</v>
      </c>
      <c r="EN19">
        <v>0.2889</v>
      </c>
      <c r="EO19">
        <v>0.958785164368214</v>
      </c>
      <c r="EP19">
        <v>-1.60436505785889e-05</v>
      </c>
      <c r="EQ19">
        <v>-1.15305589960158e-06</v>
      </c>
      <c r="ER19">
        <v>3.65813499827708e-10</v>
      </c>
      <c r="ES19">
        <v>-0.0986312623714847</v>
      </c>
      <c r="ET19">
        <v>-0.0148585495900011</v>
      </c>
      <c r="EU19">
        <v>0.00206202478538563</v>
      </c>
      <c r="EV19">
        <v>-2.15789431663115e-05</v>
      </c>
      <c r="EW19">
        <v>18</v>
      </c>
      <c r="EX19">
        <v>2225</v>
      </c>
      <c r="EY19">
        <v>1</v>
      </c>
      <c r="EZ19">
        <v>25</v>
      </c>
      <c r="FA19">
        <v>3.2</v>
      </c>
      <c r="FB19">
        <v>3.2</v>
      </c>
      <c r="FC19">
        <v>2</v>
      </c>
      <c r="FD19">
        <v>508.512</v>
      </c>
      <c r="FE19">
        <v>469.933</v>
      </c>
      <c r="FF19">
        <v>23.4748</v>
      </c>
      <c r="FG19">
        <v>34.3007</v>
      </c>
      <c r="FH19">
        <v>29.9997</v>
      </c>
      <c r="FI19">
        <v>34.3789</v>
      </c>
      <c r="FJ19">
        <v>34.43</v>
      </c>
      <c r="FK19">
        <v>6.3086</v>
      </c>
      <c r="FL19">
        <v>11.8527</v>
      </c>
      <c r="FM19">
        <v>40.9622</v>
      </c>
      <c r="FN19">
        <v>23.4903</v>
      </c>
      <c r="FO19">
        <v>79.2908</v>
      </c>
      <c r="FP19">
        <v>20.8148</v>
      </c>
      <c r="FQ19">
        <v>97.8489</v>
      </c>
      <c r="FR19">
        <v>101.738</v>
      </c>
    </row>
    <row r="20" spans="1:174">
      <c r="A20">
        <v>4</v>
      </c>
      <c r="B20">
        <v>1608234115.5</v>
      </c>
      <c r="C20">
        <v>278.400000095367</v>
      </c>
      <c r="D20" t="s">
        <v>309</v>
      </c>
      <c r="E20" t="s">
        <v>310</v>
      </c>
      <c r="F20" t="s">
        <v>291</v>
      </c>
      <c r="G20" t="s">
        <v>292</v>
      </c>
      <c r="H20">
        <v>1608234107.5</v>
      </c>
      <c r="I20">
        <f>(J20)/1000</f>
        <v>0</v>
      </c>
      <c r="J20">
        <f>1000*CA20*AH20*(BW20-BX20)/(100*BP20*(1000-AH20*BW20))</f>
        <v>0</v>
      </c>
      <c r="K20">
        <f>CA20*AH20*(BV20-BU20*(1000-AH20*BX20)/(1000-AH20*BW20))/(100*BP20)</f>
        <v>0</v>
      </c>
      <c r="L20">
        <f>BU20 - IF(AH20&gt;1, K20*BP20*100.0/(AJ20*CI20), 0)</f>
        <v>0</v>
      </c>
      <c r="M20">
        <f>((S20-I20/2)*L20-K20)/(S20+I20/2)</f>
        <v>0</v>
      </c>
      <c r="N20">
        <f>M20*(CB20+CC20)/1000.0</f>
        <v>0</v>
      </c>
      <c r="O20">
        <f>(BU20 - IF(AH20&gt;1, K20*BP20*100.0/(AJ20*CI20), 0))*(CB20+CC20)/1000.0</f>
        <v>0</v>
      </c>
      <c r="P20">
        <f>2.0/((1/R20-1/Q20)+SIGN(R20)*SQRT((1/R20-1/Q20)*(1/R20-1/Q20) + 4*BQ20/((BQ20+1)*(BQ20+1))*(2*1/R20*1/Q20-1/Q20*1/Q20)))</f>
        <v>0</v>
      </c>
      <c r="Q20">
        <f>IF(LEFT(BR20,1)&lt;&gt;"0",IF(LEFT(BR20,1)="1",3.0,BS20),$D$5+$E$5*(CI20*CB20/($K$5*1000))+$F$5*(CI20*CB20/($K$5*1000))*MAX(MIN(BP20,$J$5),$I$5)*MAX(MIN(BP20,$J$5),$I$5)+$G$5*MAX(MIN(BP20,$J$5),$I$5)*(CI20*CB20/($K$5*1000))+$H$5*(CI20*CB20/($K$5*1000))*(CI20*CB20/($K$5*1000)))</f>
        <v>0</v>
      </c>
      <c r="R20">
        <f>I20*(1000-(1000*0.61365*exp(17.502*V20/(240.97+V20))/(CB20+CC20)+BW20)/2)/(1000*0.61365*exp(17.502*V20/(240.97+V20))/(CB20+CC20)-BW20)</f>
        <v>0</v>
      </c>
      <c r="S20">
        <f>1/((BQ20+1)/(P20/1.6)+1/(Q20/1.37)) + BQ20/((BQ20+1)/(P20/1.6) + BQ20/(Q20/1.37))</f>
        <v>0</v>
      </c>
      <c r="T20">
        <f>(BM20*BO20)</f>
        <v>0</v>
      </c>
      <c r="U20">
        <f>(CD20+(T20+2*0.95*5.67E-8*(((CD20+$B$7)+273)^4-(CD20+273)^4)-44100*I20)/(1.84*29.3*Q20+8*0.95*5.67E-8*(CD20+273)^3))</f>
        <v>0</v>
      </c>
      <c r="V20">
        <f>($C$7*CE20+$D$7*CF20+$E$7*U20)</f>
        <v>0</v>
      </c>
      <c r="W20">
        <f>0.61365*exp(17.502*V20/(240.97+V20))</f>
        <v>0</v>
      </c>
      <c r="X20">
        <f>(Y20/Z20*100)</f>
        <v>0</v>
      </c>
      <c r="Y20">
        <f>BW20*(CB20+CC20)/1000</f>
        <v>0</v>
      </c>
      <c r="Z20">
        <f>0.61365*exp(17.502*CD20/(240.97+CD20))</f>
        <v>0</v>
      </c>
      <c r="AA20">
        <f>(W20-BW20*(CB20+CC20)/1000)</f>
        <v>0</v>
      </c>
      <c r="AB20">
        <f>(-I20*44100)</f>
        <v>0</v>
      </c>
      <c r="AC20">
        <f>2*29.3*Q20*0.92*(CD20-V20)</f>
        <v>0</v>
      </c>
      <c r="AD20">
        <f>2*0.95*5.67E-8*(((CD20+$B$7)+273)^4-(V20+273)^4)</f>
        <v>0</v>
      </c>
      <c r="AE20">
        <f>T20+AD20+AB20+AC20</f>
        <v>0</v>
      </c>
      <c r="AF20">
        <v>0</v>
      </c>
      <c r="AG20">
        <v>0</v>
      </c>
      <c r="AH20">
        <f>IF(AF20*$H$13&gt;=AJ20,1.0,(AJ20/(AJ20-AF20*$H$13)))</f>
        <v>0</v>
      </c>
      <c r="AI20">
        <f>(AH20-1)*100</f>
        <v>0</v>
      </c>
      <c r="AJ20">
        <f>MAX(0,($B$13+$C$13*CI20)/(1+$D$13*CI20)*CB20/(CD20+273)*$E$13)</f>
        <v>0</v>
      </c>
      <c r="AK20" t="s">
        <v>293</v>
      </c>
      <c r="AL20">
        <v>0</v>
      </c>
      <c r="AM20">
        <v>0</v>
      </c>
      <c r="AN20">
        <v>0</v>
      </c>
      <c r="AO20">
        <f>1-AM20/AN20</f>
        <v>0</v>
      </c>
      <c r="AP20">
        <v>-1</v>
      </c>
      <c r="AQ20" t="s">
        <v>311</v>
      </c>
      <c r="AR20">
        <v>15368.8</v>
      </c>
      <c r="AS20">
        <v>726.12028</v>
      </c>
      <c r="AT20">
        <v>770.47</v>
      </c>
      <c r="AU20">
        <f>1-AS20/AT20</f>
        <v>0</v>
      </c>
      <c r="AV20">
        <v>0.5</v>
      </c>
      <c r="AW20">
        <f>BM20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 t="s">
        <v>312</v>
      </c>
      <c r="BC20">
        <v>726.12028</v>
      </c>
      <c r="BD20">
        <v>581.11</v>
      </c>
      <c r="BE20">
        <f>1-BD20/AT20</f>
        <v>0</v>
      </c>
      <c r="BF20">
        <f>(AT20-BC20)/(AT20-BD20)</f>
        <v>0</v>
      </c>
      <c r="BG20">
        <f>(AN20-AT20)/(AN20-BD20)</f>
        <v>0</v>
      </c>
      <c r="BH20">
        <f>(AT20-BC20)/(AT20-AM20)</f>
        <v>0</v>
      </c>
      <c r="BI20">
        <f>(AN20-AT20)/(AN20-AM20)</f>
        <v>0</v>
      </c>
      <c r="BJ20">
        <f>(BF20*BD20/BC20)</f>
        <v>0</v>
      </c>
      <c r="BK20">
        <f>(1-BJ20)</f>
        <v>0</v>
      </c>
      <c r="BL20">
        <f>$B$11*CJ20+$C$11*CK20+$F$11*CL20*(1-CO20)</f>
        <v>0</v>
      </c>
      <c r="BM20">
        <f>BL20*BN20</f>
        <v>0</v>
      </c>
      <c r="BN20">
        <f>($B$11*$D$9+$C$11*$D$9+$F$11*((CY20+CQ20)/MAX(CY20+CQ20+CZ20, 0.1)*$I$9+CZ20/MAX(CY20+CQ20+CZ20, 0.1)*$J$9))/($B$11+$C$11+$F$11)</f>
        <v>0</v>
      </c>
      <c r="BO20">
        <f>($B$11*$K$9+$C$11*$K$9+$F$11*((CY20+CQ20)/MAX(CY20+CQ20+CZ20, 0.1)*$P$9+CZ20/MAX(CY20+CQ20+CZ20, 0.1)*$Q$9))/($B$11+$C$11+$F$11)</f>
        <v>0</v>
      </c>
      <c r="BP20">
        <v>6</v>
      </c>
      <c r="BQ20">
        <v>0.5</v>
      </c>
      <c r="BR20" t="s">
        <v>296</v>
      </c>
      <c r="BS20">
        <v>2</v>
      </c>
      <c r="BT20">
        <v>1608234107.5</v>
      </c>
      <c r="BU20">
        <v>99.5063838709678</v>
      </c>
      <c r="BV20">
        <v>99.3283935483871</v>
      </c>
      <c r="BW20">
        <v>21.0135225806452</v>
      </c>
      <c r="BX20">
        <v>20.6227064516129</v>
      </c>
      <c r="BY20">
        <v>98.560029032258</v>
      </c>
      <c r="BZ20">
        <v>20.7264387096774</v>
      </c>
      <c r="CA20">
        <v>500.021580645161</v>
      </c>
      <c r="CB20">
        <v>101.614064516129</v>
      </c>
      <c r="CC20">
        <v>0.100016425806452</v>
      </c>
      <c r="CD20">
        <v>27.9838096774194</v>
      </c>
      <c r="CE20">
        <v>28.6481193548387</v>
      </c>
      <c r="CF20">
        <v>999.9</v>
      </c>
      <c r="CG20">
        <v>0</v>
      </c>
      <c r="CH20">
        <v>0</v>
      </c>
      <c r="CI20">
        <v>9996.26806451613</v>
      </c>
      <c r="CJ20">
        <v>0</v>
      </c>
      <c r="CK20">
        <v>824.878612903226</v>
      </c>
      <c r="CL20">
        <v>1400.01193548387</v>
      </c>
      <c r="CM20">
        <v>0.899993935483871</v>
      </c>
      <c r="CN20">
        <v>0.100006529032258</v>
      </c>
      <c r="CO20">
        <v>0</v>
      </c>
      <c r="CP20">
        <v>726.207193548387</v>
      </c>
      <c r="CQ20">
        <v>4.99948</v>
      </c>
      <c r="CR20">
        <v>10504.8032258065</v>
      </c>
      <c r="CS20">
        <v>11417.6548387097</v>
      </c>
      <c r="CT20">
        <v>49.7174838709677</v>
      </c>
      <c r="CU20">
        <v>51.7033225806451</v>
      </c>
      <c r="CV20">
        <v>50.788</v>
      </c>
      <c r="CW20">
        <v>51.0018709677419</v>
      </c>
      <c r="CX20">
        <v>51.4634193548387</v>
      </c>
      <c r="CY20">
        <v>1255.50129032258</v>
      </c>
      <c r="CZ20">
        <v>139.51064516129</v>
      </c>
      <c r="DA20">
        <v>0</v>
      </c>
      <c r="DB20">
        <v>66.6000001430511</v>
      </c>
      <c r="DC20">
        <v>0</v>
      </c>
      <c r="DD20">
        <v>726.12028</v>
      </c>
      <c r="DE20">
        <v>-5.47646152945698</v>
      </c>
      <c r="DF20">
        <v>117.153846502303</v>
      </c>
      <c r="DG20">
        <v>10505.932</v>
      </c>
      <c r="DH20">
        <v>15</v>
      </c>
      <c r="DI20">
        <v>1608233856.1</v>
      </c>
      <c r="DJ20" t="s">
        <v>297</v>
      </c>
      <c r="DK20">
        <v>1608233854.1</v>
      </c>
      <c r="DL20">
        <v>1608233856.1</v>
      </c>
      <c r="DM20">
        <v>22</v>
      </c>
      <c r="DN20">
        <v>-0.525</v>
      </c>
      <c r="DO20">
        <v>-0.033</v>
      </c>
      <c r="DP20">
        <v>0.79</v>
      </c>
      <c r="DQ20">
        <v>0.274</v>
      </c>
      <c r="DR20">
        <v>402</v>
      </c>
      <c r="DS20">
        <v>21</v>
      </c>
      <c r="DT20">
        <v>0.31</v>
      </c>
      <c r="DU20">
        <v>0.14</v>
      </c>
      <c r="DV20">
        <v>-0.175643728150872</v>
      </c>
      <c r="DW20">
        <v>-0.216666754681174</v>
      </c>
      <c r="DX20">
        <v>0.0347299180340696</v>
      </c>
      <c r="DY20">
        <v>1</v>
      </c>
      <c r="DZ20">
        <v>0.17831002</v>
      </c>
      <c r="EA20">
        <v>0.0949759982202447</v>
      </c>
      <c r="EB20">
        <v>0.0289424195977392</v>
      </c>
      <c r="EC20">
        <v>1</v>
      </c>
      <c r="ED20">
        <v>0.391438233333333</v>
      </c>
      <c r="EE20">
        <v>-0.137227221357063</v>
      </c>
      <c r="EF20">
        <v>0.0110898421500138</v>
      </c>
      <c r="EG20">
        <v>1</v>
      </c>
      <c r="EH20">
        <v>3</v>
      </c>
      <c r="EI20">
        <v>3</v>
      </c>
      <c r="EJ20" t="s">
        <v>308</v>
      </c>
      <c r="EK20">
        <v>100</v>
      </c>
      <c r="EL20">
        <v>100</v>
      </c>
      <c r="EM20">
        <v>0.946</v>
      </c>
      <c r="EN20">
        <v>0.2861</v>
      </c>
      <c r="EO20">
        <v>0.958785164368214</v>
      </c>
      <c r="EP20">
        <v>-1.60436505785889e-05</v>
      </c>
      <c r="EQ20">
        <v>-1.15305589960158e-06</v>
      </c>
      <c r="ER20">
        <v>3.65813499827708e-10</v>
      </c>
      <c r="ES20">
        <v>-0.0986312623714847</v>
      </c>
      <c r="ET20">
        <v>-0.0148585495900011</v>
      </c>
      <c r="EU20">
        <v>0.00206202478538563</v>
      </c>
      <c r="EV20">
        <v>-2.15789431663115e-05</v>
      </c>
      <c r="EW20">
        <v>18</v>
      </c>
      <c r="EX20">
        <v>2225</v>
      </c>
      <c r="EY20">
        <v>1</v>
      </c>
      <c r="EZ20">
        <v>25</v>
      </c>
      <c r="FA20">
        <v>4.4</v>
      </c>
      <c r="FB20">
        <v>4.3</v>
      </c>
      <c r="FC20">
        <v>2</v>
      </c>
      <c r="FD20">
        <v>508.806</v>
      </c>
      <c r="FE20">
        <v>469.945</v>
      </c>
      <c r="FF20">
        <v>23.5626</v>
      </c>
      <c r="FG20">
        <v>34.2659</v>
      </c>
      <c r="FH20">
        <v>29.9999</v>
      </c>
      <c r="FI20">
        <v>34.3644</v>
      </c>
      <c r="FJ20">
        <v>34.4197</v>
      </c>
      <c r="FK20">
        <v>7.163</v>
      </c>
      <c r="FL20">
        <v>12.7089</v>
      </c>
      <c r="FM20">
        <v>40.9622</v>
      </c>
      <c r="FN20">
        <v>23.5607</v>
      </c>
      <c r="FO20">
        <v>99.5725</v>
      </c>
      <c r="FP20">
        <v>20.5533</v>
      </c>
      <c r="FQ20">
        <v>97.8562</v>
      </c>
      <c r="FR20">
        <v>101.745</v>
      </c>
    </row>
    <row r="21" spans="1:174">
      <c r="A21">
        <v>5</v>
      </c>
      <c r="B21">
        <v>1608234224.5</v>
      </c>
      <c r="C21">
        <v>387.400000095367</v>
      </c>
      <c r="D21" t="s">
        <v>313</v>
      </c>
      <c r="E21" t="s">
        <v>314</v>
      </c>
      <c r="F21" t="s">
        <v>291</v>
      </c>
      <c r="G21" t="s">
        <v>292</v>
      </c>
      <c r="H21">
        <v>1608234216.75</v>
      </c>
      <c r="I21">
        <f>(J21)/1000</f>
        <v>0</v>
      </c>
      <c r="J21">
        <f>1000*CA21*AH21*(BW21-BX21)/(100*BP21*(1000-AH21*BW21))</f>
        <v>0</v>
      </c>
      <c r="K21">
        <f>CA21*AH21*(BV21-BU21*(1000-AH21*BX21)/(1000-AH21*BW21))/(100*BP21)</f>
        <v>0</v>
      </c>
      <c r="L21">
        <f>BU21 - IF(AH21&gt;1, K21*BP21*100.0/(AJ21*CI21), 0)</f>
        <v>0</v>
      </c>
      <c r="M21">
        <f>((S21-I21/2)*L21-K21)/(S21+I21/2)</f>
        <v>0</v>
      </c>
      <c r="N21">
        <f>M21*(CB21+CC21)/1000.0</f>
        <v>0</v>
      </c>
      <c r="O21">
        <f>(BU21 - IF(AH21&gt;1, K21*BP21*100.0/(AJ21*CI21), 0))*(CB21+CC21)/1000.0</f>
        <v>0</v>
      </c>
      <c r="P21">
        <f>2.0/((1/R21-1/Q21)+SIGN(R21)*SQRT((1/R21-1/Q21)*(1/R21-1/Q21) + 4*BQ21/((BQ21+1)*(BQ21+1))*(2*1/R21*1/Q21-1/Q21*1/Q21)))</f>
        <v>0</v>
      </c>
      <c r="Q21">
        <f>IF(LEFT(BR21,1)&lt;&gt;"0",IF(LEFT(BR21,1)="1",3.0,BS21),$D$5+$E$5*(CI21*CB21/($K$5*1000))+$F$5*(CI21*CB21/($K$5*1000))*MAX(MIN(BP21,$J$5),$I$5)*MAX(MIN(BP21,$J$5),$I$5)+$G$5*MAX(MIN(BP21,$J$5),$I$5)*(CI21*CB21/($K$5*1000))+$H$5*(CI21*CB21/($K$5*1000))*(CI21*CB21/($K$5*1000)))</f>
        <v>0</v>
      </c>
      <c r="R21">
        <f>I21*(1000-(1000*0.61365*exp(17.502*V21/(240.97+V21))/(CB21+CC21)+BW21)/2)/(1000*0.61365*exp(17.502*V21/(240.97+V21))/(CB21+CC21)-BW21)</f>
        <v>0</v>
      </c>
      <c r="S21">
        <f>1/((BQ21+1)/(P21/1.6)+1/(Q21/1.37)) + BQ21/((BQ21+1)/(P21/1.6) + BQ21/(Q21/1.37))</f>
        <v>0</v>
      </c>
      <c r="T21">
        <f>(BM21*BO21)</f>
        <v>0</v>
      </c>
      <c r="U21">
        <f>(CD21+(T21+2*0.95*5.67E-8*(((CD21+$B$7)+273)^4-(CD21+273)^4)-44100*I21)/(1.84*29.3*Q21+8*0.95*5.67E-8*(CD21+273)^3))</f>
        <v>0</v>
      </c>
      <c r="V21">
        <f>($C$7*CE21+$D$7*CF21+$E$7*U21)</f>
        <v>0</v>
      </c>
      <c r="W21">
        <f>0.61365*exp(17.502*V21/(240.97+V21))</f>
        <v>0</v>
      </c>
      <c r="X21">
        <f>(Y21/Z21*100)</f>
        <v>0</v>
      </c>
      <c r="Y21">
        <f>BW21*(CB21+CC21)/1000</f>
        <v>0</v>
      </c>
      <c r="Z21">
        <f>0.61365*exp(17.502*CD21/(240.97+CD21))</f>
        <v>0</v>
      </c>
      <c r="AA21">
        <f>(W21-BW21*(CB21+CC21)/1000)</f>
        <v>0</v>
      </c>
      <c r="AB21">
        <f>(-I21*44100)</f>
        <v>0</v>
      </c>
      <c r="AC21">
        <f>2*29.3*Q21*0.92*(CD21-V21)</f>
        <v>0</v>
      </c>
      <c r="AD21">
        <f>2*0.95*5.67E-8*(((CD21+$B$7)+273)^4-(V21+273)^4)</f>
        <v>0</v>
      </c>
      <c r="AE21">
        <f>T21+AD21+AB21+AC21</f>
        <v>0</v>
      </c>
      <c r="AF21">
        <v>0</v>
      </c>
      <c r="AG21">
        <v>0</v>
      </c>
      <c r="AH21">
        <f>IF(AF21*$H$13&gt;=AJ21,1.0,(AJ21/(AJ21-AF21*$H$13)))</f>
        <v>0</v>
      </c>
      <c r="AI21">
        <f>(AH21-1)*100</f>
        <v>0</v>
      </c>
      <c r="AJ21">
        <f>MAX(0,($B$13+$C$13*CI21)/(1+$D$13*CI21)*CB21/(CD21+273)*$E$13)</f>
        <v>0</v>
      </c>
      <c r="AK21" t="s">
        <v>293</v>
      </c>
      <c r="AL21">
        <v>0</v>
      </c>
      <c r="AM21">
        <v>0</v>
      </c>
      <c r="AN21">
        <v>0</v>
      </c>
      <c r="AO21">
        <f>1-AM21/AN21</f>
        <v>0</v>
      </c>
      <c r="AP21">
        <v>-1</v>
      </c>
      <c r="AQ21" t="s">
        <v>315</v>
      </c>
      <c r="AR21">
        <v>15368.2</v>
      </c>
      <c r="AS21">
        <v>721.514884615385</v>
      </c>
      <c r="AT21">
        <v>767.79</v>
      </c>
      <c r="AU21">
        <f>1-AS21/AT21</f>
        <v>0</v>
      </c>
      <c r="AV21">
        <v>0.5</v>
      </c>
      <c r="AW21">
        <f>BM21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 t="s">
        <v>316</v>
      </c>
      <c r="BC21">
        <v>721.514884615385</v>
      </c>
      <c r="BD21">
        <v>565.26</v>
      </c>
      <c r="BE21">
        <f>1-BD21/AT21</f>
        <v>0</v>
      </c>
      <c r="BF21">
        <f>(AT21-BC21)/(AT21-BD21)</f>
        <v>0</v>
      </c>
      <c r="BG21">
        <f>(AN21-AT21)/(AN21-BD21)</f>
        <v>0</v>
      </c>
      <c r="BH21">
        <f>(AT21-BC21)/(AT21-AM21)</f>
        <v>0</v>
      </c>
      <c r="BI21">
        <f>(AN21-AT21)/(AN21-AM21)</f>
        <v>0</v>
      </c>
      <c r="BJ21">
        <f>(BF21*BD21/BC21)</f>
        <v>0</v>
      </c>
      <c r="BK21">
        <f>(1-BJ21)</f>
        <v>0</v>
      </c>
      <c r="BL21">
        <f>$B$11*CJ21+$C$11*CK21+$F$11*CL21*(1-CO21)</f>
        <v>0</v>
      </c>
      <c r="BM21">
        <f>BL21*BN21</f>
        <v>0</v>
      </c>
      <c r="BN21">
        <f>($B$11*$D$9+$C$11*$D$9+$F$11*((CY21+CQ21)/MAX(CY21+CQ21+CZ21, 0.1)*$I$9+CZ21/MAX(CY21+CQ21+CZ21, 0.1)*$J$9))/($B$11+$C$11+$F$11)</f>
        <v>0</v>
      </c>
      <c r="BO21">
        <f>($B$11*$K$9+$C$11*$K$9+$F$11*((CY21+CQ21)/MAX(CY21+CQ21+CZ21, 0.1)*$P$9+CZ21/MAX(CY21+CQ21+CZ21, 0.1)*$Q$9))/($B$11+$C$11+$F$11)</f>
        <v>0</v>
      </c>
      <c r="BP21">
        <v>6</v>
      </c>
      <c r="BQ21">
        <v>0.5</v>
      </c>
      <c r="BR21" t="s">
        <v>296</v>
      </c>
      <c r="BS21">
        <v>2</v>
      </c>
      <c r="BT21">
        <v>1608234216.75</v>
      </c>
      <c r="BU21">
        <v>149.853733333333</v>
      </c>
      <c r="BV21">
        <v>150.0903</v>
      </c>
      <c r="BW21">
        <v>20.99268</v>
      </c>
      <c r="BX21">
        <v>20.7222833333333</v>
      </c>
      <c r="BY21">
        <v>148.921633333333</v>
      </c>
      <c r="BZ21">
        <v>20.7064466666667</v>
      </c>
      <c r="CA21">
        <v>500.0232</v>
      </c>
      <c r="CB21">
        <v>101.619166666667</v>
      </c>
      <c r="CC21">
        <v>0.100038103333333</v>
      </c>
      <c r="CD21">
        <v>28.0080433333333</v>
      </c>
      <c r="CE21">
        <v>28.66673</v>
      </c>
      <c r="CF21">
        <v>999.9</v>
      </c>
      <c r="CG21">
        <v>0</v>
      </c>
      <c r="CH21">
        <v>0</v>
      </c>
      <c r="CI21">
        <v>9991.93633333334</v>
      </c>
      <c r="CJ21">
        <v>0</v>
      </c>
      <c r="CK21">
        <v>764.370333333333</v>
      </c>
      <c r="CL21">
        <v>1399.98133333333</v>
      </c>
      <c r="CM21">
        <v>0.899993533333333</v>
      </c>
      <c r="CN21">
        <v>0.10000712</v>
      </c>
      <c r="CO21">
        <v>0</v>
      </c>
      <c r="CP21">
        <v>721.4795</v>
      </c>
      <c r="CQ21">
        <v>4.99948</v>
      </c>
      <c r="CR21">
        <v>10454.88</v>
      </c>
      <c r="CS21">
        <v>11417.4066666667</v>
      </c>
      <c r="CT21">
        <v>49.7913333333333</v>
      </c>
      <c r="CU21">
        <v>51.8853333333333</v>
      </c>
      <c r="CV21">
        <v>50.9142666666667</v>
      </c>
      <c r="CW21">
        <v>51.1436</v>
      </c>
      <c r="CX21">
        <v>51.5704</v>
      </c>
      <c r="CY21">
        <v>1255.47833333333</v>
      </c>
      <c r="CZ21">
        <v>139.506666666667</v>
      </c>
      <c r="DA21">
        <v>0</v>
      </c>
      <c r="DB21">
        <v>108.300000190735</v>
      </c>
      <c r="DC21">
        <v>0</v>
      </c>
      <c r="DD21">
        <v>721.514884615385</v>
      </c>
      <c r="DE21">
        <v>0.173982908513613</v>
      </c>
      <c r="DF21">
        <v>7.68205128492777</v>
      </c>
      <c r="DG21">
        <v>10455.0346153846</v>
      </c>
      <c r="DH21">
        <v>15</v>
      </c>
      <c r="DI21">
        <v>1608233856.1</v>
      </c>
      <c r="DJ21" t="s">
        <v>297</v>
      </c>
      <c r="DK21">
        <v>1608233854.1</v>
      </c>
      <c r="DL21">
        <v>1608233856.1</v>
      </c>
      <c r="DM21">
        <v>22</v>
      </c>
      <c r="DN21">
        <v>-0.525</v>
      </c>
      <c r="DO21">
        <v>-0.033</v>
      </c>
      <c r="DP21">
        <v>0.79</v>
      </c>
      <c r="DQ21">
        <v>0.274</v>
      </c>
      <c r="DR21">
        <v>402</v>
      </c>
      <c r="DS21">
        <v>21</v>
      </c>
      <c r="DT21">
        <v>0.31</v>
      </c>
      <c r="DU21">
        <v>0.14</v>
      </c>
      <c r="DV21">
        <v>0.165897011719</v>
      </c>
      <c r="DW21">
        <v>-0.184729984103072</v>
      </c>
      <c r="DX21">
        <v>0.0281474022944709</v>
      </c>
      <c r="DY21">
        <v>1</v>
      </c>
      <c r="DZ21">
        <v>-0.238548633333333</v>
      </c>
      <c r="EA21">
        <v>0.180633050055618</v>
      </c>
      <c r="EB21">
        <v>0.032408761074215</v>
      </c>
      <c r="EC21">
        <v>1</v>
      </c>
      <c r="ED21">
        <v>0.269689733333333</v>
      </c>
      <c r="EE21">
        <v>0.0831102113459406</v>
      </c>
      <c r="EF21">
        <v>0.00604385381983677</v>
      </c>
      <c r="EG21">
        <v>1</v>
      </c>
      <c r="EH21">
        <v>3</v>
      </c>
      <c r="EI21">
        <v>3</v>
      </c>
      <c r="EJ21" t="s">
        <v>308</v>
      </c>
      <c r="EK21">
        <v>100</v>
      </c>
      <c r="EL21">
        <v>100</v>
      </c>
      <c r="EM21">
        <v>0.932</v>
      </c>
      <c r="EN21">
        <v>0.2869</v>
      </c>
      <c r="EO21">
        <v>0.958785164368214</v>
      </c>
      <c r="EP21">
        <v>-1.60436505785889e-05</v>
      </c>
      <c r="EQ21">
        <v>-1.15305589960158e-06</v>
      </c>
      <c r="ER21">
        <v>3.65813499827708e-10</v>
      </c>
      <c r="ES21">
        <v>-0.0986312623714847</v>
      </c>
      <c r="ET21">
        <v>-0.0148585495900011</v>
      </c>
      <c r="EU21">
        <v>0.00206202478538563</v>
      </c>
      <c r="EV21">
        <v>-2.15789431663115e-05</v>
      </c>
      <c r="EW21">
        <v>18</v>
      </c>
      <c r="EX21">
        <v>2225</v>
      </c>
      <c r="EY21">
        <v>1</v>
      </c>
      <c r="EZ21">
        <v>25</v>
      </c>
      <c r="FA21">
        <v>6.2</v>
      </c>
      <c r="FB21">
        <v>6.1</v>
      </c>
      <c r="FC21">
        <v>2</v>
      </c>
      <c r="FD21">
        <v>508.826</v>
      </c>
      <c r="FE21">
        <v>470.26</v>
      </c>
      <c r="FF21">
        <v>23.4131</v>
      </c>
      <c r="FG21">
        <v>34.2502</v>
      </c>
      <c r="FH21">
        <v>30.0003</v>
      </c>
      <c r="FI21">
        <v>34.3539</v>
      </c>
      <c r="FJ21">
        <v>34.4104</v>
      </c>
      <c r="FK21">
        <v>9.28432</v>
      </c>
      <c r="FL21">
        <v>11.5814</v>
      </c>
      <c r="FM21">
        <v>40.9622</v>
      </c>
      <c r="FN21">
        <v>23.4054</v>
      </c>
      <c r="FO21">
        <v>150.107</v>
      </c>
      <c r="FP21">
        <v>20.8211</v>
      </c>
      <c r="FQ21">
        <v>97.8574</v>
      </c>
      <c r="FR21">
        <v>101.745</v>
      </c>
    </row>
    <row r="22" spans="1:174">
      <c r="A22">
        <v>6</v>
      </c>
      <c r="B22">
        <v>1608234315.5</v>
      </c>
      <c r="C22">
        <v>478.400000095367</v>
      </c>
      <c r="D22" t="s">
        <v>317</v>
      </c>
      <c r="E22" t="s">
        <v>318</v>
      </c>
      <c r="F22" t="s">
        <v>291</v>
      </c>
      <c r="G22" t="s">
        <v>292</v>
      </c>
      <c r="H22">
        <v>1608234307.75</v>
      </c>
      <c r="I22">
        <f>(J22)/1000</f>
        <v>0</v>
      </c>
      <c r="J22">
        <f>1000*CA22*AH22*(BW22-BX22)/(100*BP22*(1000-AH22*BW22))</f>
        <v>0</v>
      </c>
      <c r="K22">
        <f>CA22*AH22*(BV22-BU22*(1000-AH22*BX22)/(1000-AH22*BW22))/(100*BP22)</f>
        <v>0</v>
      </c>
      <c r="L22">
        <f>BU22 - IF(AH22&gt;1, K22*BP22*100.0/(AJ22*CI22), 0)</f>
        <v>0</v>
      </c>
      <c r="M22">
        <f>((S22-I22/2)*L22-K22)/(S22+I22/2)</f>
        <v>0</v>
      </c>
      <c r="N22">
        <f>M22*(CB22+CC22)/1000.0</f>
        <v>0</v>
      </c>
      <c r="O22">
        <f>(BU22 - IF(AH22&gt;1, K22*BP22*100.0/(AJ22*CI22), 0))*(CB22+CC22)/1000.0</f>
        <v>0</v>
      </c>
      <c r="P22">
        <f>2.0/((1/R22-1/Q22)+SIGN(R22)*SQRT((1/R22-1/Q22)*(1/R22-1/Q22) + 4*BQ22/((BQ22+1)*(BQ22+1))*(2*1/R22*1/Q22-1/Q22*1/Q22)))</f>
        <v>0</v>
      </c>
      <c r="Q22">
        <f>IF(LEFT(BR22,1)&lt;&gt;"0",IF(LEFT(BR22,1)="1",3.0,BS22),$D$5+$E$5*(CI22*CB22/($K$5*1000))+$F$5*(CI22*CB22/($K$5*1000))*MAX(MIN(BP22,$J$5),$I$5)*MAX(MIN(BP22,$J$5),$I$5)+$G$5*MAX(MIN(BP22,$J$5),$I$5)*(CI22*CB22/($K$5*1000))+$H$5*(CI22*CB22/($K$5*1000))*(CI22*CB22/($K$5*1000)))</f>
        <v>0</v>
      </c>
      <c r="R22">
        <f>I22*(1000-(1000*0.61365*exp(17.502*V22/(240.97+V22))/(CB22+CC22)+BW22)/2)/(1000*0.61365*exp(17.502*V22/(240.97+V22))/(CB22+CC22)-BW22)</f>
        <v>0</v>
      </c>
      <c r="S22">
        <f>1/((BQ22+1)/(P22/1.6)+1/(Q22/1.37)) + BQ22/((BQ22+1)/(P22/1.6) + BQ22/(Q22/1.37))</f>
        <v>0</v>
      </c>
      <c r="T22">
        <f>(BM22*BO22)</f>
        <v>0</v>
      </c>
      <c r="U22">
        <f>(CD22+(T22+2*0.95*5.67E-8*(((CD22+$B$7)+273)^4-(CD22+273)^4)-44100*I22)/(1.84*29.3*Q22+8*0.95*5.67E-8*(CD22+273)^3))</f>
        <v>0</v>
      </c>
      <c r="V22">
        <f>($C$7*CE22+$D$7*CF22+$E$7*U22)</f>
        <v>0</v>
      </c>
      <c r="W22">
        <f>0.61365*exp(17.502*V22/(240.97+V22))</f>
        <v>0</v>
      </c>
      <c r="X22">
        <f>(Y22/Z22*100)</f>
        <v>0</v>
      </c>
      <c r="Y22">
        <f>BW22*(CB22+CC22)/1000</f>
        <v>0</v>
      </c>
      <c r="Z22">
        <f>0.61365*exp(17.502*CD22/(240.97+CD22))</f>
        <v>0</v>
      </c>
      <c r="AA22">
        <f>(W22-BW22*(CB22+CC22)/1000)</f>
        <v>0</v>
      </c>
      <c r="AB22">
        <f>(-I22*44100)</f>
        <v>0</v>
      </c>
      <c r="AC22">
        <f>2*29.3*Q22*0.92*(CD22-V22)</f>
        <v>0</v>
      </c>
      <c r="AD22">
        <f>2*0.95*5.67E-8*(((CD22+$B$7)+273)^4-(V22+273)^4)</f>
        <v>0</v>
      </c>
      <c r="AE22">
        <f>T22+AD22+AB22+AC22</f>
        <v>0</v>
      </c>
      <c r="AF22">
        <v>0</v>
      </c>
      <c r="AG22">
        <v>0</v>
      </c>
      <c r="AH22">
        <f>IF(AF22*$H$13&gt;=AJ22,1.0,(AJ22/(AJ22-AF22*$H$13)))</f>
        <v>0</v>
      </c>
      <c r="AI22">
        <f>(AH22-1)*100</f>
        <v>0</v>
      </c>
      <c r="AJ22">
        <f>MAX(0,($B$13+$C$13*CI22)/(1+$D$13*CI22)*CB22/(CD22+273)*$E$13)</f>
        <v>0</v>
      </c>
      <c r="AK22" t="s">
        <v>293</v>
      </c>
      <c r="AL22">
        <v>0</v>
      </c>
      <c r="AM22">
        <v>0</v>
      </c>
      <c r="AN22">
        <v>0</v>
      </c>
      <c r="AO22">
        <f>1-AM22/AN22</f>
        <v>0</v>
      </c>
      <c r="AP22">
        <v>-1</v>
      </c>
      <c r="AQ22" t="s">
        <v>319</v>
      </c>
      <c r="AR22">
        <v>15369.4</v>
      </c>
      <c r="AS22">
        <v>720.07928</v>
      </c>
      <c r="AT22">
        <v>768.48</v>
      </c>
      <c r="AU22">
        <f>1-AS22/AT22</f>
        <v>0</v>
      </c>
      <c r="AV22">
        <v>0.5</v>
      </c>
      <c r="AW22">
        <f>BM22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 t="s">
        <v>320</v>
      </c>
      <c r="BC22">
        <v>720.07928</v>
      </c>
      <c r="BD22">
        <v>561.05</v>
      </c>
      <c r="BE22">
        <f>1-BD22/AT22</f>
        <v>0</v>
      </c>
      <c r="BF22">
        <f>(AT22-BC22)/(AT22-BD22)</f>
        <v>0</v>
      </c>
      <c r="BG22">
        <f>(AN22-AT22)/(AN22-BD22)</f>
        <v>0</v>
      </c>
      <c r="BH22">
        <f>(AT22-BC22)/(AT22-AM22)</f>
        <v>0</v>
      </c>
      <c r="BI22">
        <f>(AN22-AT22)/(AN22-AM22)</f>
        <v>0</v>
      </c>
      <c r="BJ22">
        <f>(BF22*BD22/BC22)</f>
        <v>0</v>
      </c>
      <c r="BK22">
        <f>(1-BJ22)</f>
        <v>0</v>
      </c>
      <c r="BL22">
        <f>$B$11*CJ22+$C$11*CK22+$F$11*CL22*(1-CO22)</f>
        <v>0</v>
      </c>
      <c r="BM22">
        <f>BL22*BN22</f>
        <v>0</v>
      </c>
      <c r="BN22">
        <f>($B$11*$D$9+$C$11*$D$9+$F$11*((CY22+CQ22)/MAX(CY22+CQ22+CZ22, 0.1)*$I$9+CZ22/MAX(CY22+CQ22+CZ22, 0.1)*$J$9))/($B$11+$C$11+$F$11)</f>
        <v>0</v>
      </c>
      <c r="BO22">
        <f>($B$11*$K$9+$C$11*$K$9+$F$11*((CY22+CQ22)/MAX(CY22+CQ22+CZ22, 0.1)*$P$9+CZ22/MAX(CY22+CQ22+CZ22, 0.1)*$Q$9))/($B$11+$C$11+$F$11)</f>
        <v>0</v>
      </c>
      <c r="BP22">
        <v>6</v>
      </c>
      <c r="BQ22">
        <v>0.5</v>
      </c>
      <c r="BR22" t="s">
        <v>296</v>
      </c>
      <c r="BS22">
        <v>2</v>
      </c>
      <c r="BT22">
        <v>1608234307.75</v>
      </c>
      <c r="BU22">
        <v>199.663833333333</v>
      </c>
      <c r="BV22">
        <v>200.533633333333</v>
      </c>
      <c r="BW22">
        <v>21.1134066666667</v>
      </c>
      <c r="BX22">
        <v>20.8116133333333</v>
      </c>
      <c r="BY22">
        <v>198.750933333333</v>
      </c>
      <c r="BZ22">
        <v>20.8222133333333</v>
      </c>
      <c r="CA22">
        <v>500.022833333333</v>
      </c>
      <c r="CB22">
        <v>101.621233333333</v>
      </c>
      <c r="CC22">
        <v>0.100003293333333</v>
      </c>
      <c r="CD22">
        <v>27.9927766666667</v>
      </c>
      <c r="CE22">
        <v>28.7092</v>
      </c>
      <c r="CF22">
        <v>999.9</v>
      </c>
      <c r="CG22">
        <v>0</v>
      </c>
      <c r="CH22">
        <v>0</v>
      </c>
      <c r="CI22">
        <v>10002.27</v>
      </c>
      <c r="CJ22">
        <v>0</v>
      </c>
      <c r="CK22">
        <v>701.1395</v>
      </c>
      <c r="CL22">
        <v>1400.01366666667</v>
      </c>
      <c r="CM22">
        <v>0.900005266666667</v>
      </c>
      <c r="CN22">
        <v>0.0999943966666666</v>
      </c>
      <c r="CO22">
        <v>0</v>
      </c>
      <c r="CP22">
        <v>720.049166666667</v>
      </c>
      <c r="CQ22">
        <v>4.99948</v>
      </c>
      <c r="CR22">
        <v>10432.2066666667</v>
      </c>
      <c r="CS22">
        <v>11417.7</v>
      </c>
      <c r="CT22">
        <v>49.7288666666667</v>
      </c>
      <c r="CU22">
        <v>51.7789333333333</v>
      </c>
      <c r="CV22">
        <v>50.7914666666667</v>
      </c>
      <c r="CW22">
        <v>50.8706</v>
      </c>
      <c r="CX22">
        <v>51.4788666666667</v>
      </c>
      <c r="CY22">
        <v>1255.52233333333</v>
      </c>
      <c r="CZ22">
        <v>139.491666666667</v>
      </c>
      <c r="DA22">
        <v>0</v>
      </c>
      <c r="DB22">
        <v>90.2000000476837</v>
      </c>
      <c r="DC22">
        <v>0</v>
      </c>
      <c r="DD22">
        <v>720.07928</v>
      </c>
      <c r="DE22">
        <v>2.90323077067663</v>
      </c>
      <c r="DF22">
        <v>17.4846153428208</v>
      </c>
      <c r="DG22">
        <v>10432.34</v>
      </c>
      <c r="DH22">
        <v>15</v>
      </c>
      <c r="DI22">
        <v>1608233856.1</v>
      </c>
      <c r="DJ22" t="s">
        <v>297</v>
      </c>
      <c r="DK22">
        <v>1608233854.1</v>
      </c>
      <c r="DL22">
        <v>1608233856.1</v>
      </c>
      <c r="DM22">
        <v>22</v>
      </c>
      <c r="DN22">
        <v>-0.525</v>
      </c>
      <c r="DO22">
        <v>-0.033</v>
      </c>
      <c r="DP22">
        <v>0.79</v>
      </c>
      <c r="DQ22">
        <v>0.274</v>
      </c>
      <c r="DR22">
        <v>402</v>
      </c>
      <c r="DS22">
        <v>21</v>
      </c>
      <c r="DT22">
        <v>0.31</v>
      </c>
      <c r="DU22">
        <v>0.14</v>
      </c>
      <c r="DV22">
        <v>0.67687932432654</v>
      </c>
      <c r="DW22">
        <v>-0.226309832299719</v>
      </c>
      <c r="DX22">
        <v>0.037735170965549</v>
      </c>
      <c r="DY22">
        <v>1</v>
      </c>
      <c r="DZ22">
        <v>-0.8719721</v>
      </c>
      <c r="EA22">
        <v>0.178950220244716</v>
      </c>
      <c r="EB22">
        <v>0.0424415385193562</v>
      </c>
      <c r="EC22">
        <v>1</v>
      </c>
      <c r="ED22">
        <v>0.3021593</v>
      </c>
      <c r="EE22">
        <v>-0.019559679644049</v>
      </c>
      <c r="EF22">
        <v>0.00211420011903636</v>
      </c>
      <c r="EG22">
        <v>1</v>
      </c>
      <c r="EH22">
        <v>3</v>
      </c>
      <c r="EI22">
        <v>3</v>
      </c>
      <c r="EJ22" t="s">
        <v>308</v>
      </c>
      <c r="EK22">
        <v>100</v>
      </c>
      <c r="EL22">
        <v>100</v>
      </c>
      <c r="EM22">
        <v>0.913</v>
      </c>
      <c r="EN22">
        <v>0.2916</v>
      </c>
      <c r="EO22">
        <v>0.958785164368214</v>
      </c>
      <c r="EP22">
        <v>-1.60436505785889e-05</v>
      </c>
      <c r="EQ22">
        <v>-1.15305589960158e-06</v>
      </c>
      <c r="ER22">
        <v>3.65813499827708e-10</v>
      </c>
      <c r="ES22">
        <v>-0.0986312623714847</v>
      </c>
      <c r="ET22">
        <v>-0.0148585495900011</v>
      </c>
      <c r="EU22">
        <v>0.00206202478538563</v>
      </c>
      <c r="EV22">
        <v>-2.15789431663115e-05</v>
      </c>
      <c r="EW22">
        <v>18</v>
      </c>
      <c r="EX22">
        <v>2225</v>
      </c>
      <c r="EY22">
        <v>1</v>
      </c>
      <c r="EZ22">
        <v>25</v>
      </c>
      <c r="FA22">
        <v>7.7</v>
      </c>
      <c r="FB22">
        <v>7.7</v>
      </c>
      <c r="FC22">
        <v>2</v>
      </c>
      <c r="FD22">
        <v>508.985</v>
      </c>
      <c r="FE22">
        <v>470.264</v>
      </c>
      <c r="FF22">
        <v>23.2575</v>
      </c>
      <c r="FG22">
        <v>34.3159</v>
      </c>
      <c r="FH22">
        <v>30.0007</v>
      </c>
      <c r="FI22">
        <v>34.391</v>
      </c>
      <c r="FJ22">
        <v>34.4447</v>
      </c>
      <c r="FK22">
        <v>11.3727</v>
      </c>
      <c r="FL22">
        <v>11.8651</v>
      </c>
      <c r="FM22">
        <v>40.9622</v>
      </c>
      <c r="FN22">
        <v>23.2565</v>
      </c>
      <c r="FO22">
        <v>200.729</v>
      </c>
      <c r="FP22">
        <v>20.9043</v>
      </c>
      <c r="FQ22">
        <v>97.841</v>
      </c>
      <c r="FR22">
        <v>101.729</v>
      </c>
    </row>
    <row r="23" spans="1:174">
      <c r="A23">
        <v>7</v>
      </c>
      <c r="B23">
        <v>1608234419.5</v>
      </c>
      <c r="C23">
        <v>582.400000095367</v>
      </c>
      <c r="D23" t="s">
        <v>321</v>
      </c>
      <c r="E23" t="s">
        <v>322</v>
      </c>
      <c r="F23" t="s">
        <v>291</v>
      </c>
      <c r="G23" t="s">
        <v>292</v>
      </c>
      <c r="H23">
        <v>1608234411.75</v>
      </c>
      <c r="I23">
        <f>(J23)/1000</f>
        <v>0</v>
      </c>
      <c r="J23">
        <f>1000*CA23*AH23*(BW23-BX23)/(100*BP23*(1000-AH23*BW23))</f>
        <v>0</v>
      </c>
      <c r="K23">
        <f>CA23*AH23*(BV23-BU23*(1000-AH23*BX23)/(1000-AH23*BW23))/(100*BP23)</f>
        <v>0</v>
      </c>
      <c r="L23">
        <f>BU23 - IF(AH23&gt;1, K23*BP23*100.0/(AJ23*CI23), 0)</f>
        <v>0</v>
      </c>
      <c r="M23">
        <f>((S23-I23/2)*L23-K23)/(S23+I23/2)</f>
        <v>0</v>
      </c>
      <c r="N23">
        <f>M23*(CB23+CC23)/1000.0</f>
        <v>0</v>
      </c>
      <c r="O23">
        <f>(BU23 - IF(AH23&gt;1, K23*BP23*100.0/(AJ23*CI23), 0))*(CB23+CC23)/1000.0</f>
        <v>0</v>
      </c>
      <c r="P23">
        <f>2.0/((1/R23-1/Q23)+SIGN(R23)*SQRT((1/R23-1/Q23)*(1/R23-1/Q23) + 4*BQ23/((BQ23+1)*(BQ23+1))*(2*1/R23*1/Q23-1/Q23*1/Q23)))</f>
        <v>0</v>
      </c>
      <c r="Q23">
        <f>IF(LEFT(BR23,1)&lt;&gt;"0",IF(LEFT(BR23,1)="1",3.0,BS23),$D$5+$E$5*(CI23*CB23/($K$5*1000))+$F$5*(CI23*CB23/($K$5*1000))*MAX(MIN(BP23,$J$5),$I$5)*MAX(MIN(BP23,$J$5),$I$5)+$G$5*MAX(MIN(BP23,$J$5),$I$5)*(CI23*CB23/($K$5*1000))+$H$5*(CI23*CB23/($K$5*1000))*(CI23*CB23/($K$5*1000)))</f>
        <v>0</v>
      </c>
      <c r="R23">
        <f>I23*(1000-(1000*0.61365*exp(17.502*V23/(240.97+V23))/(CB23+CC23)+BW23)/2)/(1000*0.61365*exp(17.502*V23/(240.97+V23))/(CB23+CC23)-BW23)</f>
        <v>0</v>
      </c>
      <c r="S23">
        <f>1/((BQ23+1)/(P23/1.6)+1/(Q23/1.37)) + BQ23/((BQ23+1)/(P23/1.6) + BQ23/(Q23/1.37))</f>
        <v>0</v>
      </c>
      <c r="T23">
        <f>(BM23*BO23)</f>
        <v>0</v>
      </c>
      <c r="U23">
        <f>(CD23+(T23+2*0.95*5.67E-8*(((CD23+$B$7)+273)^4-(CD23+273)^4)-44100*I23)/(1.84*29.3*Q23+8*0.95*5.67E-8*(CD23+273)^3))</f>
        <v>0</v>
      </c>
      <c r="V23">
        <f>($C$7*CE23+$D$7*CF23+$E$7*U23)</f>
        <v>0</v>
      </c>
      <c r="W23">
        <f>0.61365*exp(17.502*V23/(240.97+V23))</f>
        <v>0</v>
      </c>
      <c r="X23">
        <f>(Y23/Z23*100)</f>
        <v>0</v>
      </c>
      <c r="Y23">
        <f>BW23*(CB23+CC23)/1000</f>
        <v>0</v>
      </c>
      <c r="Z23">
        <f>0.61365*exp(17.502*CD23/(240.97+CD23))</f>
        <v>0</v>
      </c>
      <c r="AA23">
        <f>(W23-BW23*(CB23+CC23)/1000)</f>
        <v>0</v>
      </c>
      <c r="AB23">
        <f>(-I23*44100)</f>
        <v>0</v>
      </c>
      <c r="AC23">
        <f>2*29.3*Q23*0.92*(CD23-V23)</f>
        <v>0</v>
      </c>
      <c r="AD23">
        <f>2*0.95*5.67E-8*(((CD23+$B$7)+273)^4-(V23+273)^4)</f>
        <v>0</v>
      </c>
      <c r="AE23">
        <f>T23+AD23+AB23+AC23</f>
        <v>0</v>
      </c>
      <c r="AF23">
        <v>0</v>
      </c>
      <c r="AG23">
        <v>0</v>
      </c>
      <c r="AH23">
        <f>IF(AF23*$H$13&gt;=AJ23,1.0,(AJ23/(AJ23-AF23*$H$13)))</f>
        <v>0</v>
      </c>
      <c r="AI23">
        <f>(AH23-1)*100</f>
        <v>0</v>
      </c>
      <c r="AJ23">
        <f>MAX(0,($B$13+$C$13*CI23)/(1+$D$13*CI23)*CB23/(CD23+273)*$E$13)</f>
        <v>0</v>
      </c>
      <c r="AK23" t="s">
        <v>293</v>
      </c>
      <c r="AL23">
        <v>0</v>
      </c>
      <c r="AM23">
        <v>0</v>
      </c>
      <c r="AN23">
        <v>0</v>
      </c>
      <c r="AO23">
        <f>1-AM23/AN23</f>
        <v>0</v>
      </c>
      <c r="AP23">
        <v>-1</v>
      </c>
      <c r="AQ23" t="s">
        <v>323</v>
      </c>
      <c r="AR23">
        <v>15372.8</v>
      </c>
      <c r="AS23">
        <v>722.7896</v>
      </c>
      <c r="AT23">
        <v>773.66</v>
      </c>
      <c r="AU23">
        <f>1-AS23/AT23</f>
        <v>0</v>
      </c>
      <c r="AV23">
        <v>0.5</v>
      </c>
      <c r="AW23">
        <f>BM23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 t="s">
        <v>324</v>
      </c>
      <c r="BC23">
        <v>722.7896</v>
      </c>
      <c r="BD23">
        <v>560.19</v>
      </c>
      <c r="BE23">
        <f>1-BD23/AT23</f>
        <v>0</v>
      </c>
      <c r="BF23">
        <f>(AT23-BC23)/(AT23-BD23)</f>
        <v>0</v>
      </c>
      <c r="BG23">
        <f>(AN23-AT23)/(AN23-BD23)</f>
        <v>0</v>
      </c>
      <c r="BH23">
        <f>(AT23-BC23)/(AT23-AM23)</f>
        <v>0</v>
      </c>
      <c r="BI23">
        <f>(AN23-AT23)/(AN23-AM23)</f>
        <v>0</v>
      </c>
      <c r="BJ23">
        <f>(BF23*BD23/BC23)</f>
        <v>0</v>
      </c>
      <c r="BK23">
        <f>(1-BJ23)</f>
        <v>0</v>
      </c>
      <c r="BL23">
        <f>$B$11*CJ23+$C$11*CK23+$F$11*CL23*(1-CO23)</f>
        <v>0</v>
      </c>
      <c r="BM23">
        <f>BL23*BN23</f>
        <v>0</v>
      </c>
      <c r="BN23">
        <f>($B$11*$D$9+$C$11*$D$9+$F$11*((CY23+CQ23)/MAX(CY23+CQ23+CZ23, 0.1)*$I$9+CZ23/MAX(CY23+CQ23+CZ23, 0.1)*$J$9))/($B$11+$C$11+$F$11)</f>
        <v>0</v>
      </c>
      <c r="BO23">
        <f>($B$11*$K$9+$C$11*$K$9+$F$11*((CY23+CQ23)/MAX(CY23+CQ23+CZ23, 0.1)*$P$9+CZ23/MAX(CY23+CQ23+CZ23, 0.1)*$Q$9))/($B$11+$C$11+$F$11)</f>
        <v>0</v>
      </c>
      <c r="BP23">
        <v>6</v>
      </c>
      <c r="BQ23">
        <v>0.5</v>
      </c>
      <c r="BR23" t="s">
        <v>296</v>
      </c>
      <c r="BS23">
        <v>2</v>
      </c>
      <c r="BT23">
        <v>1608234411.75</v>
      </c>
      <c r="BU23">
        <v>249.820033333333</v>
      </c>
      <c r="BV23">
        <v>251.052633333333</v>
      </c>
      <c r="BW23">
        <v>21.2676166666667</v>
      </c>
      <c r="BX23">
        <v>20.98621</v>
      </c>
      <c r="BY23">
        <v>248.931033333333</v>
      </c>
      <c r="BZ23">
        <v>20.97006</v>
      </c>
      <c r="CA23">
        <v>500.0304</v>
      </c>
      <c r="CB23">
        <v>101.619833333333</v>
      </c>
      <c r="CC23">
        <v>0.100021856666667</v>
      </c>
      <c r="CD23">
        <v>27.9645666666667</v>
      </c>
      <c r="CE23">
        <v>28.72037</v>
      </c>
      <c r="CF23">
        <v>999.9</v>
      </c>
      <c r="CG23">
        <v>0</v>
      </c>
      <c r="CH23">
        <v>0</v>
      </c>
      <c r="CI23">
        <v>9998.648</v>
      </c>
      <c r="CJ23">
        <v>0</v>
      </c>
      <c r="CK23">
        <v>515.426666666667</v>
      </c>
      <c r="CL23">
        <v>1400.02566666667</v>
      </c>
      <c r="CM23">
        <v>0.899989966666667</v>
      </c>
      <c r="CN23">
        <v>0.100009983333333</v>
      </c>
      <c r="CO23">
        <v>0</v>
      </c>
      <c r="CP23">
        <v>722.718966666667</v>
      </c>
      <c r="CQ23">
        <v>4.99948</v>
      </c>
      <c r="CR23">
        <v>10445.52</v>
      </c>
      <c r="CS23">
        <v>11417.7766666667</v>
      </c>
      <c r="CT23">
        <v>49.1059666666667</v>
      </c>
      <c r="CU23">
        <v>51.1663666666667</v>
      </c>
      <c r="CV23">
        <v>50.1539</v>
      </c>
      <c r="CW23">
        <v>50.2059666666667</v>
      </c>
      <c r="CX23">
        <v>50.9622</v>
      </c>
      <c r="CY23">
        <v>1255.50966666667</v>
      </c>
      <c r="CZ23">
        <v>139.516666666667</v>
      </c>
      <c r="DA23">
        <v>0</v>
      </c>
      <c r="DB23">
        <v>103.5</v>
      </c>
      <c r="DC23">
        <v>0</v>
      </c>
      <c r="DD23">
        <v>722.7896</v>
      </c>
      <c r="DE23">
        <v>4.72230769992569</v>
      </c>
      <c r="DF23">
        <v>41.5538462466476</v>
      </c>
      <c r="DG23">
        <v>10445.776</v>
      </c>
      <c r="DH23">
        <v>15</v>
      </c>
      <c r="DI23">
        <v>1608233856.1</v>
      </c>
      <c r="DJ23" t="s">
        <v>297</v>
      </c>
      <c r="DK23">
        <v>1608233854.1</v>
      </c>
      <c r="DL23">
        <v>1608233856.1</v>
      </c>
      <c r="DM23">
        <v>22</v>
      </c>
      <c r="DN23">
        <v>-0.525</v>
      </c>
      <c r="DO23">
        <v>-0.033</v>
      </c>
      <c r="DP23">
        <v>0.79</v>
      </c>
      <c r="DQ23">
        <v>0.274</v>
      </c>
      <c r="DR23">
        <v>402</v>
      </c>
      <c r="DS23">
        <v>21</v>
      </c>
      <c r="DT23">
        <v>0.31</v>
      </c>
      <c r="DU23">
        <v>0.14</v>
      </c>
      <c r="DV23">
        <v>0.971096655768749</v>
      </c>
      <c r="DW23">
        <v>-0.194303377471728</v>
      </c>
      <c r="DX23">
        <v>0.0203149519336589</v>
      </c>
      <c r="DY23">
        <v>1</v>
      </c>
      <c r="DZ23">
        <v>-1.23526266666667</v>
      </c>
      <c r="EA23">
        <v>0.184222291434928</v>
      </c>
      <c r="EB23">
        <v>0.0220120468430862</v>
      </c>
      <c r="EC23">
        <v>1</v>
      </c>
      <c r="ED23">
        <v>0.2804174</v>
      </c>
      <c r="EE23">
        <v>0.118425503893214</v>
      </c>
      <c r="EF23">
        <v>0.00857743333637749</v>
      </c>
      <c r="EG23">
        <v>1</v>
      </c>
      <c r="EH23">
        <v>3</v>
      </c>
      <c r="EI23">
        <v>3</v>
      </c>
      <c r="EJ23" t="s">
        <v>308</v>
      </c>
      <c r="EK23">
        <v>100</v>
      </c>
      <c r="EL23">
        <v>100</v>
      </c>
      <c r="EM23">
        <v>0.889</v>
      </c>
      <c r="EN23">
        <v>0.2984</v>
      </c>
      <c r="EO23">
        <v>0.958785164368214</v>
      </c>
      <c r="EP23">
        <v>-1.60436505785889e-05</v>
      </c>
      <c r="EQ23">
        <v>-1.15305589960158e-06</v>
      </c>
      <c r="ER23">
        <v>3.65813499827708e-10</v>
      </c>
      <c r="ES23">
        <v>-0.0986312623714847</v>
      </c>
      <c r="ET23">
        <v>-0.0148585495900011</v>
      </c>
      <c r="EU23">
        <v>0.00206202478538563</v>
      </c>
      <c r="EV23">
        <v>-2.15789431663115e-05</v>
      </c>
      <c r="EW23">
        <v>18</v>
      </c>
      <c r="EX23">
        <v>2225</v>
      </c>
      <c r="EY23">
        <v>1</v>
      </c>
      <c r="EZ23">
        <v>25</v>
      </c>
      <c r="FA23">
        <v>9.4</v>
      </c>
      <c r="FB23">
        <v>9.4</v>
      </c>
      <c r="FC23">
        <v>2</v>
      </c>
      <c r="FD23">
        <v>508.788</v>
      </c>
      <c r="FE23">
        <v>469.792</v>
      </c>
      <c r="FF23">
        <v>23.2796</v>
      </c>
      <c r="FG23">
        <v>34.4634</v>
      </c>
      <c r="FH23">
        <v>30.0001</v>
      </c>
      <c r="FI23">
        <v>34.4877</v>
      </c>
      <c r="FJ23">
        <v>34.5347</v>
      </c>
      <c r="FK23">
        <v>13.426</v>
      </c>
      <c r="FL23">
        <v>11.3428</v>
      </c>
      <c r="FM23">
        <v>41.335</v>
      </c>
      <c r="FN23">
        <v>23.3022</v>
      </c>
      <c r="FO23">
        <v>251.087</v>
      </c>
      <c r="FP23">
        <v>20.9516</v>
      </c>
      <c r="FQ23">
        <v>97.8118</v>
      </c>
      <c r="FR23">
        <v>101.7</v>
      </c>
    </row>
    <row r="24" spans="1:174">
      <c r="A24">
        <v>8</v>
      </c>
      <c r="B24">
        <v>1608234540</v>
      </c>
      <c r="C24">
        <v>702.900000095367</v>
      </c>
      <c r="D24" t="s">
        <v>325</v>
      </c>
      <c r="E24" t="s">
        <v>326</v>
      </c>
      <c r="F24" t="s">
        <v>291</v>
      </c>
      <c r="G24" t="s">
        <v>292</v>
      </c>
      <c r="H24">
        <v>1608234532</v>
      </c>
      <c r="I24">
        <f>(J24)/1000</f>
        <v>0</v>
      </c>
      <c r="J24">
        <f>1000*CA24*AH24*(BW24-BX24)/(100*BP24*(1000-AH24*BW24))</f>
        <v>0</v>
      </c>
      <c r="K24">
        <f>CA24*AH24*(BV24-BU24*(1000-AH24*BX24)/(1000-AH24*BW24))/(100*BP24)</f>
        <v>0</v>
      </c>
      <c r="L24">
        <f>BU24 - IF(AH24&gt;1, K24*BP24*100.0/(AJ24*CI24), 0)</f>
        <v>0</v>
      </c>
      <c r="M24">
        <f>((S24-I24/2)*L24-K24)/(S24+I24/2)</f>
        <v>0</v>
      </c>
      <c r="N24">
        <f>M24*(CB24+CC24)/1000.0</f>
        <v>0</v>
      </c>
      <c r="O24">
        <f>(BU24 - IF(AH24&gt;1, K24*BP24*100.0/(AJ24*CI24), 0))*(CB24+CC24)/1000.0</f>
        <v>0</v>
      </c>
      <c r="P24">
        <f>2.0/((1/R24-1/Q24)+SIGN(R24)*SQRT((1/R24-1/Q24)*(1/R24-1/Q24) + 4*BQ24/((BQ24+1)*(BQ24+1))*(2*1/R24*1/Q24-1/Q24*1/Q24)))</f>
        <v>0</v>
      </c>
      <c r="Q24">
        <f>IF(LEFT(BR24,1)&lt;&gt;"0",IF(LEFT(BR24,1)="1",3.0,BS24),$D$5+$E$5*(CI24*CB24/($K$5*1000))+$F$5*(CI24*CB24/($K$5*1000))*MAX(MIN(BP24,$J$5),$I$5)*MAX(MIN(BP24,$J$5),$I$5)+$G$5*MAX(MIN(BP24,$J$5),$I$5)*(CI24*CB24/($K$5*1000))+$H$5*(CI24*CB24/($K$5*1000))*(CI24*CB24/($K$5*1000)))</f>
        <v>0</v>
      </c>
      <c r="R24">
        <f>I24*(1000-(1000*0.61365*exp(17.502*V24/(240.97+V24))/(CB24+CC24)+BW24)/2)/(1000*0.61365*exp(17.502*V24/(240.97+V24))/(CB24+CC24)-BW24)</f>
        <v>0</v>
      </c>
      <c r="S24">
        <f>1/((BQ24+1)/(P24/1.6)+1/(Q24/1.37)) + BQ24/((BQ24+1)/(P24/1.6) + BQ24/(Q24/1.37))</f>
        <v>0</v>
      </c>
      <c r="T24">
        <f>(BM24*BO24)</f>
        <v>0</v>
      </c>
      <c r="U24">
        <f>(CD24+(T24+2*0.95*5.67E-8*(((CD24+$B$7)+273)^4-(CD24+273)^4)-44100*I24)/(1.84*29.3*Q24+8*0.95*5.67E-8*(CD24+273)^3))</f>
        <v>0</v>
      </c>
      <c r="V24">
        <f>($C$7*CE24+$D$7*CF24+$E$7*U24)</f>
        <v>0</v>
      </c>
      <c r="W24">
        <f>0.61365*exp(17.502*V24/(240.97+V24))</f>
        <v>0</v>
      </c>
      <c r="X24">
        <f>(Y24/Z24*100)</f>
        <v>0</v>
      </c>
      <c r="Y24">
        <f>BW24*(CB24+CC24)/1000</f>
        <v>0</v>
      </c>
      <c r="Z24">
        <f>0.61365*exp(17.502*CD24/(240.97+CD24))</f>
        <v>0</v>
      </c>
      <c r="AA24">
        <f>(W24-BW24*(CB24+CC24)/1000)</f>
        <v>0</v>
      </c>
      <c r="AB24">
        <f>(-I24*44100)</f>
        <v>0</v>
      </c>
      <c r="AC24">
        <f>2*29.3*Q24*0.92*(CD24-V24)</f>
        <v>0</v>
      </c>
      <c r="AD24">
        <f>2*0.95*5.67E-8*(((CD24+$B$7)+273)^4-(V24+273)^4)</f>
        <v>0</v>
      </c>
      <c r="AE24">
        <f>T24+AD24+AB24+AC24</f>
        <v>0</v>
      </c>
      <c r="AF24">
        <v>0</v>
      </c>
      <c r="AG24">
        <v>0</v>
      </c>
      <c r="AH24">
        <f>IF(AF24*$H$13&gt;=AJ24,1.0,(AJ24/(AJ24-AF24*$H$13)))</f>
        <v>0</v>
      </c>
      <c r="AI24">
        <f>(AH24-1)*100</f>
        <v>0</v>
      </c>
      <c r="AJ24">
        <f>MAX(0,($B$13+$C$13*CI24)/(1+$D$13*CI24)*CB24/(CD24+273)*$E$13)</f>
        <v>0</v>
      </c>
      <c r="AK24" t="s">
        <v>293</v>
      </c>
      <c r="AL24">
        <v>0</v>
      </c>
      <c r="AM24">
        <v>0</v>
      </c>
      <c r="AN24">
        <v>0</v>
      </c>
      <c r="AO24">
        <f>1-AM24/AN24</f>
        <v>0</v>
      </c>
      <c r="AP24">
        <v>-1</v>
      </c>
      <c r="AQ24" t="s">
        <v>327</v>
      </c>
      <c r="AR24">
        <v>15377.3</v>
      </c>
      <c r="AS24">
        <v>732.080076923077</v>
      </c>
      <c r="AT24">
        <v>789.32</v>
      </c>
      <c r="AU24">
        <f>1-AS24/AT24</f>
        <v>0</v>
      </c>
      <c r="AV24">
        <v>0.5</v>
      </c>
      <c r="AW24">
        <f>BM24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 t="s">
        <v>328</v>
      </c>
      <c r="BC24">
        <v>732.080076923077</v>
      </c>
      <c r="BD24">
        <v>566.67</v>
      </c>
      <c r="BE24">
        <f>1-BD24/AT24</f>
        <v>0</v>
      </c>
      <c r="BF24">
        <f>(AT24-BC24)/(AT24-BD24)</f>
        <v>0</v>
      </c>
      <c r="BG24">
        <f>(AN24-AT24)/(AN24-BD24)</f>
        <v>0</v>
      </c>
      <c r="BH24">
        <f>(AT24-BC24)/(AT24-AM24)</f>
        <v>0</v>
      </c>
      <c r="BI24">
        <f>(AN24-AT24)/(AN24-AM24)</f>
        <v>0</v>
      </c>
      <c r="BJ24">
        <f>(BF24*BD24/BC24)</f>
        <v>0</v>
      </c>
      <c r="BK24">
        <f>(1-BJ24)</f>
        <v>0</v>
      </c>
      <c r="BL24">
        <f>$B$11*CJ24+$C$11*CK24+$F$11*CL24*(1-CO24)</f>
        <v>0</v>
      </c>
      <c r="BM24">
        <f>BL24*BN24</f>
        <v>0</v>
      </c>
      <c r="BN24">
        <f>($B$11*$D$9+$C$11*$D$9+$F$11*((CY24+CQ24)/MAX(CY24+CQ24+CZ24, 0.1)*$I$9+CZ24/MAX(CY24+CQ24+CZ24, 0.1)*$J$9))/($B$11+$C$11+$F$11)</f>
        <v>0</v>
      </c>
      <c r="BO24">
        <f>($B$11*$K$9+$C$11*$K$9+$F$11*((CY24+CQ24)/MAX(CY24+CQ24+CZ24, 0.1)*$P$9+CZ24/MAX(CY24+CQ24+CZ24, 0.1)*$Q$9))/($B$11+$C$11+$F$11)</f>
        <v>0</v>
      </c>
      <c r="BP24">
        <v>6</v>
      </c>
      <c r="BQ24">
        <v>0.5</v>
      </c>
      <c r="BR24" t="s">
        <v>296</v>
      </c>
      <c r="BS24">
        <v>2</v>
      </c>
      <c r="BT24">
        <v>1608234532</v>
      </c>
      <c r="BU24">
        <v>399.795032258065</v>
      </c>
      <c r="BV24">
        <v>402.604548387097</v>
      </c>
      <c r="BW24">
        <v>20.9582774193548</v>
      </c>
      <c r="BX24">
        <v>20.6865290322581</v>
      </c>
      <c r="BY24">
        <v>399.012032258064</v>
      </c>
      <c r="BZ24">
        <v>20.6762774193548</v>
      </c>
      <c r="CA24">
        <v>500.027225806452</v>
      </c>
      <c r="CB24">
        <v>101.619516129032</v>
      </c>
      <c r="CC24">
        <v>0.100034861290323</v>
      </c>
      <c r="CD24">
        <v>28.0024064516129</v>
      </c>
      <c r="CE24">
        <v>28.7016677419355</v>
      </c>
      <c r="CF24">
        <v>999.9</v>
      </c>
      <c r="CG24">
        <v>0</v>
      </c>
      <c r="CH24">
        <v>0</v>
      </c>
      <c r="CI24">
        <v>10000.0341935484</v>
      </c>
      <c r="CJ24">
        <v>0</v>
      </c>
      <c r="CK24">
        <v>790.549870967742</v>
      </c>
      <c r="CL24">
        <v>1399.98451612903</v>
      </c>
      <c r="CM24">
        <v>0.899990677419355</v>
      </c>
      <c r="CN24">
        <v>0.100009290322581</v>
      </c>
      <c r="CO24">
        <v>0</v>
      </c>
      <c r="CP24">
        <v>732.015258064516</v>
      </c>
      <c r="CQ24">
        <v>4.99948</v>
      </c>
      <c r="CR24">
        <v>10554.6161290323</v>
      </c>
      <c r="CS24">
        <v>11417.4129032258</v>
      </c>
      <c r="CT24">
        <v>48.3041935483871</v>
      </c>
      <c r="CU24">
        <v>50.4230967741935</v>
      </c>
      <c r="CV24">
        <v>49.3687419354839</v>
      </c>
      <c r="CW24">
        <v>49.4937419354839</v>
      </c>
      <c r="CX24">
        <v>50.2496774193548</v>
      </c>
      <c r="CY24">
        <v>1255.47290322581</v>
      </c>
      <c r="CZ24">
        <v>139.511935483871</v>
      </c>
      <c r="DA24">
        <v>0</v>
      </c>
      <c r="DB24">
        <v>120.100000143051</v>
      </c>
      <c r="DC24">
        <v>0</v>
      </c>
      <c r="DD24">
        <v>732.080076923077</v>
      </c>
      <c r="DE24">
        <v>5.5562393090421</v>
      </c>
      <c r="DF24">
        <v>68.4581196471683</v>
      </c>
      <c r="DG24">
        <v>10555.5307692308</v>
      </c>
      <c r="DH24">
        <v>15</v>
      </c>
      <c r="DI24">
        <v>1608234558</v>
      </c>
      <c r="DJ24" t="s">
        <v>329</v>
      </c>
      <c r="DK24">
        <v>1608234558</v>
      </c>
      <c r="DL24">
        <v>1608234557</v>
      </c>
      <c r="DM24">
        <v>23</v>
      </c>
      <c r="DN24">
        <v>-0.007</v>
      </c>
      <c r="DO24">
        <v>-0</v>
      </c>
      <c r="DP24">
        <v>0.783</v>
      </c>
      <c r="DQ24">
        <v>0.282</v>
      </c>
      <c r="DR24">
        <v>403</v>
      </c>
      <c r="DS24">
        <v>21</v>
      </c>
      <c r="DT24">
        <v>0.47</v>
      </c>
      <c r="DU24">
        <v>0.16</v>
      </c>
      <c r="DV24">
        <v>2.24294038605609</v>
      </c>
      <c r="DW24">
        <v>-0.757694066284817</v>
      </c>
      <c r="DX24">
        <v>0.0592548354713416</v>
      </c>
      <c r="DY24">
        <v>0</v>
      </c>
      <c r="DZ24">
        <v>-2.795206</v>
      </c>
      <c r="EA24">
        <v>1.19295003337041</v>
      </c>
      <c r="EB24">
        <v>0.0895381713609713</v>
      </c>
      <c r="EC24">
        <v>0</v>
      </c>
      <c r="ED24">
        <v>0.272946966666667</v>
      </c>
      <c r="EE24">
        <v>-0.783555817575083</v>
      </c>
      <c r="EF24">
        <v>0.0593562882327185</v>
      </c>
      <c r="EG24">
        <v>0</v>
      </c>
      <c r="EH24">
        <v>0</v>
      </c>
      <c r="EI24">
        <v>3</v>
      </c>
      <c r="EJ24" t="s">
        <v>298</v>
      </c>
      <c r="EK24">
        <v>100</v>
      </c>
      <c r="EL24">
        <v>100</v>
      </c>
      <c r="EM24">
        <v>0.783</v>
      </c>
      <c r="EN24">
        <v>0.282</v>
      </c>
      <c r="EO24">
        <v>0.958785164368214</v>
      </c>
      <c r="EP24">
        <v>-1.60436505785889e-05</v>
      </c>
      <c r="EQ24">
        <v>-1.15305589960158e-06</v>
      </c>
      <c r="ER24">
        <v>3.65813499827708e-10</v>
      </c>
      <c r="ES24">
        <v>-0.0986312623714847</v>
      </c>
      <c r="ET24">
        <v>-0.0148585495900011</v>
      </c>
      <c r="EU24">
        <v>0.00206202478538563</v>
      </c>
      <c r="EV24">
        <v>-2.15789431663115e-05</v>
      </c>
      <c r="EW24">
        <v>18</v>
      </c>
      <c r="EX24">
        <v>2225</v>
      </c>
      <c r="EY24">
        <v>1</v>
      </c>
      <c r="EZ24">
        <v>25</v>
      </c>
      <c r="FA24">
        <v>11.4</v>
      </c>
      <c r="FB24">
        <v>11.4</v>
      </c>
      <c r="FC24">
        <v>2</v>
      </c>
      <c r="FD24">
        <v>508.681</v>
      </c>
      <c r="FE24">
        <v>470.204</v>
      </c>
      <c r="FF24">
        <v>23.5187</v>
      </c>
      <c r="FG24">
        <v>34.4753</v>
      </c>
      <c r="FH24">
        <v>29.9999</v>
      </c>
      <c r="FI24">
        <v>34.5226</v>
      </c>
      <c r="FJ24">
        <v>34.5697</v>
      </c>
      <c r="FK24">
        <v>19.3645</v>
      </c>
      <c r="FL24">
        <v>13.215</v>
      </c>
      <c r="FM24">
        <v>41.335</v>
      </c>
      <c r="FN24">
        <v>23.5421</v>
      </c>
      <c r="FO24">
        <v>402.758</v>
      </c>
      <c r="FP24">
        <v>20.9635</v>
      </c>
      <c r="FQ24">
        <v>97.8181</v>
      </c>
      <c r="FR24">
        <v>101.704</v>
      </c>
    </row>
    <row r="25" spans="1:174">
      <c r="A25">
        <v>9</v>
      </c>
      <c r="B25">
        <v>1608234666.5</v>
      </c>
      <c r="C25">
        <v>829.400000095367</v>
      </c>
      <c r="D25" t="s">
        <v>330</v>
      </c>
      <c r="E25" t="s">
        <v>331</v>
      </c>
      <c r="F25" t="s">
        <v>291</v>
      </c>
      <c r="G25" t="s">
        <v>292</v>
      </c>
      <c r="H25">
        <v>1608234658.75</v>
      </c>
      <c r="I25">
        <f>(J25)/1000</f>
        <v>0</v>
      </c>
      <c r="J25">
        <f>1000*CA25*AH25*(BW25-BX25)/(100*BP25*(1000-AH25*BW25))</f>
        <v>0</v>
      </c>
      <c r="K25">
        <f>CA25*AH25*(BV25-BU25*(1000-AH25*BX25)/(1000-AH25*BW25))/(100*BP25)</f>
        <v>0</v>
      </c>
      <c r="L25">
        <f>BU25 - IF(AH25&gt;1, K25*BP25*100.0/(AJ25*CI25), 0)</f>
        <v>0</v>
      </c>
      <c r="M25">
        <f>((S25-I25/2)*L25-K25)/(S25+I25/2)</f>
        <v>0</v>
      </c>
      <c r="N25">
        <f>M25*(CB25+CC25)/1000.0</f>
        <v>0</v>
      </c>
      <c r="O25">
        <f>(BU25 - IF(AH25&gt;1, K25*BP25*100.0/(AJ25*CI25), 0))*(CB25+CC25)/1000.0</f>
        <v>0</v>
      </c>
      <c r="P25">
        <f>2.0/((1/R25-1/Q25)+SIGN(R25)*SQRT((1/R25-1/Q25)*(1/R25-1/Q25) + 4*BQ25/((BQ25+1)*(BQ25+1))*(2*1/R25*1/Q25-1/Q25*1/Q25)))</f>
        <v>0</v>
      </c>
      <c r="Q25">
        <f>IF(LEFT(BR25,1)&lt;&gt;"0",IF(LEFT(BR25,1)="1",3.0,BS25),$D$5+$E$5*(CI25*CB25/($K$5*1000))+$F$5*(CI25*CB25/($K$5*1000))*MAX(MIN(BP25,$J$5),$I$5)*MAX(MIN(BP25,$J$5),$I$5)+$G$5*MAX(MIN(BP25,$J$5),$I$5)*(CI25*CB25/($K$5*1000))+$H$5*(CI25*CB25/($K$5*1000))*(CI25*CB25/($K$5*1000)))</f>
        <v>0</v>
      </c>
      <c r="R25">
        <f>I25*(1000-(1000*0.61365*exp(17.502*V25/(240.97+V25))/(CB25+CC25)+BW25)/2)/(1000*0.61365*exp(17.502*V25/(240.97+V25))/(CB25+CC25)-BW25)</f>
        <v>0</v>
      </c>
      <c r="S25">
        <f>1/((BQ25+1)/(P25/1.6)+1/(Q25/1.37)) + BQ25/((BQ25+1)/(P25/1.6) + BQ25/(Q25/1.37))</f>
        <v>0</v>
      </c>
      <c r="T25">
        <f>(BM25*BO25)</f>
        <v>0</v>
      </c>
      <c r="U25">
        <f>(CD25+(T25+2*0.95*5.67E-8*(((CD25+$B$7)+273)^4-(CD25+273)^4)-44100*I25)/(1.84*29.3*Q25+8*0.95*5.67E-8*(CD25+273)^3))</f>
        <v>0</v>
      </c>
      <c r="V25">
        <f>($C$7*CE25+$D$7*CF25+$E$7*U25)</f>
        <v>0</v>
      </c>
      <c r="W25">
        <f>0.61365*exp(17.502*V25/(240.97+V25))</f>
        <v>0</v>
      </c>
      <c r="X25">
        <f>(Y25/Z25*100)</f>
        <v>0</v>
      </c>
      <c r="Y25">
        <f>BW25*(CB25+CC25)/1000</f>
        <v>0</v>
      </c>
      <c r="Z25">
        <f>0.61365*exp(17.502*CD25/(240.97+CD25))</f>
        <v>0</v>
      </c>
      <c r="AA25">
        <f>(W25-BW25*(CB25+CC25)/1000)</f>
        <v>0</v>
      </c>
      <c r="AB25">
        <f>(-I25*44100)</f>
        <v>0</v>
      </c>
      <c r="AC25">
        <f>2*29.3*Q25*0.92*(CD25-V25)</f>
        <v>0</v>
      </c>
      <c r="AD25">
        <f>2*0.95*5.67E-8*(((CD25+$B$7)+273)^4-(V25+273)^4)</f>
        <v>0</v>
      </c>
      <c r="AE25">
        <f>T25+AD25+AB25+AC25</f>
        <v>0</v>
      </c>
      <c r="AF25">
        <v>0</v>
      </c>
      <c r="AG25">
        <v>0</v>
      </c>
      <c r="AH25">
        <f>IF(AF25*$H$13&gt;=AJ25,1.0,(AJ25/(AJ25-AF25*$H$13)))</f>
        <v>0</v>
      </c>
      <c r="AI25">
        <f>(AH25-1)*100</f>
        <v>0</v>
      </c>
      <c r="AJ25">
        <f>MAX(0,($B$13+$C$13*CI25)/(1+$D$13*CI25)*CB25/(CD25+273)*$E$13)</f>
        <v>0</v>
      </c>
      <c r="AK25" t="s">
        <v>293</v>
      </c>
      <c r="AL25">
        <v>0</v>
      </c>
      <c r="AM25">
        <v>0</v>
      </c>
      <c r="AN25">
        <v>0</v>
      </c>
      <c r="AO25">
        <f>1-AM25/AN25</f>
        <v>0</v>
      </c>
      <c r="AP25">
        <v>-1</v>
      </c>
      <c r="AQ25" t="s">
        <v>332</v>
      </c>
      <c r="AR25">
        <v>15380.3</v>
      </c>
      <c r="AS25">
        <v>737.564115384615</v>
      </c>
      <c r="AT25">
        <v>798.46</v>
      </c>
      <c r="AU25">
        <f>1-AS25/AT25</f>
        <v>0</v>
      </c>
      <c r="AV25">
        <v>0.5</v>
      </c>
      <c r="AW25">
        <f>BM25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 t="s">
        <v>333</v>
      </c>
      <c r="BC25">
        <v>737.564115384615</v>
      </c>
      <c r="BD25">
        <v>568.83</v>
      </c>
      <c r="BE25">
        <f>1-BD25/AT25</f>
        <v>0</v>
      </c>
      <c r="BF25">
        <f>(AT25-BC25)/(AT25-BD25)</f>
        <v>0</v>
      </c>
      <c r="BG25">
        <f>(AN25-AT25)/(AN25-BD25)</f>
        <v>0</v>
      </c>
      <c r="BH25">
        <f>(AT25-BC25)/(AT25-AM25)</f>
        <v>0</v>
      </c>
      <c r="BI25">
        <f>(AN25-AT25)/(AN25-AM25)</f>
        <v>0</v>
      </c>
      <c r="BJ25">
        <f>(BF25*BD25/BC25)</f>
        <v>0</v>
      </c>
      <c r="BK25">
        <f>(1-BJ25)</f>
        <v>0</v>
      </c>
      <c r="BL25">
        <f>$B$11*CJ25+$C$11*CK25+$F$11*CL25*(1-CO25)</f>
        <v>0</v>
      </c>
      <c r="BM25">
        <f>BL25*BN25</f>
        <v>0</v>
      </c>
      <c r="BN25">
        <f>($B$11*$D$9+$C$11*$D$9+$F$11*((CY25+CQ25)/MAX(CY25+CQ25+CZ25, 0.1)*$I$9+CZ25/MAX(CY25+CQ25+CZ25, 0.1)*$J$9))/($B$11+$C$11+$F$11)</f>
        <v>0</v>
      </c>
      <c r="BO25">
        <f>($B$11*$K$9+$C$11*$K$9+$F$11*((CY25+CQ25)/MAX(CY25+CQ25+CZ25, 0.1)*$P$9+CZ25/MAX(CY25+CQ25+CZ25, 0.1)*$Q$9))/($B$11+$C$11+$F$11)</f>
        <v>0</v>
      </c>
      <c r="BP25">
        <v>6</v>
      </c>
      <c r="BQ25">
        <v>0.5</v>
      </c>
      <c r="BR25" t="s">
        <v>296</v>
      </c>
      <c r="BS25">
        <v>2</v>
      </c>
      <c r="BT25">
        <v>1608234658.75</v>
      </c>
      <c r="BU25">
        <v>499.694433333333</v>
      </c>
      <c r="BV25">
        <v>503.3792</v>
      </c>
      <c r="BW25">
        <v>21.1668566666667</v>
      </c>
      <c r="BX25">
        <v>20.87623</v>
      </c>
      <c r="BY25">
        <v>498.992133333333</v>
      </c>
      <c r="BZ25">
        <v>20.8736066666667</v>
      </c>
      <c r="CA25">
        <v>500.024266666667</v>
      </c>
      <c r="CB25">
        <v>101.623433333333</v>
      </c>
      <c r="CC25">
        <v>0.100013573333333</v>
      </c>
      <c r="CD25">
        <v>27.9997833333333</v>
      </c>
      <c r="CE25">
        <v>28.75382</v>
      </c>
      <c r="CF25">
        <v>999.9</v>
      </c>
      <c r="CG25">
        <v>0</v>
      </c>
      <c r="CH25">
        <v>0</v>
      </c>
      <c r="CI25">
        <v>9993.29666666667</v>
      </c>
      <c r="CJ25">
        <v>0</v>
      </c>
      <c r="CK25">
        <v>812.0483</v>
      </c>
      <c r="CL25">
        <v>1399.99533333333</v>
      </c>
      <c r="CM25">
        <v>0.900001133333333</v>
      </c>
      <c r="CN25">
        <v>0.0999985</v>
      </c>
      <c r="CO25">
        <v>0</v>
      </c>
      <c r="CP25">
        <v>737.567433333333</v>
      </c>
      <c r="CQ25">
        <v>4.99948</v>
      </c>
      <c r="CR25">
        <v>10669.7533333333</v>
      </c>
      <c r="CS25">
        <v>11417.5466666667</v>
      </c>
      <c r="CT25">
        <v>47.7122</v>
      </c>
      <c r="CU25">
        <v>49.9328666666666</v>
      </c>
      <c r="CV25">
        <v>48.7747333333333</v>
      </c>
      <c r="CW25">
        <v>48.9853</v>
      </c>
      <c r="CX25">
        <v>49.6725333333333</v>
      </c>
      <c r="CY25">
        <v>1255.49566666667</v>
      </c>
      <c r="CZ25">
        <v>139.499666666667</v>
      </c>
      <c r="DA25">
        <v>0</v>
      </c>
      <c r="DB25">
        <v>125.600000143051</v>
      </c>
      <c r="DC25">
        <v>0</v>
      </c>
      <c r="DD25">
        <v>737.564115384615</v>
      </c>
      <c r="DE25">
        <v>4.53808547444988</v>
      </c>
      <c r="DF25">
        <v>93.6478632542526</v>
      </c>
      <c r="DG25">
        <v>10669.9384615385</v>
      </c>
      <c r="DH25">
        <v>15</v>
      </c>
      <c r="DI25">
        <v>1608234558</v>
      </c>
      <c r="DJ25" t="s">
        <v>329</v>
      </c>
      <c r="DK25">
        <v>1608234558</v>
      </c>
      <c r="DL25">
        <v>1608234557</v>
      </c>
      <c r="DM25">
        <v>23</v>
      </c>
      <c r="DN25">
        <v>-0.007</v>
      </c>
      <c r="DO25">
        <v>-0</v>
      </c>
      <c r="DP25">
        <v>0.783</v>
      </c>
      <c r="DQ25">
        <v>0.282</v>
      </c>
      <c r="DR25">
        <v>403</v>
      </c>
      <c r="DS25">
        <v>21</v>
      </c>
      <c r="DT25">
        <v>0.47</v>
      </c>
      <c r="DU25">
        <v>0.16</v>
      </c>
      <c r="DV25">
        <v>2.9560914746329</v>
      </c>
      <c r="DW25">
        <v>-0.21092817006613</v>
      </c>
      <c r="DX25">
        <v>0.0392437037625922</v>
      </c>
      <c r="DY25">
        <v>1</v>
      </c>
      <c r="DZ25">
        <v>-3.68876966666667</v>
      </c>
      <c r="EA25">
        <v>0.0512550834260266</v>
      </c>
      <c r="EB25">
        <v>0.032103013823558</v>
      </c>
      <c r="EC25">
        <v>1</v>
      </c>
      <c r="ED25">
        <v>0.289699633333333</v>
      </c>
      <c r="EE25">
        <v>0.116046727474971</v>
      </c>
      <c r="EF25">
        <v>0.00848080299061094</v>
      </c>
      <c r="EG25">
        <v>1</v>
      </c>
      <c r="EH25">
        <v>3</v>
      </c>
      <c r="EI25">
        <v>3</v>
      </c>
      <c r="EJ25" t="s">
        <v>308</v>
      </c>
      <c r="EK25">
        <v>100</v>
      </c>
      <c r="EL25">
        <v>100</v>
      </c>
      <c r="EM25">
        <v>0.702</v>
      </c>
      <c r="EN25">
        <v>0.294</v>
      </c>
      <c r="EO25">
        <v>0.951924481957707</v>
      </c>
      <c r="EP25">
        <v>-1.60436505785889e-05</v>
      </c>
      <c r="EQ25">
        <v>-1.15305589960158e-06</v>
      </c>
      <c r="ER25">
        <v>3.65813499827708e-10</v>
      </c>
      <c r="ES25">
        <v>-0.0987901795318855</v>
      </c>
      <c r="ET25">
        <v>-0.0148585495900011</v>
      </c>
      <c r="EU25">
        <v>0.00206202478538563</v>
      </c>
      <c r="EV25">
        <v>-2.15789431663115e-05</v>
      </c>
      <c r="EW25">
        <v>18</v>
      </c>
      <c r="EX25">
        <v>2225</v>
      </c>
      <c r="EY25">
        <v>1</v>
      </c>
      <c r="EZ25">
        <v>25</v>
      </c>
      <c r="FA25">
        <v>1.8</v>
      </c>
      <c r="FB25">
        <v>1.8</v>
      </c>
      <c r="FC25">
        <v>2</v>
      </c>
      <c r="FD25">
        <v>508.919</v>
      </c>
      <c r="FE25">
        <v>470.91</v>
      </c>
      <c r="FF25">
        <v>23.4865</v>
      </c>
      <c r="FG25">
        <v>34.4184</v>
      </c>
      <c r="FH25">
        <v>30</v>
      </c>
      <c r="FI25">
        <v>34.5074</v>
      </c>
      <c r="FJ25">
        <v>34.5635</v>
      </c>
      <c r="FK25">
        <v>23.1477</v>
      </c>
      <c r="FL25">
        <v>13.7964</v>
      </c>
      <c r="FM25">
        <v>41.335</v>
      </c>
      <c r="FN25">
        <v>23.4835</v>
      </c>
      <c r="FO25">
        <v>503.547</v>
      </c>
      <c r="FP25">
        <v>20.9076</v>
      </c>
      <c r="FQ25">
        <v>97.8355</v>
      </c>
      <c r="FR25">
        <v>101.717</v>
      </c>
    </row>
    <row r="26" spans="1:174">
      <c r="A26">
        <v>10</v>
      </c>
      <c r="B26">
        <v>1608234787</v>
      </c>
      <c r="C26">
        <v>949.900000095367</v>
      </c>
      <c r="D26" t="s">
        <v>334</v>
      </c>
      <c r="E26" t="s">
        <v>335</v>
      </c>
      <c r="F26" t="s">
        <v>291</v>
      </c>
      <c r="G26" t="s">
        <v>292</v>
      </c>
      <c r="H26">
        <v>1608234779</v>
      </c>
      <c r="I26">
        <f>(J26)/1000</f>
        <v>0</v>
      </c>
      <c r="J26">
        <f>1000*CA26*AH26*(BW26-BX26)/(100*BP26*(1000-AH26*BW26))</f>
        <v>0</v>
      </c>
      <c r="K26">
        <f>CA26*AH26*(BV26-BU26*(1000-AH26*BX26)/(1000-AH26*BW26))/(100*BP26)</f>
        <v>0</v>
      </c>
      <c r="L26">
        <f>BU26 - IF(AH26&gt;1, K26*BP26*100.0/(AJ26*CI26), 0)</f>
        <v>0</v>
      </c>
      <c r="M26">
        <f>((S26-I26/2)*L26-K26)/(S26+I26/2)</f>
        <v>0</v>
      </c>
      <c r="N26">
        <f>M26*(CB26+CC26)/1000.0</f>
        <v>0</v>
      </c>
      <c r="O26">
        <f>(BU26 - IF(AH26&gt;1, K26*BP26*100.0/(AJ26*CI26), 0))*(CB26+CC26)/1000.0</f>
        <v>0</v>
      </c>
      <c r="P26">
        <f>2.0/((1/R26-1/Q26)+SIGN(R26)*SQRT((1/R26-1/Q26)*(1/R26-1/Q26) + 4*BQ26/((BQ26+1)*(BQ26+1))*(2*1/R26*1/Q26-1/Q26*1/Q26)))</f>
        <v>0</v>
      </c>
      <c r="Q26">
        <f>IF(LEFT(BR26,1)&lt;&gt;"0",IF(LEFT(BR26,1)="1",3.0,BS26),$D$5+$E$5*(CI26*CB26/($K$5*1000))+$F$5*(CI26*CB26/($K$5*1000))*MAX(MIN(BP26,$J$5),$I$5)*MAX(MIN(BP26,$J$5),$I$5)+$G$5*MAX(MIN(BP26,$J$5),$I$5)*(CI26*CB26/($K$5*1000))+$H$5*(CI26*CB26/($K$5*1000))*(CI26*CB26/($K$5*1000)))</f>
        <v>0</v>
      </c>
      <c r="R26">
        <f>I26*(1000-(1000*0.61365*exp(17.502*V26/(240.97+V26))/(CB26+CC26)+BW26)/2)/(1000*0.61365*exp(17.502*V26/(240.97+V26))/(CB26+CC26)-BW26)</f>
        <v>0</v>
      </c>
      <c r="S26">
        <f>1/((BQ26+1)/(P26/1.6)+1/(Q26/1.37)) + BQ26/((BQ26+1)/(P26/1.6) + BQ26/(Q26/1.37))</f>
        <v>0</v>
      </c>
      <c r="T26">
        <f>(BM26*BO26)</f>
        <v>0</v>
      </c>
      <c r="U26">
        <f>(CD26+(T26+2*0.95*5.67E-8*(((CD26+$B$7)+273)^4-(CD26+273)^4)-44100*I26)/(1.84*29.3*Q26+8*0.95*5.67E-8*(CD26+273)^3))</f>
        <v>0</v>
      </c>
      <c r="V26">
        <f>($C$7*CE26+$D$7*CF26+$E$7*U26)</f>
        <v>0</v>
      </c>
      <c r="W26">
        <f>0.61365*exp(17.502*V26/(240.97+V26))</f>
        <v>0</v>
      </c>
      <c r="X26">
        <f>(Y26/Z26*100)</f>
        <v>0</v>
      </c>
      <c r="Y26">
        <f>BW26*(CB26+CC26)/1000</f>
        <v>0</v>
      </c>
      <c r="Z26">
        <f>0.61365*exp(17.502*CD26/(240.97+CD26))</f>
        <v>0</v>
      </c>
      <c r="AA26">
        <f>(W26-BW26*(CB26+CC26)/1000)</f>
        <v>0</v>
      </c>
      <c r="AB26">
        <f>(-I26*44100)</f>
        <v>0</v>
      </c>
      <c r="AC26">
        <f>2*29.3*Q26*0.92*(CD26-V26)</f>
        <v>0</v>
      </c>
      <c r="AD26">
        <f>2*0.95*5.67E-8*(((CD26+$B$7)+273)^4-(V26+273)^4)</f>
        <v>0</v>
      </c>
      <c r="AE26">
        <f>T26+AD26+AB26+AC26</f>
        <v>0</v>
      </c>
      <c r="AF26">
        <v>0</v>
      </c>
      <c r="AG26">
        <v>0</v>
      </c>
      <c r="AH26">
        <f>IF(AF26*$H$13&gt;=AJ26,1.0,(AJ26/(AJ26-AF26*$H$13)))</f>
        <v>0</v>
      </c>
      <c r="AI26">
        <f>(AH26-1)*100</f>
        <v>0</v>
      </c>
      <c r="AJ26">
        <f>MAX(0,($B$13+$C$13*CI26)/(1+$D$13*CI26)*CB26/(CD26+273)*$E$13)</f>
        <v>0</v>
      </c>
      <c r="AK26" t="s">
        <v>293</v>
      </c>
      <c r="AL26">
        <v>0</v>
      </c>
      <c r="AM26">
        <v>0</v>
      </c>
      <c r="AN26">
        <v>0</v>
      </c>
      <c r="AO26">
        <f>1-AM26/AN26</f>
        <v>0</v>
      </c>
      <c r="AP26">
        <v>-1</v>
      </c>
      <c r="AQ26" t="s">
        <v>336</v>
      </c>
      <c r="AR26">
        <v>15382.4</v>
      </c>
      <c r="AS26">
        <v>742.987538461538</v>
      </c>
      <c r="AT26">
        <v>811.17</v>
      </c>
      <c r="AU26">
        <f>1-AS26/AT26</f>
        <v>0</v>
      </c>
      <c r="AV26">
        <v>0.5</v>
      </c>
      <c r="AW26">
        <f>BM26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 t="s">
        <v>337</v>
      </c>
      <c r="BC26">
        <v>742.987538461538</v>
      </c>
      <c r="BD26">
        <v>571.67</v>
      </c>
      <c r="BE26">
        <f>1-BD26/AT26</f>
        <v>0</v>
      </c>
      <c r="BF26">
        <f>(AT26-BC26)/(AT26-BD26)</f>
        <v>0</v>
      </c>
      <c r="BG26">
        <f>(AN26-AT26)/(AN26-BD26)</f>
        <v>0</v>
      </c>
      <c r="BH26">
        <f>(AT26-BC26)/(AT26-AM26)</f>
        <v>0</v>
      </c>
      <c r="BI26">
        <f>(AN26-AT26)/(AN26-AM26)</f>
        <v>0</v>
      </c>
      <c r="BJ26">
        <f>(BF26*BD26/BC26)</f>
        <v>0</v>
      </c>
      <c r="BK26">
        <f>(1-BJ26)</f>
        <v>0</v>
      </c>
      <c r="BL26">
        <f>$B$11*CJ26+$C$11*CK26+$F$11*CL26*(1-CO26)</f>
        <v>0</v>
      </c>
      <c r="BM26">
        <f>BL26*BN26</f>
        <v>0</v>
      </c>
      <c r="BN26">
        <f>($B$11*$D$9+$C$11*$D$9+$F$11*((CY26+CQ26)/MAX(CY26+CQ26+CZ26, 0.1)*$I$9+CZ26/MAX(CY26+CQ26+CZ26, 0.1)*$J$9))/($B$11+$C$11+$F$11)</f>
        <v>0</v>
      </c>
      <c r="BO26">
        <f>($B$11*$K$9+$C$11*$K$9+$F$11*((CY26+CQ26)/MAX(CY26+CQ26+CZ26, 0.1)*$P$9+CZ26/MAX(CY26+CQ26+CZ26, 0.1)*$Q$9))/($B$11+$C$11+$F$11)</f>
        <v>0</v>
      </c>
      <c r="BP26">
        <v>6</v>
      </c>
      <c r="BQ26">
        <v>0.5</v>
      </c>
      <c r="BR26" t="s">
        <v>296</v>
      </c>
      <c r="BS26">
        <v>2</v>
      </c>
      <c r="BT26">
        <v>1608234779</v>
      </c>
      <c r="BU26">
        <v>599.809838709678</v>
      </c>
      <c r="BV26">
        <v>604.396064516129</v>
      </c>
      <c r="BW26">
        <v>21.1904709677419</v>
      </c>
      <c r="BX26">
        <v>20.8983580645161</v>
      </c>
      <c r="BY26">
        <v>599.202870967742</v>
      </c>
      <c r="BZ26">
        <v>20.8962709677419</v>
      </c>
      <c r="CA26">
        <v>500.024612903226</v>
      </c>
      <c r="CB26">
        <v>101.623483870968</v>
      </c>
      <c r="CC26">
        <v>0.100012861290323</v>
      </c>
      <c r="CD26">
        <v>28.0044258064516</v>
      </c>
      <c r="CE26">
        <v>28.8288387096774</v>
      </c>
      <c r="CF26">
        <v>999.9</v>
      </c>
      <c r="CG26">
        <v>0</v>
      </c>
      <c r="CH26">
        <v>0</v>
      </c>
      <c r="CI26">
        <v>9996.06580645161</v>
      </c>
      <c r="CJ26">
        <v>0</v>
      </c>
      <c r="CK26">
        <v>780.527032258065</v>
      </c>
      <c r="CL26">
        <v>1399.97</v>
      </c>
      <c r="CM26">
        <v>0.899992129032258</v>
      </c>
      <c r="CN26">
        <v>0.100007725806452</v>
      </c>
      <c r="CO26">
        <v>0</v>
      </c>
      <c r="CP26">
        <v>742.981290322581</v>
      </c>
      <c r="CQ26">
        <v>4.99948</v>
      </c>
      <c r="CR26">
        <v>10866.9096774194</v>
      </c>
      <c r="CS26">
        <v>11417.3096774194</v>
      </c>
      <c r="CT26">
        <v>47.3424838709677</v>
      </c>
      <c r="CU26">
        <v>49.663</v>
      </c>
      <c r="CV26">
        <v>48.395</v>
      </c>
      <c r="CW26">
        <v>48.673</v>
      </c>
      <c r="CX26">
        <v>49.3343225806451</v>
      </c>
      <c r="CY26">
        <v>1255.46225806452</v>
      </c>
      <c r="CZ26">
        <v>139.507741935484</v>
      </c>
      <c r="DA26">
        <v>0</v>
      </c>
      <c r="DB26">
        <v>119.700000047684</v>
      </c>
      <c r="DC26">
        <v>0</v>
      </c>
      <c r="DD26">
        <v>742.987538461538</v>
      </c>
      <c r="DE26">
        <v>3.95063248837355</v>
      </c>
      <c r="DF26">
        <v>195.278632419343</v>
      </c>
      <c r="DG26">
        <v>10867.7730769231</v>
      </c>
      <c r="DH26">
        <v>15</v>
      </c>
      <c r="DI26">
        <v>1608234558</v>
      </c>
      <c r="DJ26" t="s">
        <v>329</v>
      </c>
      <c r="DK26">
        <v>1608234558</v>
      </c>
      <c r="DL26">
        <v>1608234557</v>
      </c>
      <c r="DM26">
        <v>23</v>
      </c>
      <c r="DN26">
        <v>-0.007</v>
      </c>
      <c r="DO26">
        <v>-0</v>
      </c>
      <c r="DP26">
        <v>0.783</v>
      </c>
      <c r="DQ26">
        <v>0.282</v>
      </c>
      <c r="DR26">
        <v>403</v>
      </c>
      <c r="DS26">
        <v>21</v>
      </c>
      <c r="DT26">
        <v>0.47</v>
      </c>
      <c r="DU26">
        <v>0.16</v>
      </c>
      <c r="DV26">
        <v>3.67187644038805</v>
      </c>
      <c r="DW26">
        <v>0.237311336309951</v>
      </c>
      <c r="DX26">
        <v>0.0326217255373125</v>
      </c>
      <c r="DY26">
        <v>1</v>
      </c>
      <c r="DZ26">
        <v>-4.58534333333333</v>
      </c>
      <c r="EA26">
        <v>0.0242883203559454</v>
      </c>
      <c r="EB26">
        <v>0.0327657489189889</v>
      </c>
      <c r="EC26">
        <v>1</v>
      </c>
      <c r="ED26">
        <v>0.2903482</v>
      </c>
      <c r="EE26">
        <v>-0.543454184649609</v>
      </c>
      <c r="EF26">
        <v>0.0403435290584913</v>
      </c>
      <c r="EG26">
        <v>0</v>
      </c>
      <c r="EH26">
        <v>2</v>
      </c>
      <c r="EI26">
        <v>3</v>
      </c>
      <c r="EJ26" t="s">
        <v>303</v>
      </c>
      <c r="EK26">
        <v>100</v>
      </c>
      <c r="EL26">
        <v>100</v>
      </c>
      <c r="EM26">
        <v>0.607</v>
      </c>
      <c r="EN26">
        <v>0.2948</v>
      </c>
      <c r="EO26">
        <v>0.951924481957707</v>
      </c>
      <c r="EP26">
        <v>-1.60436505785889e-05</v>
      </c>
      <c r="EQ26">
        <v>-1.15305589960158e-06</v>
      </c>
      <c r="ER26">
        <v>3.65813499827708e-10</v>
      </c>
      <c r="ES26">
        <v>-0.0987901795318855</v>
      </c>
      <c r="ET26">
        <v>-0.0148585495900011</v>
      </c>
      <c r="EU26">
        <v>0.00206202478538563</v>
      </c>
      <c r="EV26">
        <v>-2.15789431663115e-05</v>
      </c>
      <c r="EW26">
        <v>18</v>
      </c>
      <c r="EX26">
        <v>2225</v>
      </c>
      <c r="EY26">
        <v>1</v>
      </c>
      <c r="EZ26">
        <v>25</v>
      </c>
      <c r="FA26">
        <v>3.8</v>
      </c>
      <c r="FB26">
        <v>3.8</v>
      </c>
      <c r="FC26">
        <v>2</v>
      </c>
      <c r="FD26">
        <v>508.975</v>
      </c>
      <c r="FE26">
        <v>471.324</v>
      </c>
      <c r="FF26">
        <v>23.4074</v>
      </c>
      <c r="FG26">
        <v>34.3809</v>
      </c>
      <c r="FH26">
        <v>30.0001</v>
      </c>
      <c r="FI26">
        <v>34.4881</v>
      </c>
      <c r="FJ26">
        <v>34.5478</v>
      </c>
      <c r="FK26">
        <v>26.8219</v>
      </c>
      <c r="FL26">
        <v>13.5287</v>
      </c>
      <c r="FM26">
        <v>41.335</v>
      </c>
      <c r="FN26">
        <v>23.4197</v>
      </c>
      <c r="FO26">
        <v>604.425</v>
      </c>
      <c r="FP26">
        <v>21.0552</v>
      </c>
      <c r="FQ26">
        <v>97.8426</v>
      </c>
      <c r="FR26">
        <v>101.722</v>
      </c>
    </row>
    <row r="27" spans="1:174">
      <c r="A27">
        <v>11</v>
      </c>
      <c r="B27">
        <v>1608234881.5</v>
      </c>
      <c r="C27">
        <v>1044.40000009537</v>
      </c>
      <c r="D27" t="s">
        <v>338</v>
      </c>
      <c r="E27" t="s">
        <v>339</v>
      </c>
      <c r="F27" t="s">
        <v>291</v>
      </c>
      <c r="G27" t="s">
        <v>292</v>
      </c>
      <c r="H27">
        <v>1608234873.5</v>
      </c>
      <c r="I27">
        <f>(J27)/1000</f>
        <v>0</v>
      </c>
      <c r="J27">
        <f>1000*CA27*AH27*(BW27-BX27)/(100*BP27*(1000-AH27*BW27))</f>
        <v>0</v>
      </c>
      <c r="K27">
        <f>CA27*AH27*(BV27-BU27*(1000-AH27*BX27)/(1000-AH27*BW27))/(100*BP27)</f>
        <v>0</v>
      </c>
      <c r="L27">
        <f>BU27 - IF(AH27&gt;1, K27*BP27*100.0/(AJ27*CI27), 0)</f>
        <v>0</v>
      </c>
      <c r="M27">
        <f>((S27-I27/2)*L27-K27)/(S27+I27/2)</f>
        <v>0</v>
      </c>
      <c r="N27">
        <f>M27*(CB27+CC27)/1000.0</f>
        <v>0</v>
      </c>
      <c r="O27">
        <f>(BU27 - IF(AH27&gt;1, K27*BP27*100.0/(AJ27*CI27), 0))*(CB27+CC27)/1000.0</f>
        <v>0</v>
      </c>
      <c r="P27">
        <f>2.0/((1/R27-1/Q27)+SIGN(R27)*SQRT((1/R27-1/Q27)*(1/R27-1/Q27) + 4*BQ27/((BQ27+1)*(BQ27+1))*(2*1/R27*1/Q27-1/Q27*1/Q27)))</f>
        <v>0</v>
      </c>
      <c r="Q27">
        <f>IF(LEFT(BR27,1)&lt;&gt;"0",IF(LEFT(BR27,1)="1",3.0,BS27),$D$5+$E$5*(CI27*CB27/($K$5*1000))+$F$5*(CI27*CB27/($K$5*1000))*MAX(MIN(BP27,$J$5),$I$5)*MAX(MIN(BP27,$J$5),$I$5)+$G$5*MAX(MIN(BP27,$J$5),$I$5)*(CI27*CB27/($K$5*1000))+$H$5*(CI27*CB27/($K$5*1000))*(CI27*CB27/($K$5*1000)))</f>
        <v>0</v>
      </c>
      <c r="R27">
        <f>I27*(1000-(1000*0.61365*exp(17.502*V27/(240.97+V27))/(CB27+CC27)+BW27)/2)/(1000*0.61365*exp(17.502*V27/(240.97+V27))/(CB27+CC27)-BW27)</f>
        <v>0</v>
      </c>
      <c r="S27">
        <f>1/((BQ27+1)/(P27/1.6)+1/(Q27/1.37)) + BQ27/((BQ27+1)/(P27/1.6) + BQ27/(Q27/1.37))</f>
        <v>0</v>
      </c>
      <c r="T27">
        <f>(BM27*BO27)</f>
        <v>0</v>
      </c>
      <c r="U27">
        <f>(CD27+(T27+2*0.95*5.67E-8*(((CD27+$B$7)+273)^4-(CD27+273)^4)-44100*I27)/(1.84*29.3*Q27+8*0.95*5.67E-8*(CD27+273)^3))</f>
        <v>0</v>
      </c>
      <c r="V27">
        <f>($C$7*CE27+$D$7*CF27+$E$7*U27)</f>
        <v>0</v>
      </c>
      <c r="W27">
        <f>0.61365*exp(17.502*V27/(240.97+V27))</f>
        <v>0</v>
      </c>
      <c r="X27">
        <f>(Y27/Z27*100)</f>
        <v>0</v>
      </c>
      <c r="Y27">
        <f>BW27*(CB27+CC27)/1000</f>
        <v>0</v>
      </c>
      <c r="Z27">
        <f>0.61365*exp(17.502*CD27/(240.97+CD27))</f>
        <v>0</v>
      </c>
      <c r="AA27">
        <f>(W27-BW27*(CB27+CC27)/1000)</f>
        <v>0</v>
      </c>
      <c r="AB27">
        <f>(-I27*44100)</f>
        <v>0</v>
      </c>
      <c r="AC27">
        <f>2*29.3*Q27*0.92*(CD27-V27)</f>
        <v>0</v>
      </c>
      <c r="AD27">
        <f>2*0.95*5.67E-8*(((CD27+$B$7)+273)^4-(V27+273)^4)</f>
        <v>0</v>
      </c>
      <c r="AE27">
        <f>T27+AD27+AB27+AC27</f>
        <v>0</v>
      </c>
      <c r="AF27">
        <v>0</v>
      </c>
      <c r="AG27">
        <v>0</v>
      </c>
      <c r="AH27">
        <f>IF(AF27*$H$13&gt;=AJ27,1.0,(AJ27/(AJ27-AF27*$H$13)))</f>
        <v>0</v>
      </c>
      <c r="AI27">
        <f>(AH27-1)*100</f>
        <v>0</v>
      </c>
      <c r="AJ27">
        <f>MAX(0,($B$13+$C$13*CI27)/(1+$D$13*CI27)*CB27/(CD27+273)*$E$13)</f>
        <v>0</v>
      </c>
      <c r="AK27" t="s">
        <v>293</v>
      </c>
      <c r="AL27">
        <v>0</v>
      </c>
      <c r="AM27">
        <v>0</v>
      </c>
      <c r="AN27">
        <v>0</v>
      </c>
      <c r="AO27">
        <f>1-AM27/AN27</f>
        <v>0</v>
      </c>
      <c r="AP27">
        <v>-1</v>
      </c>
      <c r="AQ27" t="s">
        <v>340</v>
      </c>
      <c r="AR27">
        <v>15382.9</v>
      </c>
      <c r="AS27">
        <v>747.91152</v>
      </c>
      <c r="AT27">
        <v>821.34</v>
      </c>
      <c r="AU27">
        <f>1-AS27/AT27</f>
        <v>0</v>
      </c>
      <c r="AV27">
        <v>0.5</v>
      </c>
      <c r="AW27">
        <f>BM27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 t="s">
        <v>341</v>
      </c>
      <c r="BC27">
        <v>747.91152</v>
      </c>
      <c r="BD27">
        <v>574.1</v>
      </c>
      <c r="BE27">
        <f>1-BD27/AT27</f>
        <v>0</v>
      </c>
      <c r="BF27">
        <f>(AT27-BC27)/(AT27-BD27)</f>
        <v>0</v>
      </c>
      <c r="BG27">
        <f>(AN27-AT27)/(AN27-BD27)</f>
        <v>0</v>
      </c>
      <c r="BH27">
        <f>(AT27-BC27)/(AT27-AM27)</f>
        <v>0</v>
      </c>
      <c r="BI27">
        <f>(AN27-AT27)/(AN27-AM27)</f>
        <v>0</v>
      </c>
      <c r="BJ27">
        <f>(BF27*BD27/BC27)</f>
        <v>0</v>
      </c>
      <c r="BK27">
        <f>(1-BJ27)</f>
        <v>0</v>
      </c>
      <c r="BL27">
        <f>$B$11*CJ27+$C$11*CK27+$F$11*CL27*(1-CO27)</f>
        <v>0</v>
      </c>
      <c r="BM27">
        <f>BL27*BN27</f>
        <v>0</v>
      </c>
      <c r="BN27">
        <f>($B$11*$D$9+$C$11*$D$9+$F$11*((CY27+CQ27)/MAX(CY27+CQ27+CZ27, 0.1)*$I$9+CZ27/MAX(CY27+CQ27+CZ27, 0.1)*$J$9))/($B$11+$C$11+$F$11)</f>
        <v>0</v>
      </c>
      <c r="BO27">
        <f>($B$11*$K$9+$C$11*$K$9+$F$11*((CY27+CQ27)/MAX(CY27+CQ27+CZ27, 0.1)*$P$9+CZ27/MAX(CY27+CQ27+CZ27, 0.1)*$Q$9))/($B$11+$C$11+$F$11)</f>
        <v>0</v>
      </c>
      <c r="BP27">
        <v>6</v>
      </c>
      <c r="BQ27">
        <v>0.5</v>
      </c>
      <c r="BR27" t="s">
        <v>296</v>
      </c>
      <c r="BS27">
        <v>2</v>
      </c>
      <c r="BT27">
        <v>1608234873.5</v>
      </c>
      <c r="BU27">
        <v>699.329838709677</v>
      </c>
      <c r="BV27">
        <v>705.189870967742</v>
      </c>
      <c r="BW27">
        <v>21.5282451612903</v>
      </c>
      <c r="BX27">
        <v>21.2529193548387</v>
      </c>
      <c r="BY27">
        <v>698.827290322581</v>
      </c>
      <c r="BZ27">
        <v>21.2200161290323</v>
      </c>
      <c r="CA27">
        <v>500.023161290323</v>
      </c>
      <c r="CB27">
        <v>101.628096774194</v>
      </c>
      <c r="CC27">
        <v>0.0999857967741935</v>
      </c>
      <c r="CD27">
        <v>28.0030741935484</v>
      </c>
      <c r="CE27">
        <v>28.9039612903226</v>
      </c>
      <c r="CF27">
        <v>999.9</v>
      </c>
      <c r="CG27">
        <v>0</v>
      </c>
      <c r="CH27">
        <v>0</v>
      </c>
      <c r="CI27">
        <v>10000.6164516129</v>
      </c>
      <c r="CJ27">
        <v>0</v>
      </c>
      <c r="CK27">
        <v>757.625903225806</v>
      </c>
      <c r="CL27">
        <v>1399.98870967742</v>
      </c>
      <c r="CM27">
        <v>0.899998064516129</v>
      </c>
      <c r="CN27">
        <v>0.100001761290323</v>
      </c>
      <c r="CO27">
        <v>0</v>
      </c>
      <c r="CP27">
        <v>747.872322580645</v>
      </c>
      <c r="CQ27">
        <v>4.99948</v>
      </c>
      <c r="CR27">
        <v>11139.0193548387</v>
      </c>
      <c r="CS27">
        <v>11417.4677419355</v>
      </c>
      <c r="CT27">
        <v>47.2437741935484</v>
      </c>
      <c r="CU27">
        <v>49.562</v>
      </c>
      <c r="CV27">
        <v>48.2699677419355</v>
      </c>
      <c r="CW27">
        <v>48.6046774193548</v>
      </c>
      <c r="CX27">
        <v>49.2134193548387</v>
      </c>
      <c r="CY27">
        <v>1255.48709677419</v>
      </c>
      <c r="CZ27">
        <v>139.501612903226</v>
      </c>
      <c r="DA27">
        <v>0</v>
      </c>
      <c r="DB27">
        <v>93.9000000953674</v>
      </c>
      <c r="DC27">
        <v>0</v>
      </c>
      <c r="DD27">
        <v>747.91152</v>
      </c>
      <c r="DE27">
        <v>3.9030769008232</v>
      </c>
      <c r="DF27">
        <v>220.646153250543</v>
      </c>
      <c r="DG27">
        <v>11141.112</v>
      </c>
      <c r="DH27">
        <v>15</v>
      </c>
      <c r="DI27">
        <v>1608234558</v>
      </c>
      <c r="DJ27" t="s">
        <v>329</v>
      </c>
      <c r="DK27">
        <v>1608234558</v>
      </c>
      <c r="DL27">
        <v>1608234557</v>
      </c>
      <c r="DM27">
        <v>23</v>
      </c>
      <c r="DN27">
        <v>-0.007</v>
      </c>
      <c r="DO27">
        <v>-0</v>
      </c>
      <c r="DP27">
        <v>0.783</v>
      </c>
      <c r="DQ27">
        <v>0.282</v>
      </c>
      <c r="DR27">
        <v>403</v>
      </c>
      <c r="DS27">
        <v>21</v>
      </c>
      <c r="DT27">
        <v>0.47</v>
      </c>
      <c r="DU27">
        <v>0.16</v>
      </c>
      <c r="DV27">
        <v>4.72681843844931</v>
      </c>
      <c r="DW27">
        <v>-0.349066842113582</v>
      </c>
      <c r="DX27">
        <v>0.0618878456613414</v>
      </c>
      <c r="DY27">
        <v>1</v>
      </c>
      <c r="DZ27">
        <v>-5.85829233333333</v>
      </c>
      <c r="EA27">
        <v>0.138677018909894</v>
      </c>
      <c r="EB27">
        <v>0.0609779698297308</v>
      </c>
      <c r="EC27">
        <v>1</v>
      </c>
      <c r="ED27">
        <v>0.275217166666667</v>
      </c>
      <c r="EE27">
        <v>0.0373539043381536</v>
      </c>
      <c r="EF27">
        <v>0.00274415758880976</v>
      </c>
      <c r="EG27">
        <v>1</v>
      </c>
      <c r="EH27">
        <v>3</v>
      </c>
      <c r="EI27">
        <v>3</v>
      </c>
      <c r="EJ27" t="s">
        <v>308</v>
      </c>
      <c r="EK27">
        <v>100</v>
      </c>
      <c r="EL27">
        <v>100</v>
      </c>
      <c r="EM27">
        <v>0.502</v>
      </c>
      <c r="EN27">
        <v>0.3088</v>
      </c>
      <c r="EO27">
        <v>0.951924481957707</v>
      </c>
      <c r="EP27">
        <v>-1.60436505785889e-05</v>
      </c>
      <c r="EQ27">
        <v>-1.15305589960158e-06</v>
      </c>
      <c r="ER27">
        <v>3.65813499827708e-10</v>
      </c>
      <c r="ES27">
        <v>-0.0987901795318855</v>
      </c>
      <c r="ET27">
        <v>-0.0148585495900011</v>
      </c>
      <c r="EU27">
        <v>0.00206202478538563</v>
      </c>
      <c r="EV27">
        <v>-2.15789431663115e-05</v>
      </c>
      <c r="EW27">
        <v>18</v>
      </c>
      <c r="EX27">
        <v>2225</v>
      </c>
      <c r="EY27">
        <v>1</v>
      </c>
      <c r="EZ27">
        <v>25</v>
      </c>
      <c r="FA27">
        <v>5.4</v>
      </c>
      <c r="FB27">
        <v>5.4</v>
      </c>
      <c r="FC27">
        <v>2</v>
      </c>
      <c r="FD27">
        <v>509.012</v>
      </c>
      <c r="FE27">
        <v>471.739</v>
      </c>
      <c r="FF27">
        <v>23.1838</v>
      </c>
      <c r="FG27">
        <v>34.4071</v>
      </c>
      <c r="FH27">
        <v>30.0003</v>
      </c>
      <c r="FI27">
        <v>34.4976</v>
      </c>
      <c r="FJ27">
        <v>34.5541</v>
      </c>
      <c r="FK27">
        <v>30.399</v>
      </c>
      <c r="FL27">
        <v>12.4112</v>
      </c>
      <c r="FM27">
        <v>41.335</v>
      </c>
      <c r="FN27">
        <v>23.183</v>
      </c>
      <c r="FO27">
        <v>705.453</v>
      </c>
      <c r="FP27">
        <v>21.2602</v>
      </c>
      <c r="FQ27">
        <v>97.8386</v>
      </c>
      <c r="FR27">
        <v>101.718</v>
      </c>
    </row>
    <row r="28" spans="1:174">
      <c r="A28">
        <v>12</v>
      </c>
      <c r="B28">
        <v>1608235002</v>
      </c>
      <c r="C28">
        <v>1164.90000009537</v>
      </c>
      <c r="D28" t="s">
        <v>342</v>
      </c>
      <c r="E28" t="s">
        <v>343</v>
      </c>
      <c r="F28" t="s">
        <v>291</v>
      </c>
      <c r="G28" t="s">
        <v>292</v>
      </c>
      <c r="H28">
        <v>1608234994</v>
      </c>
      <c r="I28">
        <f>(J28)/1000</f>
        <v>0</v>
      </c>
      <c r="J28">
        <f>1000*CA28*AH28*(BW28-BX28)/(100*BP28*(1000-AH28*BW28))</f>
        <v>0</v>
      </c>
      <c r="K28">
        <f>CA28*AH28*(BV28-BU28*(1000-AH28*BX28)/(1000-AH28*BW28))/(100*BP28)</f>
        <v>0</v>
      </c>
      <c r="L28">
        <f>BU28 - IF(AH28&gt;1, K28*BP28*100.0/(AJ28*CI28), 0)</f>
        <v>0</v>
      </c>
      <c r="M28">
        <f>((S28-I28/2)*L28-K28)/(S28+I28/2)</f>
        <v>0</v>
      </c>
      <c r="N28">
        <f>M28*(CB28+CC28)/1000.0</f>
        <v>0</v>
      </c>
      <c r="O28">
        <f>(BU28 - IF(AH28&gt;1, K28*BP28*100.0/(AJ28*CI28), 0))*(CB28+CC28)/1000.0</f>
        <v>0</v>
      </c>
      <c r="P28">
        <f>2.0/((1/R28-1/Q28)+SIGN(R28)*SQRT((1/R28-1/Q28)*(1/R28-1/Q28) + 4*BQ28/((BQ28+1)*(BQ28+1))*(2*1/R28*1/Q28-1/Q28*1/Q28)))</f>
        <v>0</v>
      </c>
      <c r="Q28">
        <f>IF(LEFT(BR28,1)&lt;&gt;"0",IF(LEFT(BR28,1)="1",3.0,BS28),$D$5+$E$5*(CI28*CB28/($K$5*1000))+$F$5*(CI28*CB28/($K$5*1000))*MAX(MIN(BP28,$J$5),$I$5)*MAX(MIN(BP28,$J$5),$I$5)+$G$5*MAX(MIN(BP28,$J$5),$I$5)*(CI28*CB28/($K$5*1000))+$H$5*(CI28*CB28/($K$5*1000))*(CI28*CB28/($K$5*1000)))</f>
        <v>0</v>
      </c>
      <c r="R28">
        <f>I28*(1000-(1000*0.61365*exp(17.502*V28/(240.97+V28))/(CB28+CC28)+BW28)/2)/(1000*0.61365*exp(17.502*V28/(240.97+V28))/(CB28+CC28)-BW28)</f>
        <v>0</v>
      </c>
      <c r="S28">
        <f>1/((BQ28+1)/(P28/1.6)+1/(Q28/1.37)) + BQ28/((BQ28+1)/(P28/1.6) + BQ28/(Q28/1.37))</f>
        <v>0</v>
      </c>
      <c r="T28">
        <f>(BM28*BO28)</f>
        <v>0</v>
      </c>
      <c r="U28">
        <f>(CD28+(T28+2*0.95*5.67E-8*(((CD28+$B$7)+273)^4-(CD28+273)^4)-44100*I28)/(1.84*29.3*Q28+8*0.95*5.67E-8*(CD28+273)^3))</f>
        <v>0</v>
      </c>
      <c r="V28">
        <f>($C$7*CE28+$D$7*CF28+$E$7*U28)</f>
        <v>0</v>
      </c>
      <c r="W28">
        <f>0.61365*exp(17.502*V28/(240.97+V28))</f>
        <v>0</v>
      </c>
      <c r="X28">
        <f>(Y28/Z28*100)</f>
        <v>0</v>
      </c>
      <c r="Y28">
        <f>BW28*(CB28+CC28)/1000</f>
        <v>0</v>
      </c>
      <c r="Z28">
        <f>0.61365*exp(17.502*CD28/(240.97+CD28))</f>
        <v>0</v>
      </c>
      <c r="AA28">
        <f>(W28-BW28*(CB28+CC28)/1000)</f>
        <v>0</v>
      </c>
      <c r="AB28">
        <f>(-I28*44100)</f>
        <v>0</v>
      </c>
      <c r="AC28">
        <f>2*29.3*Q28*0.92*(CD28-V28)</f>
        <v>0</v>
      </c>
      <c r="AD28">
        <f>2*0.95*5.67E-8*(((CD28+$B$7)+273)^4-(V28+273)^4)</f>
        <v>0</v>
      </c>
      <c r="AE28">
        <f>T28+AD28+AB28+AC28</f>
        <v>0</v>
      </c>
      <c r="AF28">
        <v>0</v>
      </c>
      <c r="AG28">
        <v>0</v>
      </c>
      <c r="AH28">
        <f>IF(AF28*$H$13&gt;=AJ28,1.0,(AJ28/(AJ28-AF28*$H$13)))</f>
        <v>0</v>
      </c>
      <c r="AI28">
        <f>(AH28-1)*100</f>
        <v>0</v>
      </c>
      <c r="AJ28">
        <f>MAX(0,($B$13+$C$13*CI28)/(1+$D$13*CI28)*CB28/(CD28+273)*$E$13)</f>
        <v>0</v>
      </c>
      <c r="AK28" t="s">
        <v>293</v>
      </c>
      <c r="AL28">
        <v>0</v>
      </c>
      <c r="AM28">
        <v>0</v>
      </c>
      <c r="AN28">
        <v>0</v>
      </c>
      <c r="AO28">
        <f>1-AM28/AN28</f>
        <v>0</v>
      </c>
      <c r="AP28">
        <v>-1</v>
      </c>
      <c r="AQ28" t="s">
        <v>344</v>
      </c>
      <c r="AR28">
        <v>15383.7</v>
      </c>
      <c r="AS28">
        <v>758.002884615384</v>
      </c>
      <c r="AT28">
        <v>838.25</v>
      </c>
      <c r="AU28">
        <f>1-AS28/AT28</f>
        <v>0</v>
      </c>
      <c r="AV28">
        <v>0.5</v>
      </c>
      <c r="AW28">
        <f>BM28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 t="s">
        <v>345</v>
      </c>
      <c r="BC28">
        <v>758.002884615384</v>
      </c>
      <c r="BD28">
        <v>578.06</v>
      </c>
      <c r="BE28">
        <f>1-BD28/AT28</f>
        <v>0</v>
      </c>
      <c r="BF28">
        <f>(AT28-BC28)/(AT28-BD28)</f>
        <v>0</v>
      </c>
      <c r="BG28">
        <f>(AN28-AT28)/(AN28-BD28)</f>
        <v>0</v>
      </c>
      <c r="BH28">
        <f>(AT28-BC28)/(AT28-AM28)</f>
        <v>0</v>
      </c>
      <c r="BI28">
        <f>(AN28-AT28)/(AN28-AM28)</f>
        <v>0</v>
      </c>
      <c r="BJ28">
        <f>(BF28*BD28/BC28)</f>
        <v>0</v>
      </c>
      <c r="BK28">
        <f>(1-BJ28)</f>
        <v>0</v>
      </c>
      <c r="BL28">
        <f>$B$11*CJ28+$C$11*CK28+$F$11*CL28*(1-CO28)</f>
        <v>0</v>
      </c>
      <c r="BM28">
        <f>BL28*BN28</f>
        <v>0</v>
      </c>
      <c r="BN28">
        <f>($B$11*$D$9+$C$11*$D$9+$F$11*((CY28+CQ28)/MAX(CY28+CQ28+CZ28, 0.1)*$I$9+CZ28/MAX(CY28+CQ28+CZ28, 0.1)*$J$9))/($B$11+$C$11+$F$11)</f>
        <v>0</v>
      </c>
      <c r="BO28">
        <f>($B$11*$K$9+$C$11*$K$9+$F$11*((CY28+CQ28)/MAX(CY28+CQ28+CZ28, 0.1)*$P$9+CZ28/MAX(CY28+CQ28+CZ28, 0.1)*$Q$9))/($B$11+$C$11+$F$11)</f>
        <v>0</v>
      </c>
      <c r="BP28">
        <v>6</v>
      </c>
      <c r="BQ28">
        <v>0.5</v>
      </c>
      <c r="BR28" t="s">
        <v>296</v>
      </c>
      <c r="BS28">
        <v>2</v>
      </c>
      <c r="BT28">
        <v>1608234994</v>
      </c>
      <c r="BU28">
        <v>799.822161290323</v>
      </c>
      <c r="BV28">
        <v>806.266225806452</v>
      </c>
      <c r="BW28">
        <v>21.5094483870968</v>
      </c>
      <c r="BX28">
        <v>21.1270290322581</v>
      </c>
      <c r="BY28">
        <v>799.433129032258</v>
      </c>
      <c r="BZ28">
        <v>21.2020064516129</v>
      </c>
      <c r="CA28">
        <v>500.030129032258</v>
      </c>
      <c r="CB28">
        <v>101.633903225806</v>
      </c>
      <c r="CC28">
        <v>0.100025493548387</v>
      </c>
      <c r="CD28">
        <v>27.9564387096774</v>
      </c>
      <c r="CE28">
        <v>28.8683870967742</v>
      </c>
      <c r="CF28">
        <v>999.9</v>
      </c>
      <c r="CG28">
        <v>0</v>
      </c>
      <c r="CH28">
        <v>0</v>
      </c>
      <c r="CI28">
        <v>10001.6296774194</v>
      </c>
      <c r="CJ28">
        <v>0</v>
      </c>
      <c r="CK28">
        <v>615.989387096774</v>
      </c>
      <c r="CL28">
        <v>1399.98709677419</v>
      </c>
      <c r="CM28">
        <v>0.899993741935484</v>
      </c>
      <c r="CN28">
        <v>0.100006183870968</v>
      </c>
      <c r="CO28">
        <v>0</v>
      </c>
      <c r="CP28">
        <v>757.969322580645</v>
      </c>
      <c r="CQ28">
        <v>4.99948</v>
      </c>
      <c r="CR28">
        <v>11378.9387096774</v>
      </c>
      <c r="CS28">
        <v>11417.4548387097</v>
      </c>
      <c r="CT28">
        <v>47.153</v>
      </c>
      <c r="CU28">
        <v>49.3769032258064</v>
      </c>
      <c r="CV28">
        <v>48.140935483871</v>
      </c>
      <c r="CW28">
        <v>48.554</v>
      </c>
      <c r="CX28">
        <v>49.153</v>
      </c>
      <c r="CY28">
        <v>1255.47935483871</v>
      </c>
      <c r="CZ28">
        <v>139.507741935484</v>
      </c>
      <c r="DA28">
        <v>0</v>
      </c>
      <c r="DB28">
        <v>119.600000143051</v>
      </c>
      <c r="DC28">
        <v>0</v>
      </c>
      <c r="DD28">
        <v>758.002884615384</v>
      </c>
      <c r="DE28">
        <v>6.56803420232029</v>
      </c>
      <c r="DF28">
        <v>2562.47179508993</v>
      </c>
      <c r="DG28">
        <v>11390.1730769231</v>
      </c>
      <c r="DH28">
        <v>15</v>
      </c>
      <c r="DI28">
        <v>1608234558</v>
      </c>
      <c r="DJ28" t="s">
        <v>329</v>
      </c>
      <c r="DK28">
        <v>1608234558</v>
      </c>
      <c r="DL28">
        <v>1608234557</v>
      </c>
      <c r="DM28">
        <v>23</v>
      </c>
      <c r="DN28">
        <v>-0.007</v>
      </c>
      <c r="DO28">
        <v>-0</v>
      </c>
      <c r="DP28">
        <v>0.783</v>
      </c>
      <c r="DQ28">
        <v>0.282</v>
      </c>
      <c r="DR28">
        <v>403</v>
      </c>
      <c r="DS28">
        <v>21</v>
      </c>
      <c r="DT28">
        <v>0.47</v>
      </c>
      <c r="DU28">
        <v>0.16</v>
      </c>
      <c r="DV28">
        <v>5.1125780114136</v>
      </c>
      <c r="DW28">
        <v>-0.765195311707567</v>
      </c>
      <c r="DX28">
        <v>0.0623911746852661</v>
      </c>
      <c r="DY28">
        <v>0</v>
      </c>
      <c r="DZ28">
        <v>-6.44101466666667</v>
      </c>
      <c r="EA28">
        <v>0.982472969966636</v>
      </c>
      <c r="EB28">
        <v>0.0790167174604351</v>
      </c>
      <c r="EC28">
        <v>0</v>
      </c>
      <c r="ED28">
        <v>0.382154666666667</v>
      </c>
      <c r="EE28">
        <v>-0.0644582335928804</v>
      </c>
      <c r="EF28">
        <v>0.00479109211859769</v>
      </c>
      <c r="EG28">
        <v>1</v>
      </c>
      <c r="EH28">
        <v>1</v>
      </c>
      <c r="EI28">
        <v>3</v>
      </c>
      <c r="EJ28" t="s">
        <v>346</v>
      </c>
      <c r="EK28">
        <v>100</v>
      </c>
      <c r="EL28">
        <v>100</v>
      </c>
      <c r="EM28">
        <v>0.389</v>
      </c>
      <c r="EN28">
        <v>0.3075</v>
      </c>
      <c r="EO28">
        <v>0.951924481957707</v>
      </c>
      <c r="EP28">
        <v>-1.60436505785889e-05</v>
      </c>
      <c r="EQ28">
        <v>-1.15305589960158e-06</v>
      </c>
      <c r="ER28">
        <v>3.65813499827708e-10</v>
      </c>
      <c r="ES28">
        <v>-0.0987901795318855</v>
      </c>
      <c r="ET28">
        <v>-0.0148585495900011</v>
      </c>
      <c r="EU28">
        <v>0.00206202478538563</v>
      </c>
      <c r="EV28">
        <v>-2.15789431663115e-05</v>
      </c>
      <c r="EW28">
        <v>18</v>
      </c>
      <c r="EX28">
        <v>2225</v>
      </c>
      <c r="EY28">
        <v>1</v>
      </c>
      <c r="EZ28">
        <v>25</v>
      </c>
      <c r="FA28">
        <v>7.4</v>
      </c>
      <c r="FB28">
        <v>7.4</v>
      </c>
      <c r="FC28">
        <v>2</v>
      </c>
      <c r="FD28">
        <v>509.007</v>
      </c>
      <c r="FE28">
        <v>471.2</v>
      </c>
      <c r="FF28">
        <v>23.6989</v>
      </c>
      <c r="FG28">
        <v>34.5036</v>
      </c>
      <c r="FH28">
        <v>30.0004</v>
      </c>
      <c r="FI28">
        <v>34.5508</v>
      </c>
      <c r="FJ28">
        <v>34.5993</v>
      </c>
      <c r="FK28">
        <v>33.8988</v>
      </c>
      <c r="FL28">
        <v>13.5293</v>
      </c>
      <c r="FM28">
        <v>41.335</v>
      </c>
      <c r="FN28">
        <v>23.719</v>
      </c>
      <c r="FO28">
        <v>806.244</v>
      </c>
      <c r="FP28">
        <v>21.0737</v>
      </c>
      <c r="FQ28">
        <v>97.8156</v>
      </c>
      <c r="FR28">
        <v>101.693</v>
      </c>
    </row>
    <row r="29" spans="1:174">
      <c r="A29">
        <v>13</v>
      </c>
      <c r="B29">
        <v>1608235115.5</v>
      </c>
      <c r="C29">
        <v>1278.40000009537</v>
      </c>
      <c r="D29" t="s">
        <v>347</v>
      </c>
      <c r="E29" t="s">
        <v>348</v>
      </c>
      <c r="F29" t="s">
        <v>291</v>
      </c>
      <c r="G29" t="s">
        <v>292</v>
      </c>
      <c r="H29">
        <v>1608235107.5</v>
      </c>
      <c r="I29">
        <f>(J29)/1000</f>
        <v>0</v>
      </c>
      <c r="J29">
        <f>1000*CA29*AH29*(BW29-BX29)/(100*BP29*(1000-AH29*BW29))</f>
        <v>0</v>
      </c>
      <c r="K29">
        <f>CA29*AH29*(BV29-BU29*(1000-AH29*BX29)/(1000-AH29*BW29))/(100*BP29)</f>
        <v>0</v>
      </c>
      <c r="L29">
        <f>BU29 - IF(AH29&gt;1, K29*BP29*100.0/(AJ29*CI29), 0)</f>
        <v>0</v>
      </c>
      <c r="M29">
        <f>((S29-I29/2)*L29-K29)/(S29+I29/2)</f>
        <v>0</v>
      </c>
      <c r="N29">
        <f>M29*(CB29+CC29)/1000.0</f>
        <v>0</v>
      </c>
      <c r="O29">
        <f>(BU29 - IF(AH29&gt;1, K29*BP29*100.0/(AJ29*CI29), 0))*(CB29+CC29)/1000.0</f>
        <v>0</v>
      </c>
      <c r="P29">
        <f>2.0/((1/R29-1/Q29)+SIGN(R29)*SQRT((1/R29-1/Q29)*(1/R29-1/Q29) + 4*BQ29/((BQ29+1)*(BQ29+1))*(2*1/R29*1/Q29-1/Q29*1/Q29)))</f>
        <v>0</v>
      </c>
      <c r="Q29">
        <f>IF(LEFT(BR29,1)&lt;&gt;"0",IF(LEFT(BR29,1)="1",3.0,BS29),$D$5+$E$5*(CI29*CB29/($K$5*1000))+$F$5*(CI29*CB29/($K$5*1000))*MAX(MIN(BP29,$J$5),$I$5)*MAX(MIN(BP29,$J$5),$I$5)+$G$5*MAX(MIN(BP29,$J$5),$I$5)*(CI29*CB29/($K$5*1000))+$H$5*(CI29*CB29/($K$5*1000))*(CI29*CB29/($K$5*1000)))</f>
        <v>0</v>
      </c>
      <c r="R29">
        <f>I29*(1000-(1000*0.61365*exp(17.502*V29/(240.97+V29))/(CB29+CC29)+BW29)/2)/(1000*0.61365*exp(17.502*V29/(240.97+V29))/(CB29+CC29)-BW29)</f>
        <v>0</v>
      </c>
      <c r="S29">
        <f>1/((BQ29+1)/(P29/1.6)+1/(Q29/1.37)) + BQ29/((BQ29+1)/(P29/1.6) + BQ29/(Q29/1.37))</f>
        <v>0</v>
      </c>
      <c r="T29">
        <f>(BM29*BO29)</f>
        <v>0</v>
      </c>
      <c r="U29">
        <f>(CD29+(T29+2*0.95*5.67E-8*(((CD29+$B$7)+273)^4-(CD29+273)^4)-44100*I29)/(1.84*29.3*Q29+8*0.95*5.67E-8*(CD29+273)^3))</f>
        <v>0</v>
      </c>
      <c r="V29">
        <f>($C$7*CE29+$D$7*CF29+$E$7*U29)</f>
        <v>0</v>
      </c>
      <c r="W29">
        <f>0.61365*exp(17.502*V29/(240.97+V29))</f>
        <v>0</v>
      </c>
      <c r="X29">
        <f>(Y29/Z29*100)</f>
        <v>0</v>
      </c>
      <c r="Y29">
        <f>BW29*(CB29+CC29)/1000</f>
        <v>0</v>
      </c>
      <c r="Z29">
        <f>0.61365*exp(17.502*CD29/(240.97+CD29))</f>
        <v>0</v>
      </c>
      <c r="AA29">
        <f>(W29-BW29*(CB29+CC29)/1000)</f>
        <v>0</v>
      </c>
      <c r="AB29">
        <f>(-I29*44100)</f>
        <v>0</v>
      </c>
      <c r="AC29">
        <f>2*29.3*Q29*0.92*(CD29-V29)</f>
        <v>0</v>
      </c>
      <c r="AD29">
        <f>2*0.95*5.67E-8*(((CD29+$B$7)+273)^4-(V29+273)^4)</f>
        <v>0</v>
      </c>
      <c r="AE29">
        <f>T29+AD29+AB29+AC29</f>
        <v>0</v>
      </c>
      <c r="AF29">
        <v>0</v>
      </c>
      <c r="AG29">
        <v>0</v>
      </c>
      <c r="AH29">
        <f>IF(AF29*$H$13&gt;=AJ29,1.0,(AJ29/(AJ29-AF29*$H$13)))</f>
        <v>0</v>
      </c>
      <c r="AI29">
        <f>(AH29-1)*100</f>
        <v>0</v>
      </c>
      <c r="AJ29">
        <f>MAX(0,($B$13+$C$13*CI29)/(1+$D$13*CI29)*CB29/(CD29+273)*$E$13)</f>
        <v>0</v>
      </c>
      <c r="AK29" t="s">
        <v>293</v>
      </c>
      <c r="AL29">
        <v>0</v>
      </c>
      <c r="AM29">
        <v>0</v>
      </c>
      <c r="AN29">
        <v>0</v>
      </c>
      <c r="AO29">
        <f>1-AM29/AN29</f>
        <v>0</v>
      </c>
      <c r="AP29">
        <v>-1</v>
      </c>
      <c r="AQ29" t="s">
        <v>349</v>
      </c>
      <c r="AR29">
        <v>15383.8</v>
      </c>
      <c r="AS29">
        <v>768.93784</v>
      </c>
      <c r="AT29">
        <v>855.56</v>
      </c>
      <c r="AU29">
        <f>1-AS29/AT29</f>
        <v>0</v>
      </c>
      <c r="AV29">
        <v>0.5</v>
      </c>
      <c r="AW29">
        <f>BM29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 t="s">
        <v>350</v>
      </c>
      <c r="BC29">
        <v>768.93784</v>
      </c>
      <c r="BD29">
        <v>578.41</v>
      </c>
      <c r="BE29">
        <f>1-BD29/AT29</f>
        <v>0</v>
      </c>
      <c r="BF29">
        <f>(AT29-BC29)/(AT29-BD29)</f>
        <v>0</v>
      </c>
      <c r="BG29">
        <f>(AN29-AT29)/(AN29-BD29)</f>
        <v>0</v>
      </c>
      <c r="BH29">
        <f>(AT29-BC29)/(AT29-AM29)</f>
        <v>0</v>
      </c>
      <c r="BI29">
        <f>(AN29-AT29)/(AN29-AM29)</f>
        <v>0</v>
      </c>
      <c r="BJ29">
        <f>(BF29*BD29/BC29)</f>
        <v>0</v>
      </c>
      <c r="BK29">
        <f>(1-BJ29)</f>
        <v>0</v>
      </c>
      <c r="BL29">
        <f>$B$11*CJ29+$C$11*CK29+$F$11*CL29*(1-CO29)</f>
        <v>0</v>
      </c>
      <c r="BM29">
        <f>BL29*BN29</f>
        <v>0</v>
      </c>
      <c r="BN29">
        <f>($B$11*$D$9+$C$11*$D$9+$F$11*((CY29+CQ29)/MAX(CY29+CQ29+CZ29, 0.1)*$I$9+CZ29/MAX(CY29+CQ29+CZ29, 0.1)*$J$9))/($B$11+$C$11+$F$11)</f>
        <v>0</v>
      </c>
      <c r="BO29">
        <f>($B$11*$K$9+$C$11*$K$9+$F$11*((CY29+CQ29)/MAX(CY29+CQ29+CZ29, 0.1)*$P$9+CZ29/MAX(CY29+CQ29+CZ29, 0.1)*$Q$9))/($B$11+$C$11+$F$11)</f>
        <v>0</v>
      </c>
      <c r="BP29">
        <v>6</v>
      </c>
      <c r="BQ29">
        <v>0.5</v>
      </c>
      <c r="BR29" t="s">
        <v>296</v>
      </c>
      <c r="BS29">
        <v>2</v>
      </c>
      <c r="BT29">
        <v>1608235107.5</v>
      </c>
      <c r="BU29">
        <v>899.724838709677</v>
      </c>
      <c r="BV29">
        <v>907.222935483871</v>
      </c>
      <c r="BW29">
        <v>21.9504677419355</v>
      </c>
      <c r="BX29">
        <v>21.7416193548387</v>
      </c>
      <c r="BY29">
        <v>899.453935483871</v>
      </c>
      <c r="BZ29">
        <v>21.6245419354839</v>
      </c>
      <c r="CA29">
        <v>500.020322580645</v>
      </c>
      <c r="CB29">
        <v>101.635806451613</v>
      </c>
      <c r="CC29">
        <v>0.100006819354839</v>
      </c>
      <c r="CD29">
        <v>28.0040967741935</v>
      </c>
      <c r="CE29">
        <v>29.028264516129</v>
      </c>
      <c r="CF29">
        <v>999.9</v>
      </c>
      <c r="CG29">
        <v>0</v>
      </c>
      <c r="CH29">
        <v>0</v>
      </c>
      <c r="CI29">
        <v>10002.5364516129</v>
      </c>
      <c r="CJ29">
        <v>0</v>
      </c>
      <c r="CK29">
        <v>798.231419354839</v>
      </c>
      <c r="CL29">
        <v>1399.99548387097</v>
      </c>
      <c r="CM29">
        <v>0.899985</v>
      </c>
      <c r="CN29">
        <v>0.100015</v>
      </c>
      <c r="CO29">
        <v>0</v>
      </c>
      <c r="CP29">
        <v>768.803225806452</v>
      </c>
      <c r="CQ29">
        <v>4.99948</v>
      </c>
      <c r="CR29">
        <v>11896.9419354839</v>
      </c>
      <c r="CS29">
        <v>11417.4967741935</v>
      </c>
      <c r="CT29">
        <v>47.1711290322581</v>
      </c>
      <c r="CU29">
        <v>49.370935483871</v>
      </c>
      <c r="CV29">
        <v>48.151</v>
      </c>
      <c r="CW29">
        <v>48.5560967741935</v>
      </c>
      <c r="CX29">
        <v>49.1570967741935</v>
      </c>
      <c r="CY29">
        <v>1255.47548387097</v>
      </c>
      <c r="CZ29">
        <v>139.52</v>
      </c>
      <c r="DA29">
        <v>0</v>
      </c>
      <c r="DB29">
        <v>113.100000143051</v>
      </c>
      <c r="DC29">
        <v>0</v>
      </c>
      <c r="DD29">
        <v>768.93784</v>
      </c>
      <c r="DE29">
        <v>6.88099998969229</v>
      </c>
      <c r="DF29">
        <v>154.315384650865</v>
      </c>
      <c r="DG29">
        <v>11899.988</v>
      </c>
      <c r="DH29">
        <v>15</v>
      </c>
      <c r="DI29">
        <v>1608234558</v>
      </c>
      <c r="DJ29" t="s">
        <v>329</v>
      </c>
      <c r="DK29">
        <v>1608234558</v>
      </c>
      <c r="DL29">
        <v>1608234557</v>
      </c>
      <c r="DM29">
        <v>23</v>
      </c>
      <c r="DN29">
        <v>-0.007</v>
      </c>
      <c r="DO29">
        <v>-0</v>
      </c>
      <c r="DP29">
        <v>0.783</v>
      </c>
      <c r="DQ29">
        <v>0.282</v>
      </c>
      <c r="DR29">
        <v>403</v>
      </c>
      <c r="DS29">
        <v>21</v>
      </c>
      <c r="DT29">
        <v>0.47</v>
      </c>
      <c r="DU29">
        <v>0.16</v>
      </c>
      <c r="DV29">
        <v>6.0823222312495</v>
      </c>
      <c r="DW29">
        <v>-0.184034496117593</v>
      </c>
      <c r="DX29">
        <v>0.070228837413437</v>
      </c>
      <c r="DY29">
        <v>1</v>
      </c>
      <c r="DZ29">
        <v>-7.49488133333333</v>
      </c>
      <c r="EA29">
        <v>0.0913820689655071</v>
      </c>
      <c r="EB29">
        <v>0.0867189358303914</v>
      </c>
      <c r="EC29">
        <v>1</v>
      </c>
      <c r="ED29">
        <v>0.208315766666667</v>
      </c>
      <c r="EE29">
        <v>0.114668609566184</v>
      </c>
      <c r="EF29">
        <v>0.00832284706368894</v>
      </c>
      <c r="EG29">
        <v>1</v>
      </c>
      <c r="EH29">
        <v>3</v>
      </c>
      <c r="EI29">
        <v>3</v>
      </c>
      <c r="EJ29" t="s">
        <v>308</v>
      </c>
      <c r="EK29">
        <v>100</v>
      </c>
      <c r="EL29">
        <v>100</v>
      </c>
      <c r="EM29">
        <v>0.271</v>
      </c>
      <c r="EN29">
        <v>0.3272</v>
      </c>
      <c r="EO29">
        <v>0.951924481957707</v>
      </c>
      <c r="EP29">
        <v>-1.60436505785889e-05</v>
      </c>
      <c r="EQ29">
        <v>-1.15305589960158e-06</v>
      </c>
      <c r="ER29">
        <v>3.65813499827708e-10</v>
      </c>
      <c r="ES29">
        <v>-0.0987901795318855</v>
      </c>
      <c r="ET29">
        <v>-0.0148585495900011</v>
      </c>
      <c r="EU29">
        <v>0.00206202478538563</v>
      </c>
      <c r="EV29">
        <v>-2.15789431663115e-05</v>
      </c>
      <c r="EW29">
        <v>18</v>
      </c>
      <c r="EX29">
        <v>2225</v>
      </c>
      <c r="EY29">
        <v>1</v>
      </c>
      <c r="EZ29">
        <v>25</v>
      </c>
      <c r="FA29">
        <v>9.3</v>
      </c>
      <c r="FB29">
        <v>9.3</v>
      </c>
      <c r="FC29">
        <v>2</v>
      </c>
      <c r="FD29">
        <v>508.857</v>
      </c>
      <c r="FE29">
        <v>471.464</v>
      </c>
      <c r="FF29">
        <v>22.7505</v>
      </c>
      <c r="FG29">
        <v>34.6234</v>
      </c>
      <c r="FH29">
        <v>30.0004</v>
      </c>
      <c r="FI29">
        <v>34.6274</v>
      </c>
      <c r="FJ29">
        <v>34.6703</v>
      </c>
      <c r="FK29">
        <v>37.3308</v>
      </c>
      <c r="FL29">
        <v>13.1424</v>
      </c>
      <c r="FM29">
        <v>42.164</v>
      </c>
      <c r="FN29">
        <v>22.7528</v>
      </c>
      <c r="FO29">
        <v>907.325</v>
      </c>
      <c r="FP29">
        <v>21.6698</v>
      </c>
      <c r="FQ29">
        <v>97.7912</v>
      </c>
      <c r="FR29">
        <v>101.671</v>
      </c>
    </row>
    <row r="30" spans="1:174">
      <c r="A30">
        <v>14</v>
      </c>
      <c r="B30">
        <v>1608235236</v>
      </c>
      <c r="C30">
        <v>1398.90000009537</v>
      </c>
      <c r="D30" t="s">
        <v>351</v>
      </c>
      <c r="E30" t="s">
        <v>352</v>
      </c>
      <c r="F30" t="s">
        <v>291</v>
      </c>
      <c r="G30" t="s">
        <v>292</v>
      </c>
      <c r="H30">
        <v>1608235228</v>
      </c>
      <c r="I30">
        <f>(J30)/1000</f>
        <v>0</v>
      </c>
      <c r="J30">
        <f>1000*CA30*AH30*(BW30-BX30)/(100*BP30*(1000-AH30*BW30))</f>
        <v>0</v>
      </c>
      <c r="K30">
        <f>CA30*AH30*(BV30-BU30*(1000-AH30*BX30)/(1000-AH30*BW30))/(100*BP30)</f>
        <v>0</v>
      </c>
      <c r="L30">
        <f>BU30 - IF(AH30&gt;1, K30*BP30*100.0/(AJ30*CI30), 0)</f>
        <v>0</v>
      </c>
      <c r="M30">
        <f>((S30-I30/2)*L30-K30)/(S30+I30/2)</f>
        <v>0</v>
      </c>
      <c r="N30">
        <f>M30*(CB30+CC30)/1000.0</f>
        <v>0</v>
      </c>
      <c r="O30">
        <f>(BU30 - IF(AH30&gt;1, K30*BP30*100.0/(AJ30*CI30), 0))*(CB30+CC30)/1000.0</f>
        <v>0</v>
      </c>
      <c r="P30">
        <f>2.0/((1/R30-1/Q30)+SIGN(R30)*SQRT((1/R30-1/Q30)*(1/R30-1/Q30) + 4*BQ30/((BQ30+1)*(BQ30+1))*(2*1/R30*1/Q30-1/Q30*1/Q30)))</f>
        <v>0</v>
      </c>
      <c r="Q30">
        <f>IF(LEFT(BR30,1)&lt;&gt;"0",IF(LEFT(BR30,1)="1",3.0,BS30),$D$5+$E$5*(CI30*CB30/($K$5*1000))+$F$5*(CI30*CB30/($K$5*1000))*MAX(MIN(BP30,$J$5),$I$5)*MAX(MIN(BP30,$J$5),$I$5)+$G$5*MAX(MIN(BP30,$J$5),$I$5)*(CI30*CB30/($K$5*1000))+$H$5*(CI30*CB30/($K$5*1000))*(CI30*CB30/($K$5*1000)))</f>
        <v>0</v>
      </c>
      <c r="R30">
        <f>I30*(1000-(1000*0.61365*exp(17.502*V30/(240.97+V30))/(CB30+CC30)+BW30)/2)/(1000*0.61365*exp(17.502*V30/(240.97+V30))/(CB30+CC30)-BW30)</f>
        <v>0</v>
      </c>
      <c r="S30">
        <f>1/((BQ30+1)/(P30/1.6)+1/(Q30/1.37)) + BQ30/((BQ30+1)/(P30/1.6) + BQ30/(Q30/1.37))</f>
        <v>0</v>
      </c>
      <c r="T30">
        <f>(BM30*BO30)</f>
        <v>0</v>
      </c>
      <c r="U30">
        <f>(CD30+(T30+2*0.95*5.67E-8*(((CD30+$B$7)+273)^4-(CD30+273)^4)-44100*I30)/(1.84*29.3*Q30+8*0.95*5.67E-8*(CD30+273)^3))</f>
        <v>0</v>
      </c>
      <c r="V30">
        <f>($C$7*CE30+$D$7*CF30+$E$7*U30)</f>
        <v>0</v>
      </c>
      <c r="W30">
        <f>0.61365*exp(17.502*V30/(240.97+V30))</f>
        <v>0</v>
      </c>
      <c r="X30">
        <f>(Y30/Z30*100)</f>
        <v>0</v>
      </c>
      <c r="Y30">
        <f>BW30*(CB30+CC30)/1000</f>
        <v>0</v>
      </c>
      <c r="Z30">
        <f>0.61365*exp(17.502*CD30/(240.97+CD30))</f>
        <v>0</v>
      </c>
      <c r="AA30">
        <f>(W30-BW30*(CB30+CC30)/1000)</f>
        <v>0</v>
      </c>
      <c r="AB30">
        <f>(-I30*44100)</f>
        <v>0</v>
      </c>
      <c r="AC30">
        <f>2*29.3*Q30*0.92*(CD30-V30)</f>
        <v>0</v>
      </c>
      <c r="AD30">
        <f>2*0.95*5.67E-8*(((CD30+$B$7)+273)^4-(V30+273)^4)</f>
        <v>0</v>
      </c>
      <c r="AE30">
        <f>T30+AD30+AB30+AC30</f>
        <v>0</v>
      </c>
      <c r="AF30">
        <v>0</v>
      </c>
      <c r="AG30">
        <v>0</v>
      </c>
      <c r="AH30">
        <f>IF(AF30*$H$13&gt;=AJ30,1.0,(AJ30/(AJ30-AF30*$H$13)))</f>
        <v>0</v>
      </c>
      <c r="AI30">
        <f>(AH30-1)*100</f>
        <v>0</v>
      </c>
      <c r="AJ30">
        <f>MAX(0,($B$13+$C$13*CI30)/(1+$D$13*CI30)*CB30/(CD30+273)*$E$13)</f>
        <v>0</v>
      </c>
      <c r="AK30" t="s">
        <v>293</v>
      </c>
      <c r="AL30">
        <v>0</v>
      </c>
      <c r="AM30">
        <v>0</v>
      </c>
      <c r="AN30">
        <v>0</v>
      </c>
      <c r="AO30">
        <f>1-AM30/AN30</f>
        <v>0</v>
      </c>
      <c r="AP30">
        <v>-1</v>
      </c>
      <c r="AQ30" t="s">
        <v>353</v>
      </c>
      <c r="AR30">
        <v>15385.7</v>
      </c>
      <c r="AS30">
        <v>804.974115384615</v>
      </c>
      <c r="AT30">
        <v>907.26</v>
      </c>
      <c r="AU30">
        <f>1-AS30/AT30</f>
        <v>0</v>
      </c>
      <c r="AV30">
        <v>0.5</v>
      </c>
      <c r="AW30">
        <f>BM30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 t="s">
        <v>354</v>
      </c>
      <c r="BC30">
        <v>804.974115384615</v>
      </c>
      <c r="BD30">
        <v>590.22</v>
      </c>
      <c r="BE30">
        <f>1-BD30/AT30</f>
        <v>0</v>
      </c>
      <c r="BF30">
        <f>(AT30-BC30)/(AT30-BD30)</f>
        <v>0</v>
      </c>
      <c r="BG30">
        <f>(AN30-AT30)/(AN30-BD30)</f>
        <v>0</v>
      </c>
      <c r="BH30">
        <f>(AT30-BC30)/(AT30-AM30)</f>
        <v>0</v>
      </c>
      <c r="BI30">
        <f>(AN30-AT30)/(AN30-AM30)</f>
        <v>0</v>
      </c>
      <c r="BJ30">
        <f>(BF30*BD30/BC30)</f>
        <v>0</v>
      </c>
      <c r="BK30">
        <f>(1-BJ30)</f>
        <v>0</v>
      </c>
      <c r="BL30">
        <f>$B$11*CJ30+$C$11*CK30+$F$11*CL30*(1-CO30)</f>
        <v>0</v>
      </c>
      <c r="BM30">
        <f>BL30*BN30</f>
        <v>0</v>
      </c>
      <c r="BN30">
        <f>($B$11*$D$9+$C$11*$D$9+$F$11*((CY30+CQ30)/MAX(CY30+CQ30+CZ30, 0.1)*$I$9+CZ30/MAX(CY30+CQ30+CZ30, 0.1)*$J$9))/($B$11+$C$11+$F$11)</f>
        <v>0</v>
      </c>
      <c r="BO30">
        <f>($B$11*$K$9+$C$11*$K$9+$F$11*((CY30+CQ30)/MAX(CY30+CQ30+CZ30, 0.1)*$P$9+CZ30/MAX(CY30+CQ30+CZ30, 0.1)*$Q$9))/($B$11+$C$11+$F$11)</f>
        <v>0</v>
      </c>
      <c r="BP30">
        <v>6</v>
      </c>
      <c r="BQ30">
        <v>0.5</v>
      </c>
      <c r="BR30" t="s">
        <v>296</v>
      </c>
      <c r="BS30">
        <v>2</v>
      </c>
      <c r="BT30">
        <v>1608235228</v>
      </c>
      <c r="BU30">
        <v>1199.84474193548</v>
      </c>
      <c r="BV30">
        <v>1209.66774193548</v>
      </c>
      <c r="BW30">
        <v>21.6163451612903</v>
      </c>
      <c r="BX30">
        <v>21.0897580645161</v>
      </c>
      <c r="BY30">
        <v>1199.53774193548</v>
      </c>
      <c r="BZ30">
        <v>21.3403451612903</v>
      </c>
      <c r="CA30">
        <v>500.022419354839</v>
      </c>
      <c r="CB30">
        <v>101.638387096774</v>
      </c>
      <c r="CC30">
        <v>0.0999603580645162</v>
      </c>
      <c r="CD30">
        <v>27.9283580645161</v>
      </c>
      <c r="CE30">
        <v>28.859835483871</v>
      </c>
      <c r="CF30">
        <v>999.9</v>
      </c>
      <c r="CG30">
        <v>0</v>
      </c>
      <c r="CH30">
        <v>0</v>
      </c>
      <c r="CI30">
        <v>10003.1264516129</v>
      </c>
      <c r="CJ30">
        <v>0</v>
      </c>
      <c r="CK30">
        <v>782.710677419355</v>
      </c>
      <c r="CL30">
        <v>1399.98</v>
      </c>
      <c r="CM30">
        <v>0.899994516129032</v>
      </c>
      <c r="CN30">
        <v>0.10000544516129</v>
      </c>
      <c r="CO30">
        <v>0</v>
      </c>
      <c r="CP30">
        <v>804.872064516129</v>
      </c>
      <c r="CQ30">
        <v>4.99948</v>
      </c>
      <c r="CR30">
        <v>12074.7774193548</v>
      </c>
      <c r="CS30">
        <v>11417.3967741936</v>
      </c>
      <c r="CT30">
        <v>46.9513870967742</v>
      </c>
      <c r="CU30">
        <v>49.245935483871</v>
      </c>
      <c r="CV30">
        <v>47.9877419354839</v>
      </c>
      <c r="CW30">
        <v>48.3647741935484</v>
      </c>
      <c r="CX30">
        <v>48.9998709677419</v>
      </c>
      <c r="CY30">
        <v>1255.47709677419</v>
      </c>
      <c r="CZ30">
        <v>139.502903225806</v>
      </c>
      <c r="DA30">
        <v>0</v>
      </c>
      <c r="DB30">
        <v>120.100000143051</v>
      </c>
      <c r="DC30">
        <v>0</v>
      </c>
      <c r="DD30">
        <v>804.974115384615</v>
      </c>
      <c r="DE30">
        <v>8.90082050955525</v>
      </c>
      <c r="DF30">
        <v>-286.899145482041</v>
      </c>
      <c r="DG30">
        <v>12071.2307692308</v>
      </c>
      <c r="DH30">
        <v>15</v>
      </c>
      <c r="DI30">
        <v>1608235257.5</v>
      </c>
      <c r="DJ30" t="s">
        <v>355</v>
      </c>
      <c r="DK30">
        <v>1608235257.5</v>
      </c>
      <c r="DL30">
        <v>1608235254.5</v>
      </c>
      <c r="DM30">
        <v>24</v>
      </c>
      <c r="DN30">
        <v>0.414</v>
      </c>
      <c r="DO30">
        <v>-0.009</v>
      </c>
      <c r="DP30">
        <v>0.307</v>
      </c>
      <c r="DQ30">
        <v>0.276</v>
      </c>
      <c r="DR30">
        <v>1210</v>
      </c>
      <c r="DS30">
        <v>21</v>
      </c>
      <c r="DT30">
        <v>0.38</v>
      </c>
      <c r="DU30">
        <v>0.17</v>
      </c>
      <c r="DV30">
        <v>7.94570868330007</v>
      </c>
      <c r="DW30">
        <v>0.796204295201541</v>
      </c>
      <c r="DX30">
        <v>0.0746027677990746</v>
      </c>
      <c r="DY30">
        <v>0</v>
      </c>
      <c r="DZ30">
        <v>-10.2269533333333</v>
      </c>
      <c r="EA30">
        <v>-1.08892725250279</v>
      </c>
      <c r="EB30">
        <v>0.0950598012948808</v>
      </c>
      <c r="EC30">
        <v>0</v>
      </c>
      <c r="ED30">
        <v>0.565668933333333</v>
      </c>
      <c r="EE30">
        <v>0.109270745272525</v>
      </c>
      <c r="EF30">
        <v>0.0133735840096147</v>
      </c>
      <c r="EG30">
        <v>1</v>
      </c>
      <c r="EH30">
        <v>1</v>
      </c>
      <c r="EI30">
        <v>3</v>
      </c>
      <c r="EJ30" t="s">
        <v>346</v>
      </c>
      <c r="EK30">
        <v>100</v>
      </c>
      <c r="EL30">
        <v>100</v>
      </c>
      <c r="EM30">
        <v>0.307</v>
      </c>
      <c r="EN30">
        <v>0.276</v>
      </c>
      <c r="EO30">
        <v>0.951924481957707</v>
      </c>
      <c r="EP30">
        <v>-1.60436505785889e-05</v>
      </c>
      <c r="EQ30">
        <v>-1.15305589960158e-06</v>
      </c>
      <c r="ER30">
        <v>3.65813499827708e-10</v>
      </c>
      <c r="ES30">
        <v>-0.0987901795318855</v>
      </c>
      <c r="ET30">
        <v>-0.0148585495900011</v>
      </c>
      <c r="EU30">
        <v>0.00206202478538563</v>
      </c>
      <c r="EV30">
        <v>-2.15789431663115e-05</v>
      </c>
      <c r="EW30">
        <v>18</v>
      </c>
      <c r="EX30">
        <v>2225</v>
      </c>
      <c r="EY30">
        <v>1</v>
      </c>
      <c r="EZ30">
        <v>25</v>
      </c>
      <c r="FA30">
        <v>11.3</v>
      </c>
      <c r="FB30">
        <v>11.3</v>
      </c>
      <c r="FC30">
        <v>2</v>
      </c>
      <c r="FD30">
        <v>508.879</v>
      </c>
      <c r="FE30">
        <v>471.219</v>
      </c>
      <c r="FF30">
        <v>23.6613</v>
      </c>
      <c r="FG30">
        <v>34.6543</v>
      </c>
      <c r="FH30">
        <v>29.9993</v>
      </c>
      <c r="FI30">
        <v>34.6595</v>
      </c>
      <c r="FJ30">
        <v>34.6986</v>
      </c>
      <c r="FK30">
        <v>47.1432</v>
      </c>
      <c r="FL30">
        <v>19.2504</v>
      </c>
      <c r="FM30">
        <v>42.1663</v>
      </c>
      <c r="FN30">
        <v>23.6816</v>
      </c>
      <c r="FO30">
        <v>1209.96</v>
      </c>
      <c r="FP30">
        <v>20.9277</v>
      </c>
      <c r="FQ30">
        <v>97.7929</v>
      </c>
      <c r="FR30">
        <v>101.671</v>
      </c>
    </row>
    <row r="31" spans="1:174">
      <c r="A31">
        <v>15</v>
      </c>
      <c r="B31">
        <v>1608235378.5</v>
      </c>
      <c r="C31">
        <v>1541.40000009537</v>
      </c>
      <c r="D31" t="s">
        <v>356</v>
      </c>
      <c r="E31" t="s">
        <v>357</v>
      </c>
      <c r="F31" t="s">
        <v>291</v>
      </c>
      <c r="G31" t="s">
        <v>292</v>
      </c>
      <c r="H31">
        <v>1608235370.5</v>
      </c>
      <c r="I31">
        <f>(J31)/1000</f>
        <v>0</v>
      </c>
      <c r="J31">
        <f>1000*CA31*AH31*(BW31-BX31)/(100*BP31*(1000-AH31*BW31))</f>
        <v>0</v>
      </c>
      <c r="K31">
        <f>CA31*AH31*(BV31-BU31*(1000-AH31*BX31)/(1000-AH31*BW31))/(100*BP31)</f>
        <v>0</v>
      </c>
      <c r="L31">
        <f>BU31 - IF(AH31&gt;1, K31*BP31*100.0/(AJ31*CI31), 0)</f>
        <v>0</v>
      </c>
      <c r="M31">
        <f>((S31-I31/2)*L31-K31)/(S31+I31/2)</f>
        <v>0</v>
      </c>
      <c r="N31">
        <f>M31*(CB31+CC31)/1000.0</f>
        <v>0</v>
      </c>
      <c r="O31">
        <f>(BU31 - IF(AH31&gt;1, K31*BP31*100.0/(AJ31*CI31), 0))*(CB31+CC31)/1000.0</f>
        <v>0</v>
      </c>
      <c r="P31">
        <f>2.0/((1/R31-1/Q31)+SIGN(R31)*SQRT((1/R31-1/Q31)*(1/R31-1/Q31) + 4*BQ31/((BQ31+1)*(BQ31+1))*(2*1/R31*1/Q31-1/Q31*1/Q31)))</f>
        <v>0</v>
      </c>
      <c r="Q31">
        <f>IF(LEFT(BR31,1)&lt;&gt;"0",IF(LEFT(BR31,1)="1",3.0,BS31),$D$5+$E$5*(CI31*CB31/($K$5*1000))+$F$5*(CI31*CB31/($K$5*1000))*MAX(MIN(BP31,$J$5),$I$5)*MAX(MIN(BP31,$J$5),$I$5)+$G$5*MAX(MIN(BP31,$J$5),$I$5)*(CI31*CB31/($K$5*1000))+$H$5*(CI31*CB31/($K$5*1000))*(CI31*CB31/($K$5*1000)))</f>
        <v>0</v>
      </c>
      <c r="R31">
        <f>I31*(1000-(1000*0.61365*exp(17.502*V31/(240.97+V31))/(CB31+CC31)+BW31)/2)/(1000*0.61365*exp(17.502*V31/(240.97+V31))/(CB31+CC31)-BW31)</f>
        <v>0</v>
      </c>
      <c r="S31">
        <f>1/((BQ31+1)/(P31/1.6)+1/(Q31/1.37)) + BQ31/((BQ31+1)/(P31/1.6) + BQ31/(Q31/1.37))</f>
        <v>0</v>
      </c>
      <c r="T31">
        <f>(BM31*BO31)</f>
        <v>0</v>
      </c>
      <c r="U31">
        <f>(CD31+(T31+2*0.95*5.67E-8*(((CD31+$B$7)+273)^4-(CD31+273)^4)-44100*I31)/(1.84*29.3*Q31+8*0.95*5.67E-8*(CD31+273)^3))</f>
        <v>0</v>
      </c>
      <c r="V31">
        <f>($C$7*CE31+$D$7*CF31+$E$7*U31)</f>
        <v>0</v>
      </c>
      <c r="W31">
        <f>0.61365*exp(17.502*V31/(240.97+V31))</f>
        <v>0</v>
      </c>
      <c r="X31">
        <f>(Y31/Z31*100)</f>
        <v>0</v>
      </c>
      <c r="Y31">
        <f>BW31*(CB31+CC31)/1000</f>
        <v>0</v>
      </c>
      <c r="Z31">
        <f>0.61365*exp(17.502*CD31/(240.97+CD31))</f>
        <v>0</v>
      </c>
      <c r="AA31">
        <f>(W31-BW31*(CB31+CC31)/1000)</f>
        <v>0</v>
      </c>
      <c r="AB31">
        <f>(-I31*44100)</f>
        <v>0</v>
      </c>
      <c r="AC31">
        <f>2*29.3*Q31*0.92*(CD31-V31)</f>
        <v>0</v>
      </c>
      <c r="AD31">
        <f>2*0.95*5.67E-8*(((CD31+$B$7)+273)^4-(V31+273)^4)</f>
        <v>0</v>
      </c>
      <c r="AE31">
        <f>T31+AD31+AB31+AC31</f>
        <v>0</v>
      </c>
      <c r="AF31">
        <v>0</v>
      </c>
      <c r="AG31">
        <v>0</v>
      </c>
      <c r="AH31">
        <f>IF(AF31*$H$13&gt;=AJ31,1.0,(AJ31/(AJ31-AF31*$H$13)))</f>
        <v>0</v>
      </c>
      <c r="AI31">
        <f>(AH31-1)*100</f>
        <v>0</v>
      </c>
      <c r="AJ31">
        <f>MAX(0,($B$13+$C$13*CI31)/(1+$D$13*CI31)*CB31/(CD31+273)*$E$13)</f>
        <v>0</v>
      </c>
      <c r="AK31" t="s">
        <v>293</v>
      </c>
      <c r="AL31">
        <v>0</v>
      </c>
      <c r="AM31">
        <v>0</v>
      </c>
      <c r="AN31">
        <v>0</v>
      </c>
      <c r="AO31">
        <f>1-AM31/AN31</f>
        <v>0</v>
      </c>
      <c r="AP31">
        <v>-1</v>
      </c>
      <c r="AQ31" t="s">
        <v>358</v>
      </c>
      <c r="AR31">
        <v>15388</v>
      </c>
      <c r="AS31">
        <v>835.34304</v>
      </c>
      <c r="AT31">
        <v>950.43</v>
      </c>
      <c r="AU31">
        <f>1-AS31/AT31</f>
        <v>0</v>
      </c>
      <c r="AV31">
        <v>0.5</v>
      </c>
      <c r="AW31">
        <f>BM31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 t="s">
        <v>359</v>
      </c>
      <c r="BC31">
        <v>835.34304</v>
      </c>
      <c r="BD31">
        <v>600.31</v>
      </c>
      <c r="BE31">
        <f>1-BD31/AT31</f>
        <v>0</v>
      </c>
      <c r="BF31">
        <f>(AT31-BC31)/(AT31-BD31)</f>
        <v>0</v>
      </c>
      <c r="BG31">
        <f>(AN31-AT31)/(AN31-BD31)</f>
        <v>0</v>
      </c>
      <c r="BH31">
        <f>(AT31-BC31)/(AT31-AM31)</f>
        <v>0</v>
      </c>
      <c r="BI31">
        <f>(AN31-AT31)/(AN31-AM31)</f>
        <v>0</v>
      </c>
      <c r="BJ31">
        <f>(BF31*BD31/BC31)</f>
        <v>0</v>
      </c>
      <c r="BK31">
        <f>(1-BJ31)</f>
        <v>0</v>
      </c>
      <c r="BL31">
        <f>$B$11*CJ31+$C$11*CK31+$F$11*CL31*(1-CO31)</f>
        <v>0</v>
      </c>
      <c r="BM31">
        <f>BL31*BN31</f>
        <v>0</v>
      </c>
      <c r="BN31">
        <f>($B$11*$D$9+$C$11*$D$9+$F$11*((CY31+CQ31)/MAX(CY31+CQ31+CZ31, 0.1)*$I$9+CZ31/MAX(CY31+CQ31+CZ31, 0.1)*$J$9))/($B$11+$C$11+$F$11)</f>
        <v>0</v>
      </c>
      <c r="BO31">
        <f>($B$11*$K$9+$C$11*$K$9+$F$11*((CY31+CQ31)/MAX(CY31+CQ31+CZ31, 0.1)*$P$9+CZ31/MAX(CY31+CQ31+CZ31, 0.1)*$Q$9))/($B$11+$C$11+$F$11)</f>
        <v>0</v>
      </c>
      <c r="BP31">
        <v>6</v>
      </c>
      <c r="BQ31">
        <v>0.5</v>
      </c>
      <c r="BR31" t="s">
        <v>296</v>
      </c>
      <c r="BS31">
        <v>2</v>
      </c>
      <c r="BT31">
        <v>1608235370.5</v>
      </c>
      <c r="BU31">
        <v>1399.72258064516</v>
      </c>
      <c r="BV31">
        <v>1410.53032258065</v>
      </c>
      <c r="BW31">
        <v>21.2678580645161</v>
      </c>
      <c r="BX31">
        <v>21.0776096774194</v>
      </c>
      <c r="BY31">
        <v>1399.63580645161</v>
      </c>
      <c r="BZ31">
        <v>20.9793677419355</v>
      </c>
      <c r="CA31">
        <v>500.024709677419</v>
      </c>
      <c r="CB31">
        <v>101.638967741935</v>
      </c>
      <c r="CC31">
        <v>0.0999731225806452</v>
      </c>
      <c r="CD31">
        <v>28.0028225806452</v>
      </c>
      <c r="CE31">
        <v>28.7943483870968</v>
      </c>
      <c r="CF31">
        <v>999.9</v>
      </c>
      <c r="CG31">
        <v>0</v>
      </c>
      <c r="CH31">
        <v>0</v>
      </c>
      <c r="CI31">
        <v>10000.0670967742</v>
      </c>
      <c r="CJ31">
        <v>0</v>
      </c>
      <c r="CK31">
        <v>570.903935483871</v>
      </c>
      <c r="CL31">
        <v>1400.00322580645</v>
      </c>
      <c r="CM31">
        <v>0.899992451612903</v>
      </c>
      <c r="CN31">
        <v>0.100007551612903</v>
      </c>
      <c r="CO31">
        <v>0</v>
      </c>
      <c r="CP31">
        <v>835.224967741936</v>
      </c>
      <c r="CQ31">
        <v>4.99948</v>
      </c>
      <c r="CR31">
        <v>11922.2225806452</v>
      </c>
      <c r="CS31">
        <v>11417.5806451613</v>
      </c>
      <c r="CT31">
        <v>46.5721935483871</v>
      </c>
      <c r="CU31">
        <v>48.8364516129032</v>
      </c>
      <c r="CV31">
        <v>47.5783225806451</v>
      </c>
      <c r="CW31">
        <v>47.995935483871</v>
      </c>
      <c r="CX31">
        <v>48.6168709677419</v>
      </c>
      <c r="CY31">
        <v>1255.49290322581</v>
      </c>
      <c r="CZ31">
        <v>139.51064516129</v>
      </c>
      <c r="DA31">
        <v>0</v>
      </c>
      <c r="DB31">
        <v>141.900000095367</v>
      </c>
      <c r="DC31">
        <v>0</v>
      </c>
      <c r="DD31">
        <v>835.34304</v>
      </c>
      <c r="DE31">
        <v>6.98123078253256</v>
      </c>
      <c r="DF31">
        <v>378.307691842076</v>
      </c>
      <c r="DG31">
        <v>11928.86</v>
      </c>
      <c r="DH31">
        <v>15</v>
      </c>
      <c r="DI31">
        <v>1608235257.5</v>
      </c>
      <c r="DJ31" t="s">
        <v>355</v>
      </c>
      <c r="DK31">
        <v>1608235257.5</v>
      </c>
      <c r="DL31">
        <v>1608235254.5</v>
      </c>
      <c r="DM31">
        <v>24</v>
      </c>
      <c r="DN31">
        <v>0.414</v>
      </c>
      <c r="DO31">
        <v>-0.009</v>
      </c>
      <c r="DP31">
        <v>0.307</v>
      </c>
      <c r="DQ31">
        <v>0.276</v>
      </c>
      <c r="DR31">
        <v>1210</v>
      </c>
      <c r="DS31">
        <v>21</v>
      </c>
      <c r="DT31">
        <v>0.38</v>
      </c>
      <c r="DU31">
        <v>0.17</v>
      </c>
      <c r="DV31">
        <v>8.78737535181833</v>
      </c>
      <c r="DW31">
        <v>-1.39727489446108</v>
      </c>
      <c r="DX31">
        <v>0.17122033500396</v>
      </c>
      <c r="DY31">
        <v>0</v>
      </c>
      <c r="DZ31">
        <v>-10.8073966666667</v>
      </c>
      <c r="EA31">
        <v>1.91528809788654</v>
      </c>
      <c r="EB31">
        <v>0.222617030620351</v>
      </c>
      <c r="EC31">
        <v>0</v>
      </c>
      <c r="ED31">
        <v>0.190554633333333</v>
      </c>
      <c r="EE31">
        <v>-0.360819817575084</v>
      </c>
      <c r="EF31">
        <v>0.0284410985002142</v>
      </c>
      <c r="EG31">
        <v>0</v>
      </c>
      <c r="EH31">
        <v>0</v>
      </c>
      <c r="EI31">
        <v>3</v>
      </c>
      <c r="EJ31" t="s">
        <v>298</v>
      </c>
      <c r="EK31">
        <v>100</v>
      </c>
      <c r="EL31">
        <v>100</v>
      </c>
      <c r="EM31">
        <v>0.09</v>
      </c>
      <c r="EN31">
        <v>0.2904</v>
      </c>
      <c r="EO31">
        <v>1.36588320024764</v>
      </c>
      <c r="EP31">
        <v>-1.60436505785889e-05</v>
      </c>
      <c r="EQ31">
        <v>-1.15305589960158e-06</v>
      </c>
      <c r="ER31">
        <v>3.65813499827708e-10</v>
      </c>
      <c r="ES31">
        <v>-0.108095241961034</v>
      </c>
      <c r="ET31">
        <v>-0.0148585495900011</v>
      </c>
      <c r="EU31">
        <v>0.00206202478538563</v>
      </c>
      <c r="EV31">
        <v>-2.15789431663115e-05</v>
      </c>
      <c r="EW31">
        <v>18</v>
      </c>
      <c r="EX31">
        <v>2225</v>
      </c>
      <c r="EY31">
        <v>1</v>
      </c>
      <c r="EZ31">
        <v>25</v>
      </c>
      <c r="FA31">
        <v>2</v>
      </c>
      <c r="FB31">
        <v>2.1</v>
      </c>
      <c r="FC31">
        <v>2</v>
      </c>
      <c r="FD31">
        <v>508.84</v>
      </c>
      <c r="FE31">
        <v>472.916</v>
      </c>
      <c r="FF31">
        <v>23.6932</v>
      </c>
      <c r="FG31">
        <v>34.4424</v>
      </c>
      <c r="FH31">
        <v>29.9983</v>
      </c>
      <c r="FI31">
        <v>34.5372</v>
      </c>
      <c r="FJ31">
        <v>34.59</v>
      </c>
      <c r="FK31">
        <v>53.395</v>
      </c>
      <c r="FL31">
        <v>16.91</v>
      </c>
      <c r="FM31">
        <v>41.7959</v>
      </c>
      <c r="FN31">
        <v>23.727</v>
      </c>
      <c r="FO31">
        <v>1410.65</v>
      </c>
      <c r="FP31">
        <v>21.1749</v>
      </c>
      <c r="FQ31">
        <v>97.8389</v>
      </c>
      <c r="FR31">
        <v>101.713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23</v>
      </c>
    </row>
    <row r="14" spans="1:2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2020-12-17T14:07:00Z</dcterms:created>
  <dcterms:modified xsi:type="dcterms:W3CDTF">2020-12-17T14:07:00Z</dcterms:modified>
</cp:coreProperties>
</file>