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try/"/>
    </mc:Choice>
  </mc:AlternateContent>
  <xr:revisionPtr revIDLastSave="0" documentId="13_ncr:1_{AC638C78-BC07-194F-B78C-10315E082585}" xr6:coauthVersionLast="47" xr6:coauthVersionMax="47" xr10:uidLastSave="{00000000-0000-0000-0000-000000000000}"/>
  <bookViews>
    <workbookView xWindow="14260" yWindow="500" windowWidth="13800" windowHeight="156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7" i="1" l="1"/>
  <c r="BJ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X26" i="1"/>
  <c r="P26" i="1"/>
  <c r="BK25" i="1"/>
  <c r="BJ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X25" i="1"/>
  <c r="P25" i="1"/>
  <c r="BK24" i="1"/>
  <c r="BJ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K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P23" i="1"/>
  <c r="BK22" i="1"/>
  <c r="BJ22" i="1"/>
  <c r="BH22" i="1"/>
  <c r="BI22" i="1" s="1"/>
  <c r="AU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 s="1"/>
  <c r="Y22" i="1"/>
  <c r="X22" i="1"/>
  <c r="W22" i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P21" i="1"/>
  <c r="BK20" i="1"/>
  <c r="BJ20" i="1"/>
  <c r="BI20" i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 s="1"/>
  <c r="Y20" i="1"/>
  <c r="W20" i="1" s="1"/>
  <c r="X20" i="1"/>
  <c r="P20" i="1"/>
  <c r="BK19" i="1"/>
  <c r="BJ19" i="1"/>
  <c r="BH19" i="1"/>
  <c r="BG19" i="1"/>
  <c r="BF19" i="1"/>
  <c r="BE19" i="1"/>
  <c r="BD19" i="1"/>
  <c r="BC19" i="1"/>
  <c r="AZ19" i="1"/>
  <c r="AX19" i="1"/>
  <c r="AS19" i="1"/>
  <c r="AM19" i="1"/>
  <c r="AN19" i="1" s="1"/>
  <c r="AI19" i="1"/>
  <c r="AG19" i="1"/>
  <c r="K19" i="1" s="1"/>
  <c r="Y19" i="1"/>
  <c r="X19" i="1"/>
  <c r="W19" i="1"/>
  <c r="P19" i="1"/>
  <c r="BK18" i="1"/>
  <c r="BJ18" i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Y18" i="1"/>
  <c r="X18" i="1"/>
  <c r="P18" i="1"/>
  <c r="BK17" i="1"/>
  <c r="BJ17" i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N17" i="1" s="1"/>
  <c r="Y17" i="1"/>
  <c r="X17" i="1"/>
  <c r="W17" i="1" s="1"/>
  <c r="P17" i="1"/>
  <c r="BI17" i="1" l="1"/>
  <c r="BI21" i="1"/>
  <c r="BI24" i="1"/>
  <c r="S24" i="1" s="1"/>
  <c r="W18" i="1"/>
  <c r="W23" i="1"/>
  <c r="W25" i="1"/>
  <c r="BI18" i="1"/>
  <c r="AU18" i="1" s="1"/>
  <c r="AW18" i="1" s="1"/>
  <c r="BI25" i="1"/>
  <c r="I25" i="1"/>
  <c r="AA25" i="1" s="1"/>
  <c r="N25" i="1"/>
  <c r="K25" i="1"/>
  <c r="J25" i="1"/>
  <c r="AV25" i="1" s="1"/>
  <c r="AU26" i="1"/>
  <c r="AW26" i="1" s="1"/>
  <c r="S26" i="1"/>
  <c r="K21" i="1"/>
  <c r="N21" i="1"/>
  <c r="AH21" i="1"/>
  <c r="J22" i="1"/>
  <c r="AV22" i="1" s="1"/>
  <c r="AY22" i="1" s="1"/>
  <c r="N22" i="1"/>
  <c r="K22" i="1"/>
  <c r="N19" i="1"/>
  <c r="BI19" i="1"/>
  <c r="W26" i="1"/>
  <c r="W27" i="1"/>
  <c r="BI27" i="1"/>
  <c r="S27" i="1" s="1"/>
  <c r="S22" i="1"/>
  <c r="W21" i="1"/>
  <c r="AU17" i="1"/>
  <c r="AW17" i="1" s="1"/>
  <c r="S17" i="1"/>
  <c r="AH20" i="1"/>
  <c r="N20" i="1"/>
  <c r="K20" i="1"/>
  <c r="J20" i="1"/>
  <c r="AV20" i="1" s="1"/>
  <c r="AU23" i="1"/>
  <c r="AW23" i="1" s="1"/>
  <c r="S23" i="1"/>
  <c r="N26" i="1"/>
  <c r="I26" i="1"/>
  <c r="K26" i="1"/>
  <c r="J26" i="1"/>
  <c r="AV26" i="1" s="1"/>
  <c r="AH26" i="1"/>
  <c r="AW22" i="1"/>
  <c r="AU25" i="1"/>
  <c r="AW25" i="1" s="1"/>
  <c r="S25" i="1"/>
  <c r="K27" i="1"/>
  <c r="J27" i="1"/>
  <c r="AV27" i="1" s="1"/>
  <c r="I27" i="1"/>
  <c r="AH27" i="1"/>
  <c r="N27" i="1"/>
  <c r="AU21" i="1"/>
  <c r="AW21" i="1" s="1"/>
  <c r="S21" i="1"/>
  <c r="N23" i="1"/>
  <c r="J23" i="1"/>
  <c r="AV23" i="1" s="1"/>
  <c r="K23" i="1"/>
  <c r="I23" i="1"/>
  <c r="AH23" i="1"/>
  <c r="S19" i="1"/>
  <c r="AU19" i="1"/>
  <c r="AW19" i="1" s="1"/>
  <c r="J17" i="1"/>
  <c r="AV17" i="1" s="1"/>
  <c r="I17" i="1"/>
  <c r="K17" i="1"/>
  <c r="AH17" i="1"/>
  <c r="I20" i="1"/>
  <c r="AU20" i="1"/>
  <c r="AW20" i="1" s="1"/>
  <c r="S20" i="1"/>
  <c r="N18" i="1"/>
  <c r="K18" i="1"/>
  <c r="J18" i="1"/>
  <c r="AV18" i="1" s="1"/>
  <c r="AY18" i="1" s="1"/>
  <c r="I18" i="1"/>
  <c r="AH18" i="1"/>
  <c r="N24" i="1"/>
  <c r="I21" i="1"/>
  <c r="AH24" i="1"/>
  <c r="AH19" i="1"/>
  <c r="J21" i="1"/>
  <c r="AV21" i="1" s="1"/>
  <c r="I24" i="1"/>
  <c r="S18" i="1"/>
  <c r="AH22" i="1"/>
  <c r="J24" i="1"/>
  <c r="AV24" i="1" s="1"/>
  <c r="T26" i="1"/>
  <c r="U26" i="1" s="1"/>
  <c r="J19" i="1"/>
  <c r="AV19" i="1" s="1"/>
  <c r="I22" i="1"/>
  <c r="AH25" i="1"/>
  <c r="I19" i="1"/>
  <c r="AU27" i="1" l="1"/>
  <c r="AW27" i="1" s="1"/>
  <c r="AU24" i="1"/>
  <c r="AW24" i="1" s="1"/>
  <c r="AY24" i="1"/>
  <c r="AY26" i="1"/>
  <c r="AY23" i="1"/>
  <c r="V26" i="1"/>
  <c r="Z26" i="1" s="1"/>
  <c r="AC26" i="1"/>
  <c r="T25" i="1"/>
  <c r="U25" i="1" s="1"/>
  <c r="T17" i="1"/>
  <c r="U17" i="1" s="1"/>
  <c r="Q17" i="1" s="1"/>
  <c r="O17" i="1" s="1"/>
  <c r="R17" i="1" s="1"/>
  <c r="L17" i="1" s="1"/>
  <c r="M17" i="1" s="1"/>
  <c r="AA21" i="1"/>
  <c r="AA20" i="1"/>
  <c r="T19" i="1"/>
  <c r="U19" i="1" s="1"/>
  <c r="Q26" i="1"/>
  <c r="O26" i="1" s="1"/>
  <c r="R26" i="1" s="1"/>
  <c r="L26" i="1" s="1"/>
  <c r="M26" i="1" s="1"/>
  <c r="AA26" i="1"/>
  <c r="AA23" i="1"/>
  <c r="AY25" i="1"/>
  <c r="AA24" i="1"/>
  <c r="T27" i="1"/>
  <c r="U27" i="1" s="1"/>
  <c r="Q27" i="1" s="1"/>
  <c r="O27" i="1" s="1"/>
  <c r="R27" i="1" s="1"/>
  <c r="L27" i="1" s="1"/>
  <c r="M27" i="1" s="1"/>
  <c r="T23" i="1"/>
  <c r="U23" i="1" s="1"/>
  <c r="Q23" i="1" s="1"/>
  <c r="O23" i="1" s="1"/>
  <c r="R23" i="1" s="1"/>
  <c r="L23" i="1" s="1"/>
  <c r="M23" i="1" s="1"/>
  <c r="AY21" i="1"/>
  <c r="AA27" i="1"/>
  <c r="AB26" i="1"/>
  <c r="AA17" i="1"/>
  <c r="AY27" i="1"/>
  <c r="AA19" i="1"/>
  <c r="AA18" i="1"/>
  <c r="T21" i="1"/>
  <c r="U21" i="1" s="1"/>
  <c r="Q21" i="1" s="1"/>
  <c r="O21" i="1" s="1"/>
  <c r="R21" i="1" s="1"/>
  <c r="L21" i="1" s="1"/>
  <c r="M21" i="1" s="1"/>
  <c r="AY20" i="1"/>
  <c r="AA22" i="1"/>
  <c r="AY19" i="1"/>
  <c r="T18" i="1"/>
  <c r="U18" i="1" s="1"/>
  <c r="T24" i="1"/>
  <c r="U24" i="1" s="1"/>
  <c r="Q24" i="1" s="1"/>
  <c r="O24" i="1" s="1"/>
  <c r="R24" i="1" s="1"/>
  <c r="L24" i="1" s="1"/>
  <c r="M24" i="1" s="1"/>
  <c r="T20" i="1"/>
  <c r="U20" i="1" s="1"/>
  <c r="AY17" i="1"/>
  <c r="T22" i="1"/>
  <c r="U22" i="1" s="1"/>
  <c r="AC17" i="1" l="1"/>
  <c r="V17" i="1"/>
  <c r="Z17" i="1" s="1"/>
  <c r="AB17" i="1"/>
  <c r="V18" i="1"/>
  <c r="Z18" i="1" s="1"/>
  <c r="AC18" i="1"/>
  <c r="AB18" i="1"/>
  <c r="V19" i="1"/>
  <c r="Z19" i="1" s="1"/>
  <c r="AC19" i="1"/>
  <c r="AB19" i="1"/>
  <c r="V25" i="1"/>
  <c r="Z25" i="1" s="1"/>
  <c r="AC25" i="1"/>
  <c r="AB25" i="1"/>
  <c r="Q25" i="1"/>
  <c r="O25" i="1" s="1"/>
  <c r="R25" i="1" s="1"/>
  <c r="L25" i="1" s="1"/>
  <c r="M25" i="1" s="1"/>
  <c r="V20" i="1"/>
  <c r="Z20" i="1" s="1"/>
  <c r="AB20" i="1"/>
  <c r="AC20" i="1"/>
  <c r="V27" i="1"/>
  <c r="Z27" i="1" s="1"/>
  <c r="AC27" i="1"/>
  <c r="AB27" i="1"/>
  <c r="AC21" i="1"/>
  <c r="V21" i="1"/>
  <c r="Z21" i="1" s="1"/>
  <c r="AB21" i="1"/>
  <c r="Q18" i="1"/>
  <c r="O18" i="1" s="1"/>
  <c r="R18" i="1" s="1"/>
  <c r="L18" i="1" s="1"/>
  <c r="M18" i="1" s="1"/>
  <c r="V22" i="1"/>
  <c r="Z22" i="1" s="1"/>
  <c r="AC22" i="1"/>
  <c r="AB22" i="1"/>
  <c r="V24" i="1"/>
  <c r="Z24" i="1" s="1"/>
  <c r="AC24" i="1"/>
  <c r="AB24" i="1"/>
  <c r="Q22" i="1"/>
  <c r="O22" i="1" s="1"/>
  <c r="R22" i="1" s="1"/>
  <c r="L22" i="1" s="1"/>
  <c r="M22" i="1" s="1"/>
  <c r="Q19" i="1"/>
  <c r="O19" i="1" s="1"/>
  <c r="R19" i="1" s="1"/>
  <c r="L19" i="1" s="1"/>
  <c r="M19" i="1" s="1"/>
  <c r="Q20" i="1"/>
  <c r="O20" i="1" s="1"/>
  <c r="R20" i="1" s="1"/>
  <c r="L20" i="1" s="1"/>
  <c r="M20" i="1" s="1"/>
  <c r="AD26" i="1"/>
  <c r="AC23" i="1"/>
  <c r="V23" i="1"/>
  <c r="Z23" i="1" s="1"/>
  <c r="AB23" i="1"/>
  <c r="AD20" i="1" l="1"/>
  <c r="AD21" i="1"/>
  <c r="AD25" i="1"/>
  <c r="AD18" i="1"/>
  <c r="AD24" i="1"/>
  <c r="AD27" i="1"/>
  <c r="AD23" i="1"/>
  <c r="AD19" i="1"/>
  <c r="AD22" i="1"/>
  <c r="AD17" i="1"/>
</calcChain>
</file>

<file path=xl/sharedStrings.xml><?xml version="1.0" encoding="utf-8"?>
<sst xmlns="http://schemas.openxmlformats.org/spreadsheetml/2006/main" count="653" uniqueCount="335">
  <si>
    <t>File opened</t>
  </si>
  <si>
    <t>2020-11-19 13:12:25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</si>
  <si>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</si>
  <si>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</si>
  <si>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</si>
  <si>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</si>
  <si>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</si>
  <si>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</si>
  <si>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</si>
  <si>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</si>
  <si>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</si>
  <si>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</si>
  <si>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</si>
  <si>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{"co2aspan1": "1.00054", "co2aspanconc1": "2500", "h2obspan1": "0.99587", "h2obspan2a": "0.0708892", "h2oaspanconc2": "0", "co2bzero": "0.964262", "co2bspan2b": "0.308367", "flowazero": "0.29042", "tbzero": "0.134552", "ssa_ref": "35809.5", "co2aspan2b": "0.306383", "tazero": "0.0863571", "co2bspan2a": "0.310949", "co2aspanconc2": "299.2", "co2bspanconc1": "2500", "h2obspan2b": "0.0705964", "co2aspan2": "-0.0279682", "h2oaspan2a": "0.0696095", "h2obspanconc1": "12.28", "flowbzero": "0.29097", "h2obzero": "1.1444", "co2bspanconc2": "299.2", "h2oaspanconc1": "12.28", "h2oaspan1": "1.00771", "co2azero": "0.965182", "h2oaspan2b": "0.070146", "h2oazero": "1.13424", "co2bspan1": "1.00108", "ssb_ref": "37377.7", "oxygen": "21", "h2obspan2": "0", "h2obspanconc2": "0", "co2aspan2a": "0.308883", "chamberpressurezero": "2.68126", "flowmeterzero": "1.00299", "h2oaspan2": "0",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</si>
  <si>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</si>
  <si>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</si>
  <si>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</si>
  <si>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</si>
  <si>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</si>
  <si>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</si>
  <si>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</si>
  <si>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</si>
  <si>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</si>
  <si>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13:12:25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</si>
  <si>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</si>
  <si>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</si>
  <si>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</si>
  <si>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</si>
  <si>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</si>
  <si>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</si>
  <si>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</si>
  <si>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</si>
  <si>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</si>
  <si>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</si>
  <si>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</si>
  <si>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</si>
  <si>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</si>
  <si>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</si>
  <si>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</si>
  <si>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</si>
  <si>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</si>
  <si>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</si>
  <si>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</si>
  <si>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</si>
  <si>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</si>
  <si>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</si>
  <si>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</si>
  <si>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</si>
  <si>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</si>
  <si>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</si>
  <si>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</si>
  <si>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</si>
  <si>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</si>
  <si>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</si>
  <si>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</si>
  <si>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</si>
  <si>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</si>
  <si>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</si>
  <si>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</si>
  <si>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</si>
  <si>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</si>
  <si>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</si>
  <si>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</si>
  <si>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</si>
  <si>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</si>
  <si>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</si>
  <si>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</si>
  <si>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</si>
  <si>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</si>
  <si>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</si>
  <si>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</si>
  <si>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</si>
  <si>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</si>
  <si>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</si>
  <si>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</si>
  <si>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</si>
  <si>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</si>
  <si>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1.85274 69.2563 375.897 633.728 894.332 1112.83 1316.68 1499.23</t>
  </si>
  <si>
    <t>Fs_true</t>
  </si>
  <si>
    <t>0.203139 101.392 403.604 601 801.025 1001.45 1201.37 1401.25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</si>
  <si>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</si>
  <si>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</si>
  <si>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</si>
  <si>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</si>
  <si>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</si>
  <si>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</si>
  <si>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</si>
  <si>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</si>
  <si>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</si>
  <si>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</si>
  <si>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</si>
  <si>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</si>
  <si>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</si>
  <si>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</si>
  <si>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</si>
  <si>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</si>
  <si>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</si>
  <si>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</si>
  <si>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</si>
  <si>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</si>
  <si>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</si>
  <si>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</si>
  <si>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</si>
  <si>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</si>
  <si>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</si>
  <si>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</si>
  <si>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</si>
  <si>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</si>
  <si>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</si>
  <si>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</si>
  <si>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</si>
  <si>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</si>
  <si>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</si>
  <si>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</si>
  <si>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</si>
  <si>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</si>
  <si>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</si>
  <si>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</si>
  <si>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</si>
  <si>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</si>
  <si>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</si>
  <si>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</si>
  <si>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</si>
  <si>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</si>
  <si>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</si>
  <si>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</si>
  <si>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</si>
  <si>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</si>
  <si>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</si>
  <si>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</si>
  <si>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</si>
  <si>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</si>
  <si>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</si>
  <si>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</si>
  <si>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</si>
  <si>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</si>
  <si>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</si>
  <si>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</si>
  <si>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</si>
  <si>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</si>
  <si>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</si>
  <si>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</si>
  <si>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</si>
  <si>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</si>
  <si>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</si>
  <si>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</si>
  <si>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</si>
  <si>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</si>
  <si>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</si>
  <si>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</si>
  <si>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</si>
  <si>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</si>
  <si>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</si>
  <si>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</si>
  <si>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</si>
  <si>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</si>
  <si>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</si>
  <si>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</si>
  <si>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</si>
  <si>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</si>
  <si>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</si>
  <si>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</si>
  <si>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</si>
  <si>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</si>
  <si>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</si>
  <si>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</si>
  <si>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</si>
  <si>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</si>
  <si>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</si>
  <si>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</si>
  <si>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</si>
  <si>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</si>
  <si>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</si>
  <si>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</si>
  <si>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</si>
  <si>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</si>
  <si>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</si>
  <si>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</si>
  <si>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</si>
  <si>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</si>
  <si>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</si>
  <si>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</si>
  <si>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</si>
  <si>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</si>
  <si>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</si>
  <si>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</si>
  <si>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</si>
  <si>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</si>
  <si>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</si>
  <si>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</si>
  <si>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</si>
  <si>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</si>
  <si>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</si>
  <si>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</si>
  <si>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</si>
  <si>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</si>
  <si>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</si>
  <si>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</si>
  <si>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</si>
  <si>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</si>
  <si>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</si>
  <si>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</si>
  <si>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</si>
  <si>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</si>
  <si>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</si>
  <si>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</si>
  <si>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</si>
  <si>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</si>
  <si>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</si>
  <si>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</si>
  <si>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</si>
  <si>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</si>
  <si>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</si>
  <si>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</si>
  <si>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</si>
  <si>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</si>
  <si>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</si>
  <si>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</si>
  <si>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</si>
  <si>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</si>
  <si>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</si>
  <si>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</si>
  <si>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</si>
  <si>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</si>
  <si>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</si>
  <si>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</si>
  <si>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</si>
  <si>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</si>
  <si>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</si>
  <si>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</si>
  <si>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</si>
  <si>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</si>
  <si>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</si>
  <si>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</si>
  <si>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</si>
  <si>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</si>
  <si>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</si>
  <si>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</si>
  <si>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</si>
  <si>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</si>
  <si>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</si>
  <si>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</si>
  <si>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</si>
  <si>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</si>
  <si>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</si>
  <si>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</si>
  <si>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</si>
  <si>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</si>
  <si>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</si>
  <si>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</si>
  <si>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</si>
  <si>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</si>
  <si>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</si>
  <si>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</si>
  <si>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</si>
  <si>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</si>
  <si>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</si>
  <si>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</si>
  <si>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</si>
  <si>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</si>
  <si>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</si>
  <si>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</si>
  <si>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</si>
  <si>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</si>
  <si>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</si>
  <si>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</si>
  <si>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</si>
  <si>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</si>
  <si>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</si>
  <si>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</si>
  <si>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</si>
  <si>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</si>
  <si>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</si>
  <si>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</si>
  <si>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</si>
  <si>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</si>
  <si>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</si>
  <si>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</si>
  <si>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</si>
  <si>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</si>
  <si>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</si>
  <si>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</si>
  <si>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</si>
  <si>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20201119 13:13:35</t>
  </si>
  <si>
    <t>13:13:35</t>
  </si>
  <si>
    <t>1149</t>
  </si>
  <si>
    <t>_1</t>
  </si>
  <si>
    <t>RECT-4143-20200907-06_33_50</t>
  </si>
  <si>
    <t>RECT-5415-20201119-13_13_40</t>
  </si>
  <si>
    <t>DARK-5416-20201119-13_13_42</t>
  </si>
  <si>
    <t>0: Broadleaf</t>
  </si>
  <si>
    <t>13:08:25</t>
  </si>
  <si>
    <t>0/3</t>
  </si>
  <si>
    <t>1/3</t>
  </si>
  <si>
    <t>3/3</t>
  </si>
  <si>
    <t>20201119 13:22:21</t>
  </si>
  <si>
    <t>13:22:21</t>
  </si>
  <si>
    <t>RECT-5425-20201119-13_22_25</t>
  </si>
  <si>
    <t>DARK-5426-20201119-13_22_27</t>
  </si>
  <si>
    <t>20201119 13:24:21</t>
  </si>
  <si>
    <t>13:24:21</t>
  </si>
  <si>
    <t>RECT-5427-20201119-13_24_26</t>
  </si>
  <si>
    <t>DARK-5428-20201119-13_24_28</t>
  </si>
  <si>
    <t>20201119 13:25:42</t>
  </si>
  <si>
    <t>13:25:42</t>
  </si>
  <si>
    <t>RECT-5429-20201119-13_25_46</t>
  </si>
  <si>
    <t>DARK-5430-20201119-13_25_48</t>
  </si>
  <si>
    <t>20201119 13:27:42</t>
  </si>
  <si>
    <t>13:27:42</t>
  </si>
  <si>
    <t>RECT-5431-20201119-13_27_47</t>
  </si>
  <si>
    <t>DARK-5432-20201119-13_27_49</t>
  </si>
  <si>
    <t>20201119 13:29:43</t>
  </si>
  <si>
    <t>13:29:43</t>
  </si>
  <si>
    <t>RECT-5433-20201119-13_29_47</t>
  </si>
  <si>
    <t>DARK-5434-20201119-13_29_49</t>
  </si>
  <si>
    <t>20201119 13:31:44</t>
  </si>
  <si>
    <t>13:31:44</t>
  </si>
  <si>
    <t>RECT-5435-20201119-13_31_48</t>
  </si>
  <si>
    <t>DARK-5436-20201119-13_31_50</t>
  </si>
  <si>
    <t>20201119 13:33:44</t>
  </si>
  <si>
    <t>13:33:44</t>
  </si>
  <si>
    <t>RECT-5437-20201119-13_33_49</t>
  </si>
  <si>
    <t>DARK-5438-20201119-13_33_51</t>
  </si>
  <si>
    <t>20201119 13:35:45</t>
  </si>
  <si>
    <t>13:35:45</t>
  </si>
  <si>
    <t>RECT-5439-20201119-13_35_49</t>
  </si>
  <si>
    <t>DARK-5440-20201119-13_35_51</t>
  </si>
  <si>
    <t>20201119 13:37:45</t>
  </si>
  <si>
    <t>13:37:45</t>
  </si>
  <si>
    <t>RECT-5441-20201119-13_37_50</t>
  </si>
  <si>
    <t>DARK-5442-20201119-13_37_52</t>
  </si>
  <si>
    <t>20201119 13:39:46</t>
  </si>
  <si>
    <t>13:39:46</t>
  </si>
  <si>
    <t>RECT-5443-20201119-13_39_50</t>
  </si>
  <si>
    <t>DARK-5444-20201119-13_39_52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</si>
</sst>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7"/>
  <sheetViews>
    <sheetView tabSelected="1" topLeftCell="E4" workbookViewId="0">
      <selection activeCell="E18" sqref="A18:XFD18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1605820415.5999999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1605820407.5999999</v>
      </c>
      <c r="I17">
        <f t="shared" ref="I17:I27" si="0">BW17*AG17*(BS17-BT17)/(100*BL17*(1000-AG17*BS17))</f>
        <v>1.6156830415591443E-3</v>
      </c>
      <c r="J17">
        <f t="shared" ref="J17:J27" si="1">BW17*AG17*(BR17-BQ17*(1000-AG17*BT17)/(1000-AG17*BS17))/(100*BL17)</f>
        <v>2.0605733614623643</v>
      </c>
      <c r="K17">
        <f t="shared" ref="K17:K27" si="2">BQ17 - IF(AG17&gt;1, J17*BL17*100/(AI17*CE17), 0)</f>
        <v>408.201387096774</v>
      </c>
      <c r="L17">
        <f t="shared" ref="L17:L27" si="3">((R17-I17/2)*K17-J17)/(R17+I17/2)</f>
        <v>302.01148788538399</v>
      </c>
      <c r="M17">
        <f t="shared" ref="M17:M27" si="4">L17*(BX17+BY17)/1000</f>
        <v>30.953956977555276</v>
      </c>
      <c r="N17">
        <f t="shared" ref="N17:N27" si="5">(BQ17 - IF(AG17&gt;1, J17*BL17*100/(AI17*CE17), 0))*(BX17+BY17)/1000</f>
        <v>41.837640888571741</v>
      </c>
      <c r="O17">
        <f t="shared" ref="O17:O27" si="6">2/((1/Q17-1/P17)+SIGN(Q17)*SQRT((1/Q17-1/P17)*(1/Q17-1/P17) + 4*BM17/((BM17+1)*(BM17+1))*(2*1/Q17*1/P17-1/P17*1/P17)))</f>
        <v>3.9945739969018866E-2</v>
      </c>
      <c r="P17">
        <f t="shared" ref="P17:P27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2.9721474044651393</v>
      </c>
      <c r="Q17">
        <f t="shared" ref="Q17:Q27" si="8">I17*(1000-(1000*0.61365*EXP(17.502*U17/(240.97+U17))/(BX17+BY17)+BS17)/2)/(1000*0.61365*EXP(17.502*U17/(240.97+U17))/(BX17+BY17)-BS17)</f>
        <v>3.9649862867738618E-2</v>
      </c>
      <c r="R17">
        <f t="shared" ref="R17:R27" si="9">1/((BM17+1)/(O17/1.6)+1/(P17/1.37)) + BM17/((BM17+1)/(O17/1.6) + BM17/(P17/1.37))</f>
        <v>2.4807564844007528E-2</v>
      </c>
      <c r="S17">
        <f t="shared" ref="S17:S27" si="10">(BI17*BK17)</f>
        <v>231.28735004797767</v>
      </c>
      <c r="T17">
        <f t="shared" ref="T17:T27" si="11">(BZ17+(S17+2*0.95*0.0000000567*(((BZ17+$B$7)+273)^4-(BZ17+273)^4)-44100*I17)/(1.84*29.3*P17+8*0.95*0.0000000567*(BZ17+273)^3))</f>
        <v>40.38214483098583</v>
      </c>
      <c r="U17">
        <f t="shared" ref="U17:U27" si="12">($C$7*CA17+$D$7*CB17+$E$7*T17)</f>
        <v>39.511251612903202</v>
      </c>
      <c r="V17">
        <f t="shared" ref="V17:V27" si="13">0.61365*EXP(17.502*U17/(240.97+U17))</f>
        <v>7.2222556025763796</v>
      </c>
      <c r="W17">
        <f t="shared" ref="W17:W27" si="14">(X17/Y17*100)</f>
        <v>45.255784637962329</v>
      </c>
      <c r="X17">
        <f t="shared" ref="X17:X27" si="15">BS17*(BX17+BY17)/1000</f>
        <v>3.2593630635062127</v>
      </c>
      <c r="Y17">
        <f t="shared" ref="Y17:Y27" si="16">0.61365*EXP(17.502*BZ17/(240.97+BZ17))</f>
        <v>7.2020915990751178</v>
      </c>
      <c r="Z17">
        <f t="shared" ref="Z17:Z27" si="17">(V17-BS17*(BX17+BY17)/1000)</f>
        <v>3.9628925390701668</v>
      </c>
      <c r="AA17">
        <f t="shared" ref="AA17:AA27" si="18">(-I17*44100)</f>
        <v>-71.251622132758257</v>
      </c>
      <c r="AB17">
        <f t="shared" ref="AB17:AB27" si="19">2*29.3*P17*0.92*(BZ17-U17)</f>
        <v>-8.3549323138598854</v>
      </c>
      <c r="AC17">
        <f t="shared" ref="AC17:AC27" si="20">2*0.95*0.0000000567*(((BZ17+$B$7)+273)^4-(U17+273)^4)</f>
        <v>-0.68560200732064647</v>
      </c>
      <c r="AD17">
        <f t="shared" ref="AD17:AD27" si="21">S17+AC17+AA17+AB17</f>
        <v>150.99519359403888</v>
      </c>
      <c r="AE17">
        <v>0</v>
      </c>
      <c r="AF17">
        <v>0</v>
      </c>
      <c r="AG17">
        <f t="shared" ref="AG17:AG27" si="22">IF(AE17*$H$13&gt;=AI17,1,(AI17/(AI17-AE17*$H$13)))</f>
        <v>1</v>
      </c>
      <c r="AH17">
        <f t="shared" ref="AH17:AH27" si="23">(AG17-1)*100</f>
        <v>0</v>
      </c>
      <c r="AI17">
        <f t="shared" ref="AI17:AI27" si="24">MAX(0,($B$13+$C$13*CE17)/(1+$D$13*CE17)*BX17/(BZ17+273)*$E$13)</f>
        <v>52011.800736959878</v>
      </c>
      <c r="AJ17" t="s">
        <v>287</v>
      </c>
      <c r="AK17">
        <v>715.47692307692296</v>
      </c>
      <c r="AL17">
        <v>3262.08</v>
      </c>
      <c r="AM17">
        <f t="shared" ref="AM17:AM27" si="25">AL17-AK17</f>
        <v>2546.603076923077</v>
      </c>
      <c r="AN17">
        <f t="shared" ref="AN17:AN27" si="26">AM17/AL17</f>
        <v>0.78066849277855754</v>
      </c>
      <c r="AO17">
        <v>-0.57774747981622299</v>
      </c>
      <c r="AP17" t="s">
        <v>288</v>
      </c>
      <c r="AQ17">
        <v>1024.1536000000001</v>
      </c>
      <c r="AR17">
        <v>1283.4000000000001</v>
      </c>
      <c r="AS17">
        <f t="shared" ref="AS17:AS27" si="27">1-AQ17/AR17</f>
        <v>0.20199968832787907</v>
      </c>
      <c r="AT17">
        <v>0.5</v>
      </c>
      <c r="AU17">
        <f t="shared" ref="AU17:AU27" si="28">BI17</f>
        <v>1180.1660233279781</v>
      </c>
      <c r="AV17">
        <f t="shared" ref="AV17:AV27" si="29">J17</f>
        <v>2.0605733614623643</v>
      </c>
      <c r="AW17">
        <f t="shared" ref="AW17:AW27" si="30">AS17*AT17*AU17</f>
        <v>119.19658444370202</v>
      </c>
      <c r="AX17">
        <f t="shared" ref="AX17:AX27" si="31">BC17/AR17</f>
        <v>0.44382889200561015</v>
      </c>
      <c r="AY17">
        <f t="shared" ref="AY17:AY27" si="32">(AV17-AO17)/AU17</f>
        <v>2.2355505828228505E-3</v>
      </c>
      <c r="AZ17">
        <f t="shared" ref="AZ17:AZ27" si="33">(AL17-AR17)/AR17</f>
        <v>1.5417484805984103</v>
      </c>
      <c r="BA17" t="s">
        <v>289</v>
      </c>
      <c r="BB17">
        <v>713.79</v>
      </c>
      <c r="BC17">
        <f t="shared" ref="BC17:BC27" si="34">AR17-BB17</f>
        <v>569.61000000000013</v>
      </c>
      <c r="BD17">
        <f t="shared" ref="BD17:BD27" si="35">(AR17-AQ17)/(AR17-BB17)</f>
        <v>0.45512965011147966</v>
      </c>
      <c r="BE17">
        <f t="shared" ref="BE17:BE27" si="36">(AL17-AR17)/(AL17-BB17)</f>
        <v>0.77647363526129276</v>
      </c>
      <c r="BF17">
        <f t="shared" ref="BF17:BF27" si="37">(AR17-AQ17)/(AR17-AK17)</f>
        <v>0.4564815386699172</v>
      </c>
      <c r="BG17">
        <f t="shared" ref="BG17:BG27" si="38">(AL17-AR17)/(AL17-AK17)</f>
        <v>0.77698798761789456</v>
      </c>
      <c r="BH17">
        <f t="shared" ref="BH17:BH27" si="39">$B$11*CF17+$C$11*CG17+$F$11*CH17*(1-CK17)</f>
        <v>1399.9774193548401</v>
      </c>
      <c r="BI17">
        <f t="shared" ref="BI17:BI27" si="40">BH17*BJ17</f>
        <v>1180.1660233279781</v>
      </c>
      <c r="BJ17">
        <f t="shared" ref="BJ17:BJ27" si="41">($B$11*$D$9+$C$11*$D$9+$F$11*((CU17+CM17)/MAX(CU17+CM17+CV17, 0.1)*$I$9+CV17/MAX(CU17+CM17+CV17, 0.1)*$J$9))/($B$11+$C$11+$F$11)</f>
        <v>0.84298932755061229</v>
      </c>
      <c r="BK17">
        <f t="shared" ref="BK17:BK27" si="42">($B$11*$K$9+$C$11*$K$9+$F$11*((CU17+CM17)/MAX(CU17+CM17+CV17, 0.1)*$P$9+CV17/MAX(CU17+CM17+CV17, 0.1)*$Q$9))/($B$11+$C$11+$F$11)</f>
        <v>0.19597865510122464</v>
      </c>
      <c r="BL17">
        <v>6</v>
      </c>
      <c r="BM17">
        <v>0.5</v>
      </c>
      <c r="BN17" t="s">
        <v>290</v>
      </c>
      <c r="BO17">
        <v>2</v>
      </c>
      <c r="BP17">
        <v>1605820407.5999999</v>
      </c>
      <c r="BQ17">
        <v>408.201387096774</v>
      </c>
      <c r="BR17">
        <v>412.28148387096797</v>
      </c>
      <c r="BS17">
        <v>31.800945161290301</v>
      </c>
      <c r="BT17">
        <v>29.454519354838698</v>
      </c>
      <c r="BU17">
        <v>404.648129032258</v>
      </c>
      <c r="BV17">
        <v>31.382580645161301</v>
      </c>
      <c r="BW17">
        <v>400.00483870967702</v>
      </c>
      <c r="BX17">
        <v>102.443870967742</v>
      </c>
      <c r="BY17">
        <v>4.8776561290322602E-2</v>
      </c>
      <c r="BZ17">
        <v>39.459109677419299</v>
      </c>
      <c r="CA17">
        <v>39.511251612903202</v>
      </c>
      <c r="CB17">
        <v>999.9</v>
      </c>
      <c r="CC17">
        <v>0</v>
      </c>
      <c r="CD17">
        <v>0</v>
      </c>
      <c r="CE17">
        <v>10000.471290322601</v>
      </c>
      <c r="CF17">
        <v>0</v>
      </c>
      <c r="CG17">
        <v>99.9806161290322</v>
      </c>
      <c r="CH17">
        <v>1399.9774193548401</v>
      </c>
      <c r="CI17">
        <v>0.89999883870967801</v>
      </c>
      <c r="CJ17">
        <v>0.100001135483871</v>
      </c>
      <c r="CK17">
        <v>0</v>
      </c>
      <c r="CL17">
        <v>1026.22</v>
      </c>
      <c r="CM17">
        <v>4.9997499999999997</v>
      </c>
      <c r="CN17">
        <v>14247.164516129</v>
      </c>
      <c r="CO17">
        <v>12177.841935483901</v>
      </c>
      <c r="CP17">
        <v>47.545999999999999</v>
      </c>
      <c r="CQ17">
        <v>49.120935483871001</v>
      </c>
      <c r="CR17">
        <v>48.186999999999998</v>
      </c>
      <c r="CS17">
        <v>48.875</v>
      </c>
      <c r="CT17">
        <v>49.588419354838699</v>
      </c>
      <c r="CU17">
        <v>1255.47774193548</v>
      </c>
      <c r="CV17">
        <v>139.49967741935501</v>
      </c>
      <c r="CW17">
        <v>0</v>
      </c>
      <c r="CX17">
        <v>861.80000019073498</v>
      </c>
      <c r="CY17">
        <v>0</v>
      </c>
      <c r="CZ17">
        <v>1024.1536000000001</v>
      </c>
      <c r="DA17">
        <v>-156.25999977515099</v>
      </c>
      <c r="DB17">
        <v>-2116.4615351411699</v>
      </c>
      <c r="DC17">
        <v>14218.976000000001</v>
      </c>
      <c r="DD17">
        <v>15</v>
      </c>
      <c r="DE17">
        <v>1605820105.0999999</v>
      </c>
      <c r="DF17" t="s">
        <v>291</v>
      </c>
      <c r="DG17">
        <v>1605820105.0999999</v>
      </c>
      <c r="DH17">
        <v>1605820100.5999999</v>
      </c>
      <c r="DI17">
        <v>4</v>
      </c>
      <c r="DJ17">
        <v>-6.7000000000000004E-2</v>
      </c>
      <c r="DK17">
        <v>-7.8E-2</v>
      </c>
      <c r="DL17">
        <v>3.5529999999999999</v>
      </c>
      <c r="DM17">
        <v>0.41799999999999998</v>
      </c>
      <c r="DN17">
        <v>1400</v>
      </c>
      <c r="DO17">
        <v>30</v>
      </c>
      <c r="DP17">
        <v>0.5</v>
      </c>
      <c r="DQ17">
        <v>0.18</v>
      </c>
      <c r="DR17">
        <v>2.0497074207787902</v>
      </c>
      <c r="DS17">
        <v>0.88855337350040997</v>
      </c>
      <c r="DT17">
        <v>7.2552497954112602E-2</v>
      </c>
      <c r="DU17">
        <v>0</v>
      </c>
      <c r="DV17">
        <v>-4.0898746666666703</v>
      </c>
      <c r="DW17">
        <v>-1.54482100111235</v>
      </c>
      <c r="DX17">
        <v>0.1168809535306</v>
      </c>
      <c r="DY17">
        <v>0</v>
      </c>
      <c r="DZ17">
        <v>2.3511280000000001</v>
      </c>
      <c r="EA17">
        <v>0.94107870967741802</v>
      </c>
      <c r="EB17">
        <v>6.8651129410471703E-2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3.5529999999999999</v>
      </c>
      <c r="EJ17">
        <v>0.41839999999999999</v>
      </c>
      <c r="EK17">
        <v>3.5533333333332799</v>
      </c>
      <c r="EL17">
        <v>0</v>
      </c>
      <c r="EM17">
        <v>0</v>
      </c>
      <c r="EN17">
        <v>0</v>
      </c>
      <c r="EO17">
        <v>0.418360000000014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5.2</v>
      </c>
      <c r="EX17">
        <v>5.2</v>
      </c>
      <c r="EY17">
        <v>2</v>
      </c>
      <c r="EZ17">
        <v>394.101</v>
      </c>
      <c r="FA17">
        <v>650.38599999999997</v>
      </c>
      <c r="FB17">
        <v>38.345100000000002</v>
      </c>
      <c r="FC17">
        <v>34.986899999999999</v>
      </c>
      <c r="FD17">
        <v>30</v>
      </c>
      <c r="FE17">
        <v>34.714799999999997</v>
      </c>
      <c r="FF17">
        <v>34.627899999999997</v>
      </c>
      <c r="FG17">
        <v>22.955300000000001</v>
      </c>
      <c r="FH17">
        <v>0</v>
      </c>
      <c r="FI17">
        <v>100</v>
      </c>
      <c r="FJ17">
        <v>-999.9</v>
      </c>
      <c r="FK17">
        <v>408.916</v>
      </c>
      <c r="FL17">
        <v>29.7667</v>
      </c>
      <c r="FM17">
        <v>101.15600000000001</v>
      </c>
      <c r="FN17">
        <v>100.428</v>
      </c>
    </row>
    <row r="18" spans="1:170" x14ac:dyDescent="0.2">
      <c r="A18">
        <v>6</v>
      </c>
      <c r="B18">
        <v>1605820941.0999999</v>
      </c>
      <c r="C18">
        <v>525.5</v>
      </c>
      <c r="D18" t="s">
        <v>295</v>
      </c>
      <c r="E18" t="s">
        <v>296</v>
      </c>
      <c r="F18" t="s">
        <v>285</v>
      </c>
      <c r="G18" t="s">
        <v>286</v>
      </c>
      <c r="H18">
        <v>1605820933.0999999</v>
      </c>
      <c r="I18">
        <f t="shared" si="0"/>
        <v>2.1357068614142921E-3</v>
      </c>
      <c r="J18">
        <f t="shared" si="1"/>
        <v>0.24248467134426566</v>
      </c>
      <c r="K18">
        <f t="shared" si="2"/>
        <v>199.76851612903201</v>
      </c>
      <c r="L18">
        <f t="shared" si="3"/>
        <v>180.03522246497909</v>
      </c>
      <c r="M18">
        <f t="shared" si="4"/>
        <v>18.452102014027194</v>
      </c>
      <c r="N18">
        <f t="shared" si="5"/>
        <v>20.474599294150757</v>
      </c>
      <c r="O18">
        <f t="shared" si="6"/>
        <v>5.299076972313789E-2</v>
      </c>
      <c r="P18">
        <f t="shared" si="7"/>
        <v>2.9724232593057573</v>
      </c>
      <c r="Q18">
        <f t="shared" si="8"/>
        <v>5.2471492877650981E-2</v>
      </c>
      <c r="R18">
        <f t="shared" si="9"/>
        <v>3.2840913819562473E-2</v>
      </c>
      <c r="S18">
        <f t="shared" si="10"/>
        <v>231.29235457433484</v>
      </c>
      <c r="T18">
        <f t="shared" si="11"/>
        <v>40.145530869387002</v>
      </c>
      <c r="U18">
        <f t="shared" si="12"/>
        <v>39.677300000000002</v>
      </c>
      <c r="V18">
        <f t="shared" si="13"/>
        <v>7.2867952750289309</v>
      </c>
      <c r="W18">
        <f t="shared" si="14"/>
        <v>46.513582896406682</v>
      </c>
      <c r="X18">
        <f t="shared" si="15"/>
        <v>3.3312465159319169</v>
      </c>
      <c r="Y18">
        <f t="shared" si="16"/>
        <v>7.1618789792030109</v>
      </c>
      <c r="Z18">
        <f t="shared" si="17"/>
        <v>3.955548759097014</v>
      </c>
      <c r="AA18">
        <f t="shared" si="18"/>
        <v>-94.184672588370276</v>
      </c>
      <c r="AB18">
        <f t="shared" si="19"/>
        <v>-51.689181552607216</v>
      </c>
      <c r="AC18">
        <f t="shared" si="20"/>
        <v>-4.2424544991847819</v>
      </c>
      <c r="AD18">
        <f t="shared" si="21"/>
        <v>81.176045934172549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52036.94192503659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297</v>
      </c>
      <c r="AQ18">
        <v>882.72723076923103</v>
      </c>
      <c r="AR18">
        <v>1037.19</v>
      </c>
      <c r="AS18">
        <f t="shared" si="27"/>
        <v>0.14892427542761599</v>
      </c>
      <c r="AT18">
        <v>0.5</v>
      </c>
      <c r="AU18">
        <f t="shared" si="28"/>
        <v>1180.1942620375978</v>
      </c>
      <c r="AV18">
        <f t="shared" si="29"/>
        <v>0.24248467134426566</v>
      </c>
      <c r="AW18">
        <f t="shared" si="30"/>
        <v>87.879787668889605</v>
      </c>
      <c r="AX18">
        <f t="shared" si="31"/>
        <v>0.32596727696950417</v>
      </c>
      <c r="AY18">
        <f t="shared" si="32"/>
        <v>6.9499757586040378E-4</v>
      </c>
      <c r="AZ18">
        <f t="shared" si="33"/>
        <v>2.1451132386544409</v>
      </c>
      <c r="BA18" t="s">
        <v>298</v>
      </c>
      <c r="BB18">
        <v>699.1</v>
      </c>
      <c r="BC18">
        <f t="shared" si="34"/>
        <v>338.09000000000003</v>
      </c>
      <c r="BD18">
        <f t="shared" si="35"/>
        <v>0.45686879005817688</v>
      </c>
      <c r="BE18">
        <f t="shared" si="36"/>
        <v>0.86808714855363678</v>
      </c>
      <c r="BF18">
        <f t="shared" si="37"/>
        <v>0.48012586466201279</v>
      </c>
      <c r="BG18">
        <f t="shared" si="38"/>
        <v>0.87366972111264951</v>
      </c>
      <c r="BH18">
        <f t="shared" si="39"/>
        <v>1400.01129032258</v>
      </c>
      <c r="BI18">
        <f t="shared" si="40"/>
        <v>1180.1942620375978</v>
      </c>
      <c r="BJ18">
        <f t="shared" si="41"/>
        <v>0.84298910315620834</v>
      </c>
      <c r="BK18">
        <f t="shared" si="42"/>
        <v>0.1959782063124168</v>
      </c>
      <c r="BL18">
        <v>6</v>
      </c>
      <c r="BM18">
        <v>0.5</v>
      </c>
      <c r="BN18" t="s">
        <v>290</v>
      </c>
      <c r="BO18">
        <v>2</v>
      </c>
      <c r="BP18">
        <v>1605820933.0999999</v>
      </c>
      <c r="BQ18">
        <v>199.76851612903201</v>
      </c>
      <c r="BR18">
        <v>200.77219354838701</v>
      </c>
      <c r="BS18">
        <v>32.502622580645202</v>
      </c>
      <c r="BT18">
        <v>29.403248387096799</v>
      </c>
      <c r="BU18">
        <v>196.215225806452</v>
      </c>
      <c r="BV18">
        <v>32.084267741935498</v>
      </c>
      <c r="BW18">
        <v>400.00799999999998</v>
      </c>
      <c r="BX18">
        <v>102.442580645161</v>
      </c>
      <c r="BY18">
        <v>4.9041612903225798E-2</v>
      </c>
      <c r="BZ18">
        <v>39.354745161290303</v>
      </c>
      <c r="CA18">
        <v>39.677300000000002</v>
      </c>
      <c r="CB18">
        <v>999.9</v>
      </c>
      <c r="CC18">
        <v>0</v>
      </c>
      <c r="CD18">
        <v>0</v>
      </c>
      <c r="CE18">
        <v>10002.158387096801</v>
      </c>
      <c r="CF18">
        <v>0</v>
      </c>
      <c r="CG18">
        <v>96.907380645161297</v>
      </c>
      <c r="CH18">
        <v>1400.01129032258</v>
      </c>
      <c r="CI18">
        <v>0.90000522580645104</v>
      </c>
      <c r="CJ18">
        <v>9.9994774193548394E-2</v>
      </c>
      <c r="CK18">
        <v>0</v>
      </c>
      <c r="CL18">
        <v>882.68129032258003</v>
      </c>
      <c r="CM18">
        <v>4.9997499999999997</v>
      </c>
      <c r="CN18">
        <v>12134.393548387099</v>
      </c>
      <c r="CO18">
        <v>12178.164516129</v>
      </c>
      <c r="CP18">
        <v>46.936999999999998</v>
      </c>
      <c r="CQ18">
        <v>47.887</v>
      </c>
      <c r="CR18">
        <v>47.441064516129003</v>
      </c>
      <c r="CS18">
        <v>47.866870967741903</v>
      </c>
      <c r="CT18">
        <v>49</v>
      </c>
      <c r="CU18">
        <v>1255.51870967742</v>
      </c>
      <c r="CV18">
        <v>139.49258064516101</v>
      </c>
      <c r="CW18">
        <v>0</v>
      </c>
      <c r="CX18">
        <v>119.700000047684</v>
      </c>
      <c r="CY18">
        <v>0</v>
      </c>
      <c r="CZ18">
        <v>882.72723076923103</v>
      </c>
      <c r="DA18">
        <v>8.7182906191493004</v>
      </c>
      <c r="DB18">
        <v>117.08034201668001</v>
      </c>
      <c r="DC18">
        <v>12134.9230769231</v>
      </c>
      <c r="DD18">
        <v>15</v>
      </c>
      <c r="DE18">
        <v>1605820105.0999999</v>
      </c>
      <c r="DF18" t="s">
        <v>291</v>
      </c>
      <c r="DG18">
        <v>1605820105.0999999</v>
      </c>
      <c r="DH18">
        <v>1605820100.5999999</v>
      </c>
      <c r="DI18">
        <v>4</v>
      </c>
      <c r="DJ18">
        <v>-6.7000000000000004E-2</v>
      </c>
      <c r="DK18">
        <v>-7.8E-2</v>
      </c>
      <c r="DL18">
        <v>3.5529999999999999</v>
      </c>
      <c r="DM18">
        <v>0.41799999999999998</v>
      </c>
      <c r="DN18">
        <v>1400</v>
      </c>
      <c r="DO18">
        <v>30</v>
      </c>
      <c r="DP18">
        <v>0.5</v>
      </c>
      <c r="DQ18">
        <v>0.18</v>
      </c>
      <c r="DR18">
        <v>0.238756800117287</v>
      </c>
      <c r="DS18">
        <v>0.18094408910499399</v>
      </c>
      <c r="DT18">
        <v>1.5025287441621901E-2</v>
      </c>
      <c r="DU18">
        <v>1</v>
      </c>
      <c r="DV18">
        <v>-1.00099766666667</v>
      </c>
      <c r="DW18">
        <v>-0.434087652947721</v>
      </c>
      <c r="DX18">
        <v>3.2953844960624701E-2</v>
      </c>
      <c r="DY18">
        <v>0</v>
      </c>
      <c r="DZ18">
        <v>3.0967799999999999</v>
      </c>
      <c r="EA18">
        <v>0.61739586206897301</v>
      </c>
      <c r="EB18">
        <v>4.45372236823686E-2</v>
      </c>
      <c r="EC18">
        <v>0</v>
      </c>
      <c r="ED18">
        <v>1</v>
      </c>
      <c r="EE18">
        <v>3</v>
      </c>
      <c r="EF18" t="s">
        <v>293</v>
      </c>
      <c r="EG18">
        <v>100</v>
      </c>
      <c r="EH18">
        <v>100</v>
      </c>
      <c r="EI18">
        <v>3.5529999999999999</v>
      </c>
      <c r="EJ18">
        <v>0.41839999999999999</v>
      </c>
      <c r="EK18">
        <v>3.5533333333332799</v>
      </c>
      <c r="EL18">
        <v>0</v>
      </c>
      <c r="EM18">
        <v>0</v>
      </c>
      <c r="EN18">
        <v>0</v>
      </c>
      <c r="EO18">
        <v>0.418360000000014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13.9</v>
      </c>
      <c r="EX18">
        <v>14</v>
      </c>
      <c r="EY18">
        <v>2</v>
      </c>
      <c r="EZ18">
        <v>395.27499999999998</v>
      </c>
      <c r="FA18">
        <v>648.85299999999995</v>
      </c>
      <c r="FB18">
        <v>38.073500000000003</v>
      </c>
      <c r="FC18">
        <v>34.972000000000001</v>
      </c>
      <c r="FD18">
        <v>30.000599999999999</v>
      </c>
      <c r="FE18">
        <v>34.660800000000002</v>
      </c>
      <c r="FF18">
        <v>34.5732</v>
      </c>
      <c r="FG18">
        <v>13.8004</v>
      </c>
      <c r="FH18">
        <v>0</v>
      </c>
      <c r="FI18">
        <v>100</v>
      </c>
      <c r="FJ18">
        <v>-999.9</v>
      </c>
      <c r="FK18">
        <v>200.953</v>
      </c>
      <c r="FL18">
        <v>31.197700000000001</v>
      </c>
      <c r="FM18">
        <v>101.158</v>
      </c>
      <c r="FN18">
        <v>100.432</v>
      </c>
    </row>
    <row r="19" spans="1:170" x14ac:dyDescent="0.2">
      <c r="A19">
        <v>7</v>
      </c>
      <c r="B19">
        <v>1605821061.5999999</v>
      </c>
      <c r="C19">
        <v>646</v>
      </c>
      <c r="D19" t="s">
        <v>299</v>
      </c>
      <c r="E19" t="s">
        <v>300</v>
      </c>
      <c r="F19" t="s">
        <v>285</v>
      </c>
      <c r="G19" t="s">
        <v>286</v>
      </c>
      <c r="H19">
        <v>1605821053.5999999</v>
      </c>
      <c r="I19">
        <f t="shared" si="0"/>
        <v>2.9201402578265755E-3</v>
      </c>
      <c r="J19">
        <f t="shared" si="1"/>
        <v>2.2273161982880061</v>
      </c>
      <c r="K19">
        <f t="shared" si="2"/>
        <v>249.73558064516101</v>
      </c>
      <c r="L19">
        <f t="shared" si="3"/>
        <v>189.10490641671456</v>
      </c>
      <c r="M19">
        <f t="shared" si="4"/>
        <v>19.382591451081424</v>
      </c>
      <c r="N19">
        <f t="shared" si="5"/>
        <v>25.59702348376462</v>
      </c>
      <c r="O19">
        <f t="shared" si="6"/>
        <v>7.6612873298946615E-2</v>
      </c>
      <c r="P19">
        <f t="shared" si="7"/>
        <v>2.9726980185331371</v>
      </c>
      <c r="Q19">
        <f t="shared" si="8"/>
        <v>7.5532631523890753E-2</v>
      </c>
      <c r="R19">
        <f t="shared" si="9"/>
        <v>4.7303681202660763E-2</v>
      </c>
      <c r="S19">
        <f t="shared" si="10"/>
        <v>231.28694379814419</v>
      </c>
      <c r="T19">
        <f t="shared" si="11"/>
        <v>39.894590759941138</v>
      </c>
      <c r="U19">
        <f t="shared" si="12"/>
        <v>39.498493548387103</v>
      </c>
      <c r="V19">
        <f t="shared" si="13"/>
        <v>7.2173173662515628</v>
      </c>
      <c r="W19">
        <f t="shared" si="14"/>
        <v>48.460884489936454</v>
      </c>
      <c r="X19">
        <f t="shared" si="15"/>
        <v>3.4611547867297063</v>
      </c>
      <c r="Y19">
        <f t="shared" si="16"/>
        <v>7.1421618139232699</v>
      </c>
      <c r="Z19">
        <f t="shared" si="17"/>
        <v>3.7561625795218565</v>
      </c>
      <c r="AA19">
        <f t="shared" si="18"/>
        <v>-128.77818537015199</v>
      </c>
      <c r="AB19">
        <f t="shared" si="19"/>
        <v>-31.268559008619977</v>
      </c>
      <c r="AC19">
        <f t="shared" si="20"/>
        <v>-2.5633347276540506</v>
      </c>
      <c r="AD19">
        <f t="shared" si="21"/>
        <v>68.67686469171818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52053.354566764028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882.71153846153902</v>
      </c>
      <c r="AR19">
        <v>1054.3699999999999</v>
      </c>
      <c r="AS19">
        <f t="shared" si="27"/>
        <v>0.16280666325716864</v>
      </c>
      <c r="AT19">
        <v>0.5</v>
      </c>
      <c r="AU19">
        <f t="shared" si="28"/>
        <v>1180.1648330053797</v>
      </c>
      <c r="AV19">
        <f t="shared" si="29"/>
        <v>2.2273161982880061</v>
      </c>
      <c r="AW19">
        <f t="shared" si="30"/>
        <v>96.069349277529753</v>
      </c>
      <c r="AX19">
        <f t="shared" si="31"/>
        <v>0.34691806481595633</v>
      </c>
      <c r="AY19">
        <f t="shared" si="32"/>
        <v>2.3768405901071639E-3</v>
      </c>
      <c r="AZ19">
        <f t="shared" si="33"/>
        <v>2.0938664795090909</v>
      </c>
      <c r="BA19" t="s">
        <v>302</v>
      </c>
      <c r="BB19">
        <v>688.59</v>
      </c>
      <c r="BC19">
        <f t="shared" si="34"/>
        <v>365.77999999999986</v>
      </c>
      <c r="BD19">
        <f t="shared" si="35"/>
        <v>0.46929427945338986</v>
      </c>
      <c r="BE19">
        <f t="shared" si="36"/>
        <v>0.85786616617900213</v>
      </c>
      <c r="BF19">
        <f t="shared" si="37"/>
        <v>0.5065269054682533</v>
      </c>
      <c r="BG19">
        <f t="shared" si="38"/>
        <v>0.86692347936194947</v>
      </c>
      <c r="BH19">
        <f t="shared" si="39"/>
        <v>1399.9761290322599</v>
      </c>
      <c r="BI19">
        <f t="shared" si="40"/>
        <v>1180.1648330053797</v>
      </c>
      <c r="BJ19">
        <f t="shared" si="41"/>
        <v>0.84298925426762394</v>
      </c>
      <c r="BK19">
        <f t="shared" si="42"/>
        <v>0.19597850853524787</v>
      </c>
      <c r="BL19">
        <v>6</v>
      </c>
      <c r="BM19">
        <v>0.5</v>
      </c>
      <c r="BN19" t="s">
        <v>290</v>
      </c>
      <c r="BO19">
        <v>2</v>
      </c>
      <c r="BP19">
        <v>1605821053.5999999</v>
      </c>
      <c r="BQ19">
        <v>249.73558064516101</v>
      </c>
      <c r="BR19">
        <v>254.17022580645201</v>
      </c>
      <c r="BS19">
        <v>33.7685161290322</v>
      </c>
      <c r="BT19">
        <v>29.536432258064501</v>
      </c>
      <c r="BU19">
        <v>246.18225806451599</v>
      </c>
      <c r="BV19">
        <v>33.350154838709699</v>
      </c>
      <c r="BW19">
        <v>400.02016129032302</v>
      </c>
      <c r="BX19">
        <v>102.447129032258</v>
      </c>
      <c r="BY19">
        <v>4.9373138709677397E-2</v>
      </c>
      <c r="BZ19">
        <v>39.303387096774202</v>
      </c>
      <c r="CA19">
        <v>39.498493548387103</v>
      </c>
      <c r="CB19">
        <v>999.9</v>
      </c>
      <c r="CC19">
        <v>0</v>
      </c>
      <c r="CD19">
        <v>0</v>
      </c>
      <c r="CE19">
        <v>10003.2693548387</v>
      </c>
      <c r="CF19">
        <v>0</v>
      </c>
      <c r="CG19">
        <v>92.186345161290305</v>
      </c>
      <c r="CH19">
        <v>1399.9761290322599</v>
      </c>
      <c r="CI19">
        <v>0.90000067741935497</v>
      </c>
      <c r="CJ19">
        <v>9.9999270967741902E-2</v>
      </c>
      <c r="CK19">
        <v>0</v>
      </c>
      <c r="CL19">
        <v>882.69799999999998</v>
      </c>
      <c r="CM19">
        <v>4.9997499999999997</v>
      </c>
      <c r="CN19">
        <v>12142.2419354839</v>
      </c>
      <c r="CO19">
        <v>12177.835483871</v>
      </c>
      <c r="CP19">
        <v>46.936999999999998</v>
      </c>
      <c r="CQ19">
        <v>47.895000000000003</v>
      </c>
      <c r="CR19">
        <v>47.441064516129003</v>
      </c>
      <c r="CS19">
        <v>47.816064516129003</v>
      </c>
      <c r="CT19">
        <v>48.999935483870999</v>
      </c>
      <c r="CU19">
        <v>1255.48</v>
      </c>
      <c r="CV19">
        <v>139.49612903225801</v>
      </c>
      <c r="CW19">
        <v>0</v>
      </c>
      <c r="CX19">
        <v>119.700000047684</v>
      </c>
      <c r="CY19">
        <v>0</v>
      </c>
      <c r="CZ19">
        <v>882.71153846153902</v>
      </c>
      <c r="DA19">
        <v>9.7414017137773907</v>
      </c>
      <c r="DB19">
        <v>145.12478645483199</v>
      </c>
      <c r="DC19">
        <v>12142.8576923077</v>
      </c>
      <c r="DD19">
        <v>15</v>
      </c>
      <c r="DE19">
        <v>1605820105.0999999</v>
      </c>
      <c r="DF19" t="s">
        <v>291</v>
      </c>
      <c r="DG19">
        <v>1605820105.0999999</v>
      </c>
      <c r="DH19">
        <v>1605820100.5999999</v>
      </c>
      <c r="DI19">
        <v>4</v>
      </c>
      <c r="DJ19">
        <v>-6.7000000000000004E-2</v>
      </c>
      <c r="DK19">
        <v>-7.8E-2</v>
      </c>
      <c r="DL19">
        <v>3.5529999999999999</v>
      </c>
      <c r="DM19">
        <v>0.41799999999999998</v>
      </c>
      <c r="DN19">
        <v>1400</v>
      </c>
      <c r="DO19">
        <v>30</v>
      </c>
      <c r="DP19">
        <v>0.5</v>
      </c>
      <c r="DQ19">
        <v>0.18</v>
      </c>
      <c r="DR19">
        <v>2.2240604334012701</v>
      </c>
      <c r="DS19">
        <v>0.50541873866519105</v>
      </c>
      <c r="DT19">
        <v>4.0783442034141297E-2</v>
      </c>
      <c r="DU19">
        <v>0</v>
      </c>
      <c r="DV19">
        <v>-4.4377666666666702</v>
      </c>
      <c r="DW19">
        <v>-0.93893125695216295</v>
      </c>
      <c r="DX19">
        <v>7.3569751589147594E-2</v>
      </c>
      <c r="DY19">
        <v>0</v>
      </c>
      <c r="DZ19">
        <v>4.2340346666666697</v>
      </c>
      <c r="EA19">
        <v>0.46141828698555098</v>
      </c>
      <c r="EB19">
        <v>3.3308104992962599E-2</v>
      </c>
      <c r="EC19">
        <v>0</v>
      </c>
      <c r="ED19">
        <v>0</v>
      </c>
      <c r="EE19">
        <v>3</v>
      </c>
      <c r="EF19" t="s">
        <v>292</v>
      </c>
      <c r="EG19">
        <v>100</v>
      </c>
      <c r="EH19">
        <v>100</v>
      </c>
      <c r="EI19">
        <v>3.5529999999999999</v>
      </c>
      <c r="EJ19">
        <v>0.41830000000000001</v>
      </c>
      <c r="EK19">
        <v>3.5533333333332799</v>
      </c>
      <c r="EL19">
        <v>0</v>
      </c>
      <c r="EM19">
        <v>0</v>
      </c>
      <c r="EN19">
        <v>0</v>
      </c>
      <c r="EO19">
        <v>0.418360000000014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15.9</v>
      </c>
      <c r="EX19">
        <v>16</v>
      </c>
      <c r="EY19">
        <v>2</v>
      </c>
      <c r="EZ19">
        <v>396.053</v>
      </c>
      <c r="FA19">
        <v>648.32000000000005</v>
      </c>
      <c r="FB19">
        <v>38.056399999999996</v>
      </c>
      <c r="FC19">
        <v>35.109299999999998</v>
      </c>
      <c r="FD19">
        <v>30.0002</v>
      </c>
      <c r="FE19">
        <v>34.78</v>
      </c>
      <c r="FF19">
        <v>34.681199999999997</v>
      </c>
      <c r="FG19">
        <v>16.2423</v>
      </c>
      <c r="FH19">
        <v>0</v>
      </c>
      <c r="FI19">
        <v>100</v>
      </c>
      <c r="FJ19">
        <v>-999.9</v>
      </c>
      <c r="FK19">
        <v>254.46700000000001</v>
      </c>
      <c r="FL19">
        <v>32.325800000000001</v>
      </c>
      <c r="FM19">
        <v>101.129</v>
      </c>
      <c r="FN19">
        <v>100.402</v>
      </c>
    </row>
    <row r="20" spans="1:170" x14ac:dyDescent="0.2">
      <c r="A20">
        <v>8</v>
      </c>
      <c r="B20">
        <v>1605821142.0999999</v>
      </c>
      <c r="C20">
        <v>726.5</v>
      </c>
      <c r="D20" t="s">
        <v>303</v>
      </c>
      <c r="E20" t="s">
        <v>304</v>
      </c>
      <c r="F20" t="s">
        <v>285</v>
      </c>
      <c r="G20" t="s">
        <v>286</v>
      </c>
      <c r="H20">
        <v>1605821134.0999999</v>
      </c>
      <c r="I20">
        <f t="shared" si="0"/>
        <v>3.2643918121822522E-3</v>
      </c>
      <c r="J20">
        <f t="shared" si="1"/>
        <v>7.4853317916148825</v>
      </c>
      <c r="K20">
        <f t="shared" si="2"/>
        <v>397.80983870967702</v>
      </c>
      <c r="L20">
        <f t="shared" si="3"/>
        <v>240.63639181650802</v>
      </c>
      <c r="M20">
        <f t="shared" si="4"/>
        <v>24.663747567779673</v>
      </c>
      <c r="N20">
        <f t="shared" si="5"/>
        <v>40.773057507428668</v>
      </c>
      <c r="O20">
        <f t="shared" si="6"/>
        <v>8.8029215771800159E-2</v>
      </c>
      <c r="P20">
        <f t="shared" si="7"/>
        <v>2.9721829615073814</v>
      </c>
      <c r="Q20">
        <f t="shared" si="8"/>
        <v>8.6606027724121404E-2</v>
      </c>
      <c r="R20">
        <f t="shared" si="9"/>
        <v>5.4254718490300211E-2</v>
      </c>
      <c r="S20">
        <f t="shared" si="10"/>
        <v>231.29405242358723</v>
      </c>
      <c r="T20">
        <f t="shared" si="11"/>
        <v>39.757183472263485</v>
      </c>
      <c r="U20">
        <f t="shared" si="12"/>
        <v>39.397670967741902</v>
      </c>
      <c r="V20">
        <f t="shared" si="13"/>
        <v>7.1783950605502422</v>
      </c>
      <c r="W20">
        <f t="shared" si="14"/>
        <v>49.371163534739722</v>
      </c>
      <c r="X20">
        <f t="shared" si="15"/>
        <v>3.5167153684481165</v>
      </c>
      <c r="Y20">
        <f t="shared" si="16"/>
        <v>7.1230149679855144</v>
      </c>
      <c r="Z20">
        <f t="shared" si="17"/>
        <v>3.6616796921021257</v>
      </c>
      <c r="AA20">
        <f t="shared" si="18"/>
        <v>-143.95967891723731</v>
      </c>
      <c r="AB20">
        <f t="shared" si="19"/>
        <v>-23.117966973501758</v>
      </c>
      <c r="AC20">
        <f t="shared" si="20"/>
        <v>-1.8941213648921602</v>
      </c>
      <c r="AD20">
        <f t="shared" si="21"/>
        <v>62.322285167956004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52047.085290603347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884.24188461538495</v>
      </c>
      <c r="AR20">
        <v>1084.02</v>
      </c>
      <c r="AS20">
        <f t="shared" si="27"/>
        <v>0.18429375416008476</v>
      </c>
      <c r="AT20">
        <v>0.5</v>
      </c>
      <c r="AU20">
        <f t="shared" si="28"/>
        <v>1180.199062037676</v>
      </c>
      <c r="AV20">
        <f t="shared" si="29"/>
        <v>7.4853317916148825</v>
      </c>
      <c r="AW20">
        <f t="shared" si="30"/>
        <v>108.75165789956704</v>
      </c>
      <c r="AX20">
        <f t="shared" si="31"/>
        <v>0.37177358351321932</v>
      </c>
      <c r="AY20">
        <f t="shared" si="32"/>
        <v>6.8319654969982548E-3</v>
      </c>
      <c r="AZ20">
        <f t="shared" si="33"/>
        <v>2.0092433718935077</v>
      </c>
      <c r="BA20" t="s">
        <v>306</v>
      </c>
      <c r="BB20">
        <v>681.01</v>
      </c>
      <c r="BC20">
        <f t="shared" si="34"/>
        <v>403.01</v>
      </c>
      <c r="BD20">
        <f t="shared" si="35"/>
        <v>0.49571503283942098</v>
      </c>
      <c r="BE20">
        <f t="shared" si="36"/>
        <v>0.84385932965785515</v>
      </c>
      <c r="BF20">
        <f t="shared" si="37"/>
        <v>0.54207534449578898</v>
      </c>
      <c r="BG20">
        <f t="shared" si="38"/>
        <v>0.85528051848253961</v>
      </c>
      <c r="BH20">
        <f t="shared" si="39"/>
        <v>1400.0164516129</v>
      </c>
      <c r="BI20">
        <f t="shared" si="40"/>
        <v>1180.199062037676</v>
      </c>
      <c r="BJ20">
        <f t="shared" si="41"/>
        <v>0.8429894239299961</v>
      </c>
      <c r="BK20">
        <f t="shared" si="42"/>
        <v>0.19597884785999223</v>
      </c>
      <c r="BL20">
        <v>6</v>
      </c>
      <c r="BM20">
        <v>0.5</v>
      </c>
      <c r="BN20" t="s">
        <v>290</v>
      </c>
      <c r="BO20">
        <v>2</v>
      </c>
      <c r="BP20">
        <v>1605821134.0999999</v>
      </c>
      <c r="BQ20">
        <v>397.80983870967702</v>
      </c>
      <c r="BR20">
        <v>410.98564516128999</v>
      </c>
      <c r="BS20">
        <v>34.311480645161303</v>
      </c>
      <c r="BT20">
        <v>29.5829387096774</v>
      </c>
      <c r="BU20">
        <v>394.25658064516102</v>
      </c>
      <c r="BV20">
        <v>33.893119354838703</v>
      </c>
      <c r="BW20">
        <v>400.00309677419398</v>
      </c>
      <c r="BX20">
        <v>102.444580645161</v>
      </c>
      <c r="BY20">
        <v>4.9258219354838699E-2</v>
      </c>
      <c r="BZ20">
        <v>39.253396774193497</v>
      </c>
      <c r="CA20">
        <v>39.397670967741902</v>
      </c>
      <c r="CB20">
        <v>999.9</v>
      </c>
      <c r="CC20">
        <v>0</v>
      </c>
      <c r="CD20">
        <v>0</v>
      </c>
      <c r="CE20">
        <v>10000.603225806501</v>
      </c>
      <c r="CF20">
        <v>0</v>
      </c>
      <c r="CG20">
        <v>100.581064516129</v>
      </c>
      <c r="CH20">
        <v>1400.0164516129</v>
      </c>
      <c r="CI20">
        <v>0.89999629032258099</v>
      </c>
      <c r="CJ20">
        <v>0.1000037</v>
      </c>
      <c r="CK20">
        <v>0</v>
      </c>
      <c r="CL20">
        <v>884.00774193548398</v>
      </c>
      <c r="CM20">
        <v>4.9997499999999997</v>
      </c>
      <c r="CN20">
        <v>12174.816129032301</v>
      </c>
      <c r="CO20">
        <v>12178.183870967699</v>
      </c>
      <c r="CP20">
        <v>46.814193548387102</v>
      </c>
      <c r="CQ20">
        <v>47.753999999999998</v>
      </c>
      <c r="CR20">
        <v>47.304064516129003</v>
      </c>
      <c r="CS20">
        <v>47.669064516128998</v>
      </c>
      <c r="CT20">
        <v>48.887</v>
      </c>
      <c r="CU20">
        <v>1255.5083870967701</v>
      </c>
      <c r="CV20">
        <v>139.508064516129</v>
      </c>
      <c r="CW20">
        <v>0</v>
      </c>
      <c r="CX20">
        <v>80.100000143051105</v>
      </c>
      <c r="CY20">
        <v>0</v>
      </c>
      <c r="CZ20">
        <v>884.24188461538495</v>
      </c>
      <c r="DA20">
        <v>19.173162406095798</v>
      </c>
      <c r="DB20">
        <v>269.124786493339</v>
      </c>
      <c r="DC20">
        <v>12178.1653846154</v>
      </c>
      <c r="DD20">
        <v>15</v>
      </c>
      <c r="DE20">
        <v>1605820105.0999999</v>
      </c>
      <c r="DF20" t="s">
        <v>291</v>
      </c>
      <c r="DG20">
        <v>1605820105.0999999</v>
      </c>
      <c r="DH20">
        <v>1605820100.5999999</v>
      </c>
      <c r="DI20">
        <v>4</v>
      </c>
      <c r="DJ20">
        <v>-6.7000000000000004E-2</v>
      </c>
      <c r="DK20">
        <v>-7.8E-2</v>
      </c>
      <c r="DL20">
        <v>3.5529999999999999</v>
      </c>
      <c r="DM20">
        <v>0.41799999999999998</v>
      </c>
      <c r="DN20">
        <v>1400</v>
      </c>
      <c r="DO20">
        <v>30</v>
      </c>
      <c r="DP20">
        <v>0.5</v>
      </c>
      <c r="DQ20">
        <v>0.18</v>
      </c>
      <c r="DR20">
        <v>7.4943423027352498</v>
      </c>
      <c r="DS20">
        <v>-0.35264099336709798</v>
      </c>
      <c r="DT20">
        <v>5.4420166061674997E-2</v>
      </c>
      <c r="DU20">
        <v>1</v>
      </c>
      <c r="DV20">
        <v>-13.173959999999999</v>
      </c>
      <c r="DW20">
        <v>0.134287875417158</v>
      </c>
      <c r="DX20">
        <v>5.7761466971214197E-2</v>
      </c>
      <c r="DY20">
        <v>1</v>
      </c>
      <c r="DZ20">
        <v>4.7279483333333303</v>
      </c>
      <c r="EA20">
        <v>0.13680560622913901</v>
      </c>
      <c r="EB20">
        <v>9.9079079807776003E-3</v>
      </c>
      <c r="EC20">
        <v>1</v>
      </c>
      <c r="ED20">
        <v>3</v>
      </c>
      <c r="EE20">
        <v>3</v>
      </c>
      <c r="EF20" t="s">
        <v>294</v>
      </c>
      <c r="EG20">
        <v>100</v>
      </c>
      <c r="EH20">
        <v>100</v>
      </c>
      <c r="EI20">
        <v>3.5529999999999999</v>
      </c>
      <c r="EJ20">
        <v>0.41839999999999999</v>
      </c>
      <c r="EK20">
        <v>3.5533333333332799</v>
      </c>
      <c r="EL20">
        <v>0</v>
      </c>
      <c r="EM20">
        <v>0</v>
      </c>
      <c r="EN20">
        <v>0</v>
      </c>
      <c r="EO20">
        <v>0.418360000000014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17.3</v>
      </c>
      <c r="EX20">
        <v>17.399999999999999</v>
      </c>
      <c r="EY20">
        <v>2</v>
      </c>
      <c r="EZ20">
        <v>396.1</v>
      </c>
      <c r="FA20">
        <v>649.48699999999997</v>
      </c>
      <c r="FB20">
        <v>38.012500000000003</v>
      </c>
      <c r="FC20">
        <v>35.106200000000001</v>
      </c>
      <c r="FD20">
        <v>29.999700000000001</v>
      </c>
      <c r="FE20">
        <v>34.778500000000001</v>
      </c>
      <c r="FF20">
        <v>34.675699999999999</v>
      </c>
      <c r="FG20">
        <v>23.0946</v>
      </c>
      <c r="FH20">
        <v>0</v>
      </c>
      <c r="FI20">
        <v>100</v>
      </c>
      <c r="FJ20">
        <v>-999.9</v>
      </c>
      <c r="FK20">
        <v>411.93400000000003</v>
      </c>
      <c r="FL20">
        <v>33.558700000000002</v>
      </c>
      <c r="FM20">
        <v>101.13800000000001</v>
      </c>
      <c r="FN20">
        <v>100.41500000000001</v>
      </c>
    </row>
    <row r="21" spans="1:170" x14ac:dyDescent="0.2">
      <c r="A21">
        <v>9</v>
      </c>
      <c r="B21">
        <v>1605821262.5999999</v>
      </c>
      <c r="C21">
        <v>847</v>
      </c>
      <c r="D21" t="s">
        <v>307</v>
      </c>
      <c r="E21" t="s">
        <v>308</v>
      </c>
      <c r="F21" t="s">
        <v>285</v>
      </c>
      <c r="G21" t="s">
        <v>286</v>
      </c>
      <c r="H21">
        <v>1605821254.5999999</v>
      </c>
      <c r="I21">
        <f t="shared" si="0"/>
        <v>3.1560352956242627E-3</v>
      </c>
      <c r="J21">
        <f t="shared" si="1"/>
        <v>10.14105234083841</v>
      </c>
      <c r="K21">
        <f t="shared" si="2"/>
        <v>499.83122580645198</v>
      </c>
      <c r="L21">
        <f t="shared" si="3"/>
        <v>282.63229986215924</v>
      </c>
      <c r="M21">
        <f t="shared" si="4"/>
        <v>28.966262170646889</v>
      </c>
      <c r="N21">
        <f t="shared" si="5"/>
        <v>51.226425057739625</v>
      </c>
      <c r="O21">
        <f t="shared" si="6"/>
        <v>8.4938031712820924E-2</v>
      </c>
      <c r="P21">
        <f t="shared" si="7"/>
        <v>2.9720217434969056</v>
      </c>
      <c r="Q21">
        <f t="shared" si="8"/>
        <v>8.3612158242379248E-2</v>
      </c>
      <c r="R21">
        <f t="shared" si="9"/>
        <v>5.2374999294565794E-2</v>
      </c>
      <c r="S21">
        <f t="shared" si="10"/>
        <v>231.28586261540337</v>
      </c>
      <c r="T21">
        <f t="shared" si="11"/>
        <v>39.734801818463836</v>
      </c>
      <c r="U21">
        <f t="shared" si="12"/>
        <v>39.370987096774201</v>
      </c>
      <c r="V21">
        <f t="shared" si="13"/>
        <v>7.1681243276137305</v>
      </c>
      <c r="W21">
        <f t="shared" si="14"/>
        <v>49.282281337249358</v>
      </c>
      <c r="X21">
        <f t="shared" si="15"/>
        <v>3.5009787110024209</v>
      </c>
      <c r="Y21">
        <f t="shared" si="16"/>
        <v>7.1039298831246533</v>
      </c>
      <c r="Z21">
        <f t="shared" si="17"/>
        <v>3.6671456166113097</v>
      </c>
      <c r="AA21">
        <f t="shared" si="18"/>
        <v>-139.18115653702998</v>
      </c>
      <c r="AB21">
        <f t="shared" si="19"/>
        <v>-26.843814566205062</v>
      </c>
      <c r="AC21">
        <f t="shared" si="20"/>
        <v>-2.1987007208529792</v>
      </c>
      <c r="AD21">
        <f t="shared" si="21"/>
        <v>63.062190791315366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52050.722358680607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906.13015384615403</v>
      </c>
      <c r="AR21">
        <v>1136.19</v>
      </c>
      <c r="AS21">
        <f t="shared" si="27"/>
        <v>0.20248360411009247</v>
      </c>
      <c r="AT21">
        <v>0.5</v>
      </c>
      <c r="AU21">
        <f t="shared" si="28"/>
        <v>1180.161822363701</v>
      </c>
      <c r="AV21">
        <f t="shared" si="29"/>
        <v>10.14105234083841</v>
      </c>
      <c r="AW21">
        <f t="shared" si="30"/>
        <v>119.48170961266847</v>
      </c>
      <c r="AX21">
        <f t="shared" si="31"/>
        <v>0.40995784155819015</v>
      </c>
      <c r="AY21">
        <f t="shared" si="32"/>
        <v>9.0824831116688379E-3</v>
      </c>
      <c r="AZ21">
        <f t="shared" si="33"/>
        <v>1.8710690993583818</v>
      </c>
      <c r="BA21" t="s">
        <v>310</v>
      </c>
      <c r="BB21">
        <v>670.4</v>
      </c>
      <c r="BC21">
        <f t="shared" si="34"/>
        <v>465.79000000000008</v>
      </c>
      <c r="BD21">
        <f t="shared" si="35"/>
        <v>0.49391323590855535</v>
      </c>
      <c r="BE21">
        <f t="shared" si="36"/>
        <v>0.8202748796147673</v>
      </c>
      <c r="BF21">
        <f t="shared" si="37"/>
        <v>0.54683312398181061</v>
      </c>
      <c r="BG21">
        <f t="shared" si="38"/>
        <v>0.83479440485424916</v>
      </c>
      <c r="BH21">
        <f t="shared" si="39"/>
        <v>1399.9729032258099</v>
      </c>
      <c r="BI21">
        <f t="shared" si="40"/>
        <v>1180.161822363701</v>
      </c>
      <c r="BJ21">
        <f t="shared" si="41"/>
        <v>0.84298904617680714</v>
      </c>
      <c r="BK21">
        <f t="shared" si="42"/>
        <v>0.19597809235361449</v>
      </c>
      <c r="BL21">
        <v>6</v>
      </c>
      <c r="BM21">
        <v>0.5</v>
      </c>
      <c r="BN21" t="s">
        <v>290</v>
      </c>
      <c r="BO21">
        <v>2</v>
      </c>
      <c r="BP21">
        <v>1605821254.5999999</v>
      </c>
      <c r="BQ21">
        <v>499.83122580645198</v>
      </c>
      <c r="BR21">
        <v>517.40867741935494</v>
      </c>
      <c r="BS21">
        <v>34.160074193548397</v>
      </c>
      <c r="BT21">
        <v>29.587829032258099</v>
      </c>
      <c r="BU21">
        <v>496.27787096774199</v>
      </c>
      <c r="BV21">
        <v>33.741703225806503</v>
      </c>
      <c r="BW21">
        <v>400.00806451612902</v>
      </c>
      <c r="BX21">
        <v>102.43809677419399</v>
      </c>
      <c r="BY21">
        <v>4.9347812903225798E-2</v>
      </c>
      <c r="BZ21">
        <v>39.203451612903201</v>
      </c>
      <c r="CA21">
        <v>39.370987096774201</v>
      </c>
      <c r="CB21">
        <v>999.9</v>
      </c>
      <c r="CC21">
        <v>0</v>
      </c>
      <c r="CD21">
        <v>0</v>
      </c>
      <c r="CE21">
        <v>10000.323870967701</v>
      </c>
      <c r="CF21">
        <v>0</v>
      </c>
      <c r="CG21">
        <v>99.400048387096803</v>
      </c>
      <c r="CH21">
        <v>1399.9729032258099</v>
      </c>
      <c r="CI21">
        <v>0.90000693548387101</v>
      </c>
      <c r="CJ21">
        <v>9.9992941935483901E-2</v>
      </c>
      <c r="CK21">
        <v>0</v>
      </c>
      <c r="CL21">
        <v>905.99125806451605</v>
      </c>
      <c r="CM21">
        <v>4.9997499999999997</v>
      </c>
      <c r="CN21">
        <v>12489.2612903226</v>
      </c>
      <c r="CO21">
        <v>12177.835483871</v>
      </c>
      <c r="CP21">
        <v>46.673000000000002</v>
      </c>
      <c r="CQ21">
        <v>47.566064516129003</v>
      </c>
      <c r="CR21">
        <v>47.133000000000003</v>
      </c>
      <c r="CS21">
        <v>47.515999999999998</v>
      </c>
      <c r="CT21">
        <v>48.743903225806399</v>
      </c>
      <c r="CU21">
        <v>1255.4870967741899</v>
      </c>
      <c r="CV21">
        <v>139.48612903225799</v>
      </c>
      <c r="CW21">
        <v>0</v>
      </c>
      <c r="CX21">
        <v>120.10000014305101</v>
      </c>
      <c r="CY21">
        <v>0</v>
      </c>
      <c r="CZ21">
        <v>906.13015384615403</v>
      </c>
      <c r="DA21">
        <v>9.8382222332004705</v>
      </c>
      <c r="DB21">
        <v>134.72820524355299</v>
      </c>
      <c r="DC21">
        <v>12491.0538461538</v>
      </c>
      <c r="DD21">
        <v>15</v>
      </c>
      <c r="DE21">
        <v>1605820105.0999999</v>
      </c>
      <c r="DF21" t="s">
        <v>291</v>
      </c>
      <c r="DG21">
        <v>1605820105.0999999</v>
      </c>
      <c r="DH21">
        <v>1605820100.5999999</v>
      </c>
      <c r="DI21">
        <v>4</v>
      </c>
      <c r="DJ21">
        <v>-6.7000000000000004E-2</v>
      </c>
      <c r="DK21">
        <v>-7.8E-2</v>
      </c>
      <c r="DL21">
        <v>3.5529999999999999</v>
      </c>
      <c r="DM21">
        <v>0.41799999999999998</v>
      </c>
      <c r="DN21">
        <v>1400</v>
      </c>
      <c r="DO21">
        <v>30</v>
      </c>
      <c r="DP21">
        <v>0.5</v>
      </c>
      <c r="DQ21">
        <v>0.18</v>
      </c>
      <c r="DR21">
        <v>10.1430290405254</v>
      </c>
      <c r="DS21">
        <v>-0.14910611902000301</v>
      </c>
      <c r="DT21">
        <v>2.57381925869999E-2</v>
      </c>
      <c r="DU21">
        <v>1</v>
      </c>
      <c r="DV21">
        <v>-17.57592</v>
      </c>
      <c r="DW21">
        <v>0.43432258064513801</v>
      </c>
      <c r="DX21">
        <v>4.7362857458842597E-2</v>
      </c>
      <c r="DY21">
        <v>0</v>
      </c>
      <c r="DZ21">
        <v>4.57093666666667</v>
      </c>
      <c r="EA21">
        <v>-0.30011639599553702</v>
      </c>
      <c r="EB21">
        <v>2.16988338140299E-2</v>
      </c>
      <c r="EC21">
        <v>0</v>
      </c>
      <c r="ED21">
        <v>1</v>
      </c>
      <c r="EE21">
        <v>3</v>
      </c>
      <c r="EF21" t="s">
        <v>293</v>
      </c>
      <c r="EG21">
        <v>100</v>
      </c>
      <c r="EH21">
        <v>100</v>
      </c>
      <c r="EI21">
        <v>3.5529999999999999</v>
      </c>
      <c r="EJ21">
        <v>0.41830000000000001</v>
      </c>
      <c r="EK21">
        <v>3.5533333333332799</v>
      </c>
      <c r="EL21">
        <v>0</v>
      </c>
      <c r="EM21">
        <v>0</v>
      </c>
      <c r="EN21">
        <v>0</v>
      </c>
      <c r="EO21">
        <v>0.418360000000014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19.3</v>
      </c>
      <c r="EX21">
        <v>19.399999999999999</v>
      </c>
      <c r="EY21">
        <v>2</v>
      </c>
      <c r="EZ21">
        <v>396.024</v>
      </c>
      <c r="FA21">
        <v>650.14200000000005</v>
      </c>
      <c r="FB21">
        <v>37.960299999999997</v>
      </c>
      <c r="FC21">
        <v>35.034999999999997</v>
      </c>
      <c r="FD21">
        <v>30.0001</v>
      </c>
      <c r="FE21">
        <v>34.736800000000002</v>
      </c>
      <c r="FF21">
        <v>34.649900000000002</v>
      </c>
      <c r="FG21">
        <v>27.4407</v>
      </c>
      <c r="FH21">
        <v>0</v>
      </c>
      <c r="FI21">
        <v>100</v>
      </c>
      <c r="FJ21">
        <v>-999.9</v>
      </c>
      <c r="FK21">
        <v>517.35400000000004</v>
      </c>
      <c r="FL21">
        <v>34.112299999999998</v>
      </c>
      <c r="FM21">
        <v>101.15300000000001</v>
      </c>
      <c r="FN21">
        <v>100.429</v>
      </c>
    </row>
    <row r="22" spans="1:170" x14ac:dyDescent="0.2">
      <c r="A22">
        <v>10</v>
      </c>
      <c r="B22">
        <v>1605821383.0999999</v>
      </c>
      <c r="C22">
        <v>967.5</v>
      </c>
      <c r="D22" t="s">
        <v>311</v>
      </c>
      <c r="E22" t="s">
        <v>312</v>
      </c>
      <c r="F22" t="s">
        <v>285</v>
      </c>
      <c r="G22" t="s">
        <v>286</v>
      </c>
      <c r="H22">
        <v>1605821375.0999999</v>
      </c>
      <c r="I22">
        <f t="shared" si="0"/>
        <v>2.60942036061138E-3</v>
      </c>
      <c r="J22">
        <f t="shared" si="1"/>
        <v>11.450630409595641</v>
      </c>
      <c r="K22">
        <f t="shared" si="2"/>
        <v>600.15812903225799</v>
      </c>
      <c r="L22">
        <f t="shared" si="3"/>
        <v>299.81982484810607</v>
      </c>
      <c r="M22">
        <f t="shared" si="4"/>
        <v>30.727017741069691</v>
      </c>
      <c r="N22">
        <f t="shared" si="5"/>
        <v>61.507171807481207</v>
      </c>
      <c r="O22">
        <f t="shared" si="6"/>
        <v>6.7987796290139402E-2</v>
      </c>
      <c r="P22">
        <f t="shared" si="7"/>
        <v>2.9724136218811372</v>
      </c>
      <c r="Q22">
        <f t="shared" si="8"/>
        <v>6.7135551204469304E-2</v>
      </c>
      <c r="R22">
        <f t="shared" si="9"/>
        <v>4.2035400187693459E-2</v>
      </c>
      <c r="S22">
        <f t="shared" si="10"/>
        <v>231.28843740694353</v>
      </c>
      <c r="T22">
        <f t="shared" si="11"/>
        <v>39.8327010558775</v>
      </c>
      <c r="U22">
        <f t="shared" si="12"/>
        <v>39.424058064516103</v>
      </c>
      <c r="V22">
        <f t="shared" si="13"/>
        <v>7.1885641089948606</v>
      </c>
      <c r="W22">
        <f t="shared" si="14"/>
        <v>48.124440082649201</v>
      </c>
      <c r="X22">
        <f t="shared" si="15"/>
        <v>3.4111809218877829</v>
      </c>
      <c r="Y22">
        <f t="shared" si="16"/>
        <v>7.0882506186656933</v>
      </c>
      <c r="Z22">
        <f t="shared" si="17"/>
        <v>3.7773831871070778</v>
      </c>
      <c r="AA22">
        <f t="shared" si="18"/>
        <v>-115.07543790296187</v>
      </c>
      <c r="AB22">
        <f t="shared" si="19"/>
        <v>-41.941236776904553</v>
      </c>
      <c r="AC22">
        <f t="shared" si="20"/>
        <v>-3.435032396937554</v>
      </c>
      <c r="AD22">
        <f t="shared" si="21"/>
        <v>70.836730330139574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52068.599549827712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913.974346153846</v>
      </c>
      <c r="AR22">
        <v>1160.22</v>
      </c>
      <c r="AS22">
        <f t="shared" si="27"/>
        <v>0.21224048356876624</v>
      </c>
      <c r="AT22">
        <v>0.5</v>
      </c>
      <c r="AU22">
        <f t="shared" si="28"/>
        <v>1180.1712297795998</v>
      </c>
      <c r="AV22">
        <f t="shared" si="29"/>
        <v>11.450630409595641</v>
      </c>
      <c r="AW22">
        <f t="shared" si="30"/>
        <v>125.2400562511839</v>
      </c>
      <c r="AX22">
        <f t="shared" si="31"/>
        <v>0.41592973746358453</v>
      </c>
      <c r="AY22">
        <f t="shared" si="32"/>
        <v>1.0192061614362686E-2</v>
      </c>
      <c r="AZ22">
        <f t="shared" si="33"/>
        <v>1.8116046956611673</v>
      </c>
      <c r="BA22" t="s">
        <v>314</v>
      </c>
      <c r="BB22">
        <v>677.65</v>
      </c>
      <c r="BC22">
        <f t="shared" si="34"/>
        <v>482.57000000000005</v>
      </c>
      <c r="BD22">
        <f t="shared" si="35"/>
        <v>0.51027965651854446</v>
      </c>
      <c r="BE22">
        <f t="shared" si="36"/>
        <v>0.81327797618817299</v>
      </c>
      <c r="BF22">
        <f t="shared" si="37"/>
        <v>0.55368069032077316</v>
      </c>
      <c r="BG22">
        <f t="shared" si="38"/>
        <v>0.82535830536243737</v>
      </c>
      <c r="BH22">
        <f t="shared" si="39"/>
        <v>1399.9835483871</v>
      </c>
      <c r="BI22">
        <f t="shared" si="40"/>
        <v>1180.1712297795998</v>
      </c>
      <c r="BJ22">
        <f t="shared" si="41"/>
        <v>0.84298935593868751</v>
      </c>
      <c r="BK22">
        <f t="shared" si="42"/>
        <v>0.19597871187737501</v>
      </c>
      <c r="BL22">
        <v>6</v>
      </c>
      <c r="BM22">
        <v>0.5</v>
      </c>
      <c r="BN22" t="s">
        <v>290</v>
      </c>
      <c r="BO22">
        <v>2</v>
      </c>
      <c r="BP22">
        <v>1605821375.0999999</v>
      </c>
      <c r="BQ22">
        <v>600.15812903225799</v>
      </c>
      <c r="BR22">
        <v>619.68254838709697</v>
      </c>
      <c r="BS22">
        <v>33.284703225806503</v>
      </c>
      <c r="BT22">
        <v>29.500974193548402</v>
      </c>
      <c r="BU22">
        <v>596.60474193548396</v>
      </c>
      <c r="BV22">
        <v>32.866341935483902</v>
      </c>
      <c r="BW22">
        <v>400.01277419354801</v>
      </c>
      <c r="BX22">
        <v>102.435612903226</v>
      </c>
      <c r="BY22">
        <v>4.9330367741935499E-2</v>
      </c>
      <c r="BZ22">
        <v>39.162332258064502</v>
      </c>
      <c r="CA22">
        <v>39.424058064516103</v>
      </c>
      <c r="CB22">
        <v>999.9</v>
      </c>
      <c r="CC22">
        <v>0</v>
      </c>
      <c r="CD22">
        <v>0</v>
      </c>
      <c r="CE22">
        <v>10002.784193548399</v>
      </c>
      <c r="CF22">
        <v>0</v>
      </c>
      <c r="CG22">
        <v>102.445419354839</v>
      </c>
      <c r="CH22">
        <v>1399.9835483871</v>
      </c>
      <c r="CI22">
        <v>0.89999709677419404</v>
      </c>
      <c r="CJ22">
        <v>0.100002851612903</v>
      </c>
      <c r="CK22">
        <v>0</v>
      </c>
      <c r="CL22">
        <v>913.95354838709704</v>
      </c>
      <c r="CM22">
        <v>4.9997499999999997</v>
      </c>
      <c r="CN22">
        <v>12603.483870967701</v>
      </c>
      <c r="CO22">
        <v>12177.8838709677</v>
      </c>
      <c r="CP22">
        <v>46.628999999999998</v>
      </c>
      <c r="CQ22">
        <v>47.596548387096803</v>
      </c>
      <c r="CR22">
        <v>47.125</v>
      </c>
      <c r="CS22">
        <v>47.5</v>
      </c>
      <c r="CT22">
        <v>48.6991935483871</v>
      </c>
      <c r="CU22">
        <v>1255.4819354838701</v>
      </c>
      <c r="CV22">
        <v>139.501612903226</v>
      </c>
      <c r="CW22">
        <v>0</v>
      </c>
      <c r="CX22">
        <v>119.700000047684</v>
      </c>
      <c r="CY22">
        <v>0</v>
      </c>
      <c r="CZ22">
        <v>913.974346153846</v>
      </c>
      <c r="DA22">
        <v>4.1007521406310001</v>
      </c>
      <c r="DB22">
        <v>47.333333259331098</v>
      </c>
      <c r="DC22">
        <v>12603.8576923077</v>
      </c>
      <c r="DD22">
        <v>15</v>
      </c>
      <c r="DE22">
        <v>1605820105.0999999</v>
      </c>
      <c r="DF22" t="s">
        <v>291</v>
      </c>
      <c r="DG22">
        <v>1605820105.0999999</v>
      </c>
      <c r="DH22">
        <v>1605820100.5999999</v>
      </c>
      <c r="DI22">
        <v>4</v>
      </c>
      <c r="DJ22">
        <v>-6.7000000000000004E-2</v>
      </c>
      <c r="DK22">
        <v>-7.8E-2</v>
      </c>
      <c r="DL22">
        <v>3.5529999999999999</v>
      </c>
      <c r="DM22">
        <v>0.41799999999999998</v>
      </c>
      <c r="DN22">
        <v>1400</v>
      </c>
      <c r="DO22">
        <v>30</v>
      </c>
      <c r="DP22">
        <v>0.5</v>
      </c>
      <c r="DQ22">
        <v>0.18</v>
      </c>
      <c r="DR22">
        <v>11.4738285658773</v>
      </c>
      <c r="DS22">
        <v>-1.24404974314943</v>
      </c>
      <c r="DT22">
        <v>9.6380553390034499E-2</v>
      </c>
      <c r="DU22">
        <v>0</v>
      </c>
      <c r="DV22">
        <v>-19.534836666666699</v>
      </c>
      <c r="DW22">
        <v>2.1766077864293298</v>
      </c>
      <c r="DX22">
        <v>0.16180269153783799</v>
      </c>
      <c r="DY22">
        <v>0</v>
      </c>
      <c r="DZ22">
        <v>3.78575066666667</v>
      </c>
      <c r="EA22">
        <v>-0.47925143492769701</v>
      </c>
      <c r="EB22">
        <v>3.4578494177097401E-2</v>
      </c>
      <c r="EC22">
        <v>0</v>
      </c>
      <c r="ED22">
        <v>0</v>
      </c>
      <c r="EE22">
        <v>3</v>
      </c>
      <c r="EF22" t="s">
        <v>292</v>
      </c>
      <c r="EG22">
        <v>100</v>
      </c>
      <c r="EH22">
        <v>100</v>
      </c>
      <c r="EI22">
        <v>3.5529999999999999</v>
      </c>
      <c r="EJ22">
        <v>0.41839999999999999</v>
      </c>
      <c r="EK22">
        <v>3.5533333333332799</v>
      </c>
      <c r="EL22">
        <v>0</v>
      </c>
      <c r="EM22">
        <v>0</v>
      </c>
      <c r="EN22">
        <v>0</v>
      </c>
      <c r="EO22">
        <v>0.418360000000014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21.3</v>
      </c>
      <c r="EX22">
        <v>21.4</v>
      </c>
      <c r="EY22">
        <v>2</v>
      </c>
      <c r="EZ22">
        <v>395.721</v>
      </c>
      <c r="FA22">
        <v>649.68100000000004</v>
      </c>
      <c r="FB22">
        <v>37.926000000000002</v>
      </c>
      <c r="FC22">
        <v>35.0623</v>
      </c>
      <c r="FD22">
        <v>30.0001</v>
      </c>
      <c r="FE22">
        <v>34.761299999999999</v>
      </c>
      <c r="FF22">
        <v>34.674999999999997</v>
      </c>
      <c r="FG22">
        <v>31.5031</v>
      </c>
      <c r="FH22">
        <v>0</v>
      </c>
      <c r="FI22">
        <v>100</v>
      </c>
      <c r="FJ22">
        <v>-999.9</v>
      </c>
      <c r="FK22">
        <v>619.28200000000004</v>
      </c>
      <c r="FL22">
        <v>33.9831</v>
      </c>
      <c r="FM22">
        <v>101.139</v>
      </c>
      <c r="FN22">
        <v>100.42</v>
      </c>
    </row>
    <row r="23" spans="1:170" x14ac:dyDescent="0.2">
      <c r="A23">
        <v>11</v>
      </c>
      <c r="B23">
        <v>1605821504</v>
      </c>
      <c r="C23">
        <v>1088.4000000953699</v>
      </c>
      <c r="D23" t="s">
        <v>315</v>
      </c>
      <c r="E23" t="s">
        <v>316</v>
      </c>
      <c r="F23" t="s">
        <v>285</v>
      </c>
      <c r="G23" t="s">
        <v>286</v>
      </c>
      <c r="H23">
        <v>1605821496.25</v>
      </c>
      <c r="I23">
        <f t="shared" si="0"/>
        <v>2.0074051188559506E-3</v>
      </c>
      <c r="J23">
        <f t="shared" si="1"/>
        <v>11.244260191714233</v>
      </c>
      <c r="K23">
        <f t="shared" si="2"/>
        <v>700.26296666666701</v>
      </c>
      <c r="L23">
        <f t="shared" si="3"/>
        <v>307.36234877047485</v>
      </c>
      <c r="M23">
        <f t="shared" si="4"/>
        <v>31.501143172401978</v>
      </c>
      <c r="N23">
        <f t="shared" si="5"/>
        <v>71.768985562283092</v>
      </c>
      <c r="O23">
        <f t="shared" si="6"/>
        <v>5.0309953551687825E-2</v>
      </c>
      <c r="P23">
        <f t="shared" si="7"/>
        <v>2.9715369647177927</v>
      </c>
      <c r="Q23">
        <f t="shared" si="8"/>
        <v>4.9841499607377021E-2</v>
      </c>
      <c r="R23">
        <f t="shared" si="9"/>
        <v>3.1192662321037519E-2</v>
      </c>
      <c r="S23">
        <f t="shared" si="10"/>
        <v>231.29174845788637</v>
      </c>
      <c r="T23">
        <f t="shared" si="11"/>
        <v>39.973419227333011</v>
      </c>
      <c r="U23">
        <f t="shared" si="12"/>
        <v>39.529593333333302</v>
      </c>
      <c r="V23">
        <f t="shared" si="13"/>
        <v>7.229360225477178</v>
      </c>
      <c r="W23">
        <f t="shared" si="14"/>
        <v>46.783458122927698</v>
      </c>
      <c r="X23">
        <f t="shared" si="15"/>
        <v>3.3138697938814481</v>
      </c>
      <c r="Y23">
        <f t="shared" si="16"/>
        <v>7.0834220616482861</v>
      </c>
      <c r="Z23">
        <f t="shared" si="17"/>
        <v>3.91549043159573</v>
      </c>
      <c r="AA23">
        <f t="shared" si="18"/>
        <v>-88.526565741547415</v>
      </c>
      <c r="AB23">
        <f t="shared" si="19"/>
        <v>-60.866958229859208</v>
      </c>
      <c r="AC23">
        <f t="shared" si="20"/>
        <v>-4.9887653478380773</v>
      </c>
      <c r="AD23">
        <f t="shared" si="21"/>
        <v>76.909459138641679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52046.015337734061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914.36487999999997</v>
      </c>
      <c r="AR23">
        <v>1165.83</v>
      </c>
      <c r="AS23">
        <f t="shared" si="27"/>
        <v>0.21569621642949655</v>
      </c>
      <c r="AT23">
        <v>0.5</v>
      </c>
      <c r="AU23">
        <f t="shared" si="28"/>
        <v>1180.1889377580362</v>
      </c>
      <c r="AV23">
        <f t="shared" si="29"/>
        <v>11.244260191714233</v>
      </c>
      <c r="AW23">
        <f t="shared" si="30"/>
        <v>127.2811442731775</v>
      </c>
      <c r="AX23">
        <f t="shared" si="31"/>
        <v>0.4151891785251709</v>
      </c>
      <c r="AY23">
        <f t="shared" si="32"/>
        <v>1.0017046672194971E-2</v>
      </c>
      <c r="AZ23">
        <f t="shared" si="33"/>
        <v>1.7980751910655928</v>
      </c>
      <c r="BA23" t="s">
        <v>318</v>
      </c>
      <c r="BB23">
        <v>681.79</v>
      </c>
      <c r="BC23">
        <f t="shared" si="34"/>
        <v>484.03999999999996</v>
      </c>
      <c r="BD23">
        <f t="shared" si="35"/>
        <v>0.51951309809106683</v>
      </c>
      <c r="BE23">
        <f t="shared" si="36"/>
        <v>0.81240868274496281</v>
      </c>
      <c r="BF23">
        <f t="shared" si="37"/>
        <v>0.55837326952015409</v>
      </c>
      <c r="BG23">
        <f t="shared" si="38"/>
        <v>0.82315537077446155</v>
      </c>
      <c r="BH23">
        <f t="shared" si="39"/>
        <v>1400.0046666666699</v>
      </c>
      <c r="BI23">
        <f t="shared" si="40"/>
        <v>1180.1889377580362</v>
      </c>
      <c r="BJ23">
        <f t="shared" si="41"/>
        <v>0.84298928843430065</v>
      </c>
      <c r="BK23">
        <f t="shared" si="42"/>
        <v>0.19597857686860143</v>
      </c>
      <c r="BL23">
        <v>6</v>
      </c>
      <c r="BM23">
        <v>0.5</v>
      </c>
      <c r="BN23" t="s">
        <v>290</v>
      </c>
      <c r="BO23">
        <v>2</v>
      </c>
      <c r="BP23">
        <v>1605821496.25</v>
      </c>
      <c r="BQ23">
        <v>700.26296666666701</v>
      </c>
      <c r="BR23">
        <v>719.23760000000004</v>
      </c>
      <c r="BS23">
        <v>32.334026666666702</v>
      </c>
      <c r="BT23">
        <v>29.42033</v>
      </c>
      <c r="BU23">
        <v>696.70963333333304</v>
      </c>
      <c r="BV23">
        <v>31.915656666666699</v>
      </c>
      <c r="BW23">
        <v>400.00683333333302</v>
      </c>
      <c r="BX23">
        <v>102.43899999999999</v>
      </c>
      <c r="BY23">
        <v>4.9620673333333302E-2</v>
      </c>
      <c r="BZ23">
        <v>39.149653333333298</v>
      </c>
      <c r="CA23">
        <v>39.529593333333302</v>
      </c>
      <c r="CB23">
        <v>999.9</v>
      </c>
      <c r="CC23">
        <v>0</v>
      </c>
      <c r="CD23">
        <v>0</v>
      </c>
      <c r="CE23">
        <v>9997.4926666666706</v>
      </c>
      <c r="CF23">
        <v>0</v>
      </c>
      <c r="CG23">
        <v>105.692533333333</v>
      </c>
      <c r="CH23">
        <v>1400.0046666666699</v>
      </c>
      <c r="CI23">
        <v>0.899998566666667</v>
      </c>
      <c r="CJ23">
        <v>0.100001386666667</v>
      </c>
      <c r="CK23">
        <v>0</v>
      </c>
      <c r="CL23">
        <v>914.336366666667</v>
      </c>
      <c r="CM23">
        <v>4.9997499999999997</v>
      </c>
      <c r="CN23">
        <v>12607.7</v>
      </c>
      <c r="CO23">
        <v>12178.083333333299</v>
      </c>
      <c r="CP23">
        <v>46.578800000000001</v>
      </c>
      <c r="CQ23">
        <v>47.603999999999999</v>
      </c>
      <c r="CR23">
        <v>47.061999999999998</v>
      </c>
      <c r="CS23">
        <v>47.5041333333333</v>
      </c>
      <c r="CT23">
        <v>48.674666666666702</v>
      </c>
      <c r="CU23">
        <v>1255.5050000000001</v>
      </c>
      <c r="CV23">
        <v>139.500666666667</v>
      </c>
      <c r="CW23">
        <v>0</v>
      </c>
      <c r="CX23">
        <v>120.09999990463299</v>
      </c>
      <c r="CY23">
        <v>0</v>
      </c>
      <c r="CZ23">
        <v>914.36487999999997</v>
      </c>
      <c r="DA23">
        <v>3.7193077004611399</v>
      </c>
      <c r="DB23">
        <v>49.392307809614898</v>
      </c>
      <c r="DC23">
        <v>12608.056</v>
      </c>
      <c r="DD23">
        <v>15</v>
      </c>
      <c r="DE23">
        <v>1605820105.0999999</v>
      </c>
      <c r="DF23" t="s">
        <v>291</v>
      </c>
      <c r="DG23">
        <v>1605820105.0999999</v>
      </c>
      <c r="DH23">
        <v>1605820100.5999999</v>
      </c>
      <c r="DI23">
        <v>4</v>
      </c>
      <c r="DJ23">
        <v>-6.7000000000000004E-2</v>
      </c>
      <c r="DK23">
        <v>-7.8E-2</v>
      </c>
      <c r="DL23">
        <v>3.5529999999999999</v>
      </c>
      <c r="DM23">
        <v>0.41799999999999998</v>
      </c>
      <c r="DN23">
        <v>1400</v>
      </c>
      <c r="DO23">
        <v>30</v>
      </c>
      <c r="DP23">
        <v>0.5</v>
      </c>
      <c r="DQ23">
        <v>0.18</v>
      </c>
      <c r="DR23">
        <v>11.259307863095</v>
      </c>
      <c r="DS23">
        <v>-1.3373750270163001</v>
      </c>
      <c r="DT23">
        <v>0.101113934939377</v>
      </c>
      <c r="DU23">
        <v>0</v>
      </c>
      <c r="DV23">
        <v>-18.97456</v>
      </c>
      <c r="DW23">
        <v>2.2802669632925698</v>
      </c>
      <c r="DX23">
        <v>0.16692159756404601</v>
      </c>
      <c r="DY23">
        <v>0</v>
      </c>
      <c r="DZ23">
        <v>2.91368266666667</v>
      </c>
      <c r="EA23">
        <v>-0.42640551724138398</v>
      </c>
      <c r="EB23">
        <v>3.07972072254756E-2</v>
      </c>
      <c r="EC23">
        <v>0</v>
      </c>
      <c r="ED23">
        <v>0</v>
      </c>
      <c r="EE23">
        <v>3</v>
      </c>
      <c r="EF23" t="s">
        <v>292</v>
      </c>
      <c r="EG23">
        <v>100</v>
      </c>
      <c r="EH23">
        <v>100</v>
      </c>
      <c r="EI23">
        <v>3.5539999999999998</v>
      </c>
      <c r="EJ23">
        <v>0.41830000000000001</v>
      </c>
      <c r="EK23">
        <v>3.5533333333332799</v>
      </c>
      <c r="EL23">
        <v>0</v>
      </c>
      <c r="EM23">
        <v>0</v>
      </c>
      <c r="EN23">
        <v>0</v>
      </c>
      <c r="EO23">
        <v>0.418360000000014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23.3</v>
      </c>
      <c r="EX23">
        <v>23.4</v>
      </c>
      <c r="EY23">
        <v>2</v>
      </c>
      <c r="EZ23">
        <v>395.178</v>
      </c>
      <c r="FA23">
        <v>649.75300000000004</v>
      </c>
      <c r="FB23">
        <v>37.915599999999998</v>
      </c>
      <c r="FC23">
        <v>35.1023</v>
      </c>
      <c r="FD23">
        <v>29.9999</v>
      </c>
      <c r="FE23">
        <v>34.793599999999998</v>
      </c>
      <c r="FF23">
        <v>34.703200000000002</v>
      </c>
      <c r="FG23">
        <v>35.354799999999997</v>
      </c>
      <c r="FH23">
        <v>0</v>
      </c>
      <c r="FI23">
        <v>100</v>
      </c>
      <c r="FJ23">
        <v>-999.9</v>
      </c>
      <c r="FK23">
        <v>718.78399999999999</v>
      </c>
      <c r="FL23">
        <v>33.153700000000001</v>
      </c>
      <c r="FM23">
        <v>101.137</v>
      </c>
      <c r="FN23">
        <v>100.413</v>
      </c>
    </row>
    <row r="24" spans="1:170" x14ac:dyDescent="0.2">
      <c r="A24">
        <v>12</v>
      </c>
      <c r="B24">
        <v>1605821624.5</v>
      </c>
      <c r="C24">
        <v>1208.9000000953699</v>
      </c>
      <c r="D24" t="s">
        <v>319</v>
      </c>
      <c r="E24" t="s">
        <v>320</v>
      </c>
      <c r="F24" t="s">
        <v>285</v>
      </c>
      <c r="G24" t="s">
        <v>286</v>
      </c>
      <c r="H24">
        <v>1605821616.5</v>
      </c>
      <c r="I24">
        <f t="shared" si="0"/>
        <v>1.5053062903582998E-3</v>
      </c>
      <c r="J24">
        <f t="shared" si="1"/>
        <v>10.41899353024926</v>
      </c>
      <c r="K24">
        <f t="shared" si="2"/>
        <v>800.21325806451603</v>
      </c>
      <c r="L24">
        <f t="shared" si="3"/>
        <v>317.58138946348345</v>
      </c>
      <c r="M24">
        <f t="shared" si="4"/>
        <v>32.543455539030987</v>
      </c>
      <c r="N24">
        <f t="shared" si="5"/>
        <v>82.000096509307781</v>
      </c>
      <c r="O24">
        <f t="shared" si="6"/>
        <v>3.7554013919301202E-2</v>
      </c>
      <c r="P24">
        <f t="shared" si="7"/>
        <v>2.9710912421028914</v>
      </c>
      <c r="Q24">
        <f t="shared" si="8"/>
        <v>3.7292289504415634E-2</v>
      </c>
      <c r="R24">
        <f t="shared" si="9"/>
        <v>2.3331043637907702E-2</v>
      </c>
      <c r="S24">
        <f t="shared" si="10"/>
        <v>231.28818559141433</v>
      </c>
      <c r="T24">
        <f t="shared" si="11"/>
        <v>39.87104597841013</v>
      </c>
      <c r="U24">
        <f t="shared" si="12"/>
        <v>39.315854838709697</v>
      </c>
      <c r="V24">
        <f t="shared" si="13"/>
        <v>7.1469440439339351</v>
      </c>
      <c r="W24">
        <f t="shared" si="14"/>
        <v>46.023023928607145</v>
      </c>
      <c r="X24">
        <f t="shared" si="15"/>
        <v>3.2198492170689366</v>
      </c>
      <c r="Y24">
        <f t="shared" si="16"/>
        <v>6.9961704864584791</v>
      </c>
      <c r="Z24">
        <f t="shared" si="17"/>
        <v>3.9270948268649986</v>
      </c>
      <c r="AA24">
        <f t="shared" si="18"/>
        <v>-66.384007404801025</v>
      </c>
      <c r="AB24">
        <f t="shared" si="19"/>
        <v>-63.527935120715483</v>
      </c>
      <c r="AC24">
        <f t="shared" si="20"/>
        <v>-5.1965451031515455</v>
      </c>
      <c r="AD24">
        <f t="shared" si="21"/>
        <v>96.179697962746275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52071.554043632175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915.79376923076904</v>
      </c>
      <c r="AR24">
        <v>1164.28</v>
      </c>
      <c r="AS24">
        <f t="shared" si="27"/>
        <v>0.21342480397261043</v>
      </c>
      <c r="AT24">
        <v>0.5</v>
      </c>
      <c r="AU24">
        <f t="shared" si="28"/>
        <v>1180.1708523602219</v>
      </c>
      <c r="AV24">
        <f t="shared" si="29"/>
        <v>10.41899353024926</v>
      </c>
      <c r="AW24">
        <f t="shared" si="30"/>
        <v>125.93886640958446</v>
      </c>
      <c r="AX24">
        <f t="shared" si="31"/>
        <v>0.41276153502593871</v>
      </c>
      <c r="AY24">
        <f t="shared" si="32"/>
        <v>9.3179228991066131E-3</v>
      </c>
      <c r="AZ24">
        <f t="shared" si="33"/>
        <v>1.8018002542343767</v>
      </c>
      <c r="BA24" t="s">
        <v>322</v>
      </c>
      <c r="BB24">
        <v>683.71</v>
      </c>
      <c r="BC24">
        <f t="shared" si="34"/>
        <v>480.56999999999994</v>
      </c>
      <c r="BD24">
        <f t="shared" si="35"/>
        <v>0.51706563199790034</v>
      </c>
      <c r="BE24">
        <f t="shared" si="36"/>
        <v>0.8136148031508279</v>
      </c>
      <c r="BF24">
        <f t="shared" si="37"/>
        <v>0.55366427626301773</v>
      </c>
      <c r="BG24">
        <f t="shared" si="38"/>
        <v>0.82376402471588095</v>
      </c>
      <c r="BH24">
        <f t="shared" si="39"/>
        <v>1399.98322580645</v>
      </c>
      <c r="BI24">
        <f t="shared" si="40"/>
        <v>1180.1708523602219</v>
      </c>
      <c r="BJ24">
        <f t="shared" si="41"/>
        <v>0.84298928058969658</v>
      </c>
      <c r="BK24">
        <f t="shared" si="42"/>
        <v>0.19597856117939316</v>
      </c>
      <c r="BL24">
        <v>6</v>
      </c>
      <c r="BM24">
        <v>0.5</v>
      </c>
      <c r="BN24" t="s">
        <v>290</v>
      </c>
      <c r="BO24">
        <v>2</v>
      </c>
      <c r="BP24">
        <v>1605821616.5</v>
      </c>
      <c r="BQ24">
        <v>800.21325806451603</v>
      </c>
      <c r="BR24">
        <v>817.64861290322597</v>
      </c>
      <c r="BS24">
        <v>31.421500000000002</v>
      </c>
      <c r="BT24">
        <v>29.234487096774199</v>
      </c>
      <c r="BU24">
        <v>796.66006451612895</v>
      </c>
      <c r="BV24">
        <v>31.003145161290298</v>
      </c>
      <c r="BW24">
        <v>399.99964516129</v>
      </c>
      <c r="BX24">
        <v>102.424258064516</v>
      </c>
      <c r="BY24">
        <v>4.8546132258064499E-2</v>
      </c>
      <c r="BZ24">
        <v>38.919245161290299</v>
      </c>
      <c r="CA24">
        <v>39.315854838709697</v>
      </c>
      <c r="CB24">
        <v>999.9</v>
      </c>
      <c r="CC24">
        <v>0</v>
      </c>
      <c r="CD24">
        <v>0</v>
      </c>
      <c r="CE24">
        <v>9996.4096774193495</v>
      </c>
      <c r="CF24">
        <v>0</v>
      </c>
      <c r="CG24">
        <v>106.729935483871</v>
      </c>
      <c r="CH24">
        <v>1399.98322580645</v>
      </c>
      <c r="CI24">
        <v>0.90000109677419304</v>
      </c>
      <c r="CJ24">
        <v>9.9998841935483904E-2</v>
      </c>
      <c r="CK24">
        <v>0</v>
      </c>
      <c r="CL24">
        <v>915.691838709678</v>
      </c>
      <c r="CM24">
        <v>4.9997499999999997</v>
      </c>
      <c r="CN24">
        <v>12608.270967741901</v>
      </c>
      <c r="CO24">
        <v>12177.896774193599</v>
      </c>
      <c r="CP24">
        <v>46.183</v>
      </c>
      <c r="CQ24">
        <v>47.191064516129003</v>
      </c>
      <c r="CR24">
        <v>46.691064516129003</v>
      </c>
      <c r="CS24">
        <v>47.120935483871001</v>
      </c>
      <c r="CT24">
        <v>48.305999999999997</v>
      </c>
      <c r="CU24">
        <v>1255.4851612903201</v>
      </c>
      <c r="CV24">
        <v>139.49806451612901</v>
      </c>
      <c r="CW24">
        <v>0</v>
      </c>
      <c r="CX24">
        <v>120</v>
      </c>
      <c r="CY24">
        <v>0</v>
      </c>
      <c r="CZ24">
        <v>915.79376923076904</v>
      </c>
      <c r="DA24">
        <v>7.8770598313291904</v>
      </c>
      <c r="DB24">
        <v>104.994871871852</v>
      </c>
      <c r="DC24">
        <v>12609.5346153846</v>
      </c>
      <c r="DD24">
        <v>15</v>
      </c>
      <c r="DE24">
        <v>1605820105.0999999</v>
      </c>
      <c r="DF24" t="s">
        <v>291</v>
      </c>
      <c r="DG24">
        <v>1605820105.0999999</v>
      </c>
      <c r="DH24">
        <v>1605820100.5999999</v>
      </c>
      <c r="DI24">
        <v>4</v>
      </c>
      <c r="DJ24">
        <v>-6.7000000000000004E-2</v>
      </c>
      <c r="DK24">
        <v>-7.8E-2</v>
      </c>
      <c r="DL24">
        <v>3.5529999999999999</v>
      </c>
      <c r="DM24">
        <v>0.41799999999999998</v>
      </c>
      <c r="DN24">
        <v>1400</v>
      </c>
      <c r="DO24">
        <v>30</v>
      </c>
      <c r="DP24">
        <v>0.5</v>
      </c>
      <c r="DQ24">
        <v>0.18</v>
      </c>
      <c r="DR24">
        <v>10.4333551610063</v>
      </c>
      <c r="DS24">
        <v>-0.88211848162970596</v>
      </c>
      <c r="DT24">
        <v>7.4250562662724603E-2</v>
      </c>
      <c r="DU24">
        <v>0</v>
      </c>
      <c r="DV24">
        <v>-17.44257</v>
      </c>
      <c r="DW24">
        <v>1.4656471635149799</v>
      </c>
      <c r="DX24">
        <v>0.117968453834065</v>
      </c>
      <c r="DY24">
        <v>0</v>
      </c>
      <c r="DZ24">
        <v>2.18820666666667</v>
      </c>
      <c r="EA24">
        <v>-0.271526229143493</v>
      </c>
      <c r="EB24">
        <v>1.9832274257437599E-2</v>
      </c>
      <c r="EC24">
        <v>0</v>
      </c>
      <c r="ED24">
        <v>0</v>
      </c>
      <c r="EE24">
        <v>3</v>
      </c>
      <c r="EF24" t="s">
        <v>292</v>
      </c>
      <c r="EG24">
        <v>100</v>
      </c>
      <c r="EH24">
        <v>100</v>
      </c>
      <c r="EI24">
        <v>3.5529999999999999</v>
      </c>
      <c r="EJ24">
        <v>0.41830000000000001</v>
      </c>
      <c r="EK24">
        <v>3.5533333333332799</v>
      </c>
      <c r="EL24">
        <v>0</v>
      </c>
      <c r="EM24">
        <v>0</v>
      </c>
      <c r="EN24">
        <v>0</v>
      </c>
      <c r="EO24">
        <v>0.418360000000014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25.3</v>
      </c>
      <c r="EX24">
        <v>25.4</v>
      </c>
      <c r="EY24">
        <v>2</v>
      </c>
      <c r="EZ24">
        <v>394.00900000000001</v>
      </c>
      <c r="FA24">
        <v>652.09900000000005</v>
      </c>
      <c r="FB24">
        <v>37.770499999999998</v>
      </c>
      <c r="FC24">
        <v>34.849299999999999</v>
      </c>
      <c r="FD24">
        <v>29.998999999999999</v>
      </c>
      <c r="FE24">
        <v>34.577500000000001</v>
      </c>
      <c r="FF24">
        <v>34.489600000000003</v>
      </c>
      <c r="FG24">
        <v>39.084400000000002</v>
      </c>
      <c r="FH24">
        <v>0</v>
      </c>
      <c r="FI24">
        <v>100</v>
      </c>
      <c r="FJ24">
        <v>-999.9</v>
      </c>
      <c r="FK24">
        <v>817.35500000000002</v>
      </c>
      <c r="FL24">
        <v>32.232100000000003</v>
      </c>
      <c r="FM24">
        <v>101.20399999999999</v>
      </c>
      <c r="FN24">
        <v>100.482</v>
      </c>
    </row>
    <row r="25" spans="1:170" x14ac:dyDescent="0.2">
      <c r="A25">
        <v>13</v>
      </c>
      <c r="B25">
        <v>1605821745</v>
      </c>
      <c r="C25">
        <v>1329.4000000953699</v>
      </c>
      <c r="D25" t="s">
        <v>323</v>
      </c>
      <c r="E25" t="s">
        <v>324</v>
      </c>
      <c r="F25" t="s">
        <v>285</v>
      </c>
      <c r="G25" t="s">
        <v>286</v>
      </c>
      <c r="H25">
        <v>1605821737</v>
      </c>
      <c r="I25">
        <f t="shared" si="0"/>
        <v>1.2450046429621541E-3</v>
      </c>
      <c r="J25">
        <f t="shared" si="1"/>
        <v>10.148940208829464</v>
      </c>
      <c r="K25">
        <f t="shared" si="2"/>
        <v>900.06093548387105</v>
      </c>
      <c r="L25">
        <f t="shared" si="3"/>
        <v>324.09885799856085</v>
      </c>
      <c r="M25">
        <f t="shared" si="4"/>
        <v>33.211404229724927</v>
      </c>
      <c r="N25">
        <f t="shared" si="5"/>
        <v>92.232005210804971</v>
      </c>
      <c r="O25">
        <f t="shared" si="6"/>
        <v>3.0458017196876134E-2</v>
      </c>
      <c r="P25">
        <f t="shared" si="7"/>
        <v>2.9714062171947084</v>
      </c>
      <c r="Q25">
        <f t="shared" si="8"/>
        <v>3.0285629329286815E-2</v>
      </c>
      <c r="R25">
        <f t="shared" si="9"/>
        <v>1.8943925214267871E-2</v>
      </c>
      <c r="S25">
        <f t="shared" si="10"/>
        <v>231.28770091660488</v>
      </c>
      <c r="T25">
        <f t="shared" si="11"/>
        <v>39.916073814025815</v>
      </c>
      <c r="U25">
        <f t="shared" si="12"/>
        <v>39.370861290322601</v>
      </c>
      <c r="V25">
        <f t="shared" si="13"/>
        <v>7.168075934381263</v>
      </c>
      <c r="W25">
        <f t="shared" si="14"/>
        <v>45.333297599692642</v>
      </c>
      <c r="X25">
        <f t="shared" si="15"/>
        <v>3.1679866227373799</v>
      </c>
      <c r="Y25">
        <f t="shared" si="16"/>
        <v>6.9882112938522667</v>
      </c>
      <c r="Z25">
        <f t="shared" si="17"/>
        <v>4.0000893116438831</v>
      </c>
      <c r="AA25">
        <f t="shared" si="18"/>
        <v>-54.904704754630998</v>
      </c>
      <c r="AB25">
        <f t="shared" si="19"/>
        <v>-75.733219064944493</v>
      </c>
      <c r="AC25">
        <f t="shared" si="20"/>
        <v>-6.1952821893173802</v>
      </c>
      <c r="AD25">
        <f t="shared" si="21"/>
        <v>94.454494907712032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52083.989819095717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920.80319230769203</v>
      </c>
      <c r="AR25">
        <v>1171.9000000000001</v>
      </c>
      <c r="AS25">
        <f t="shared" si="27"/>
        <v>0.21426470491706462</v>
      </c>
      <c r="AT25">
        <v>0.5</v>
      </c>
      <c r="AU25">
        <f t="shared" si="28"/>
        <v>1180.1686459086047</v>
      </c>
      <c r="AV25">
        <f t="shared" si="29"/>
        <v>10.148940208829464</v>
      </c>
      <c r="AW25">
        <f t="shared" si="30"/>
        <v>126.43424333398946</v>
      </c>
      <c r="AX25">
        <f t="shared" si="31"/>
        <v>0.41302158887277074</v>
      </c>
      <c r="AY25">
        <f t="shared" si="32"/>
        <v>9.0891142768729245E-3</v>
      </c>
      <c r="AZ25">
        <f t="shared" si="33"/>
        <v>1.7835822169127056</v>
      </c>
      <c r="BA25" t="s">
        <v>326</v>
      </c>
      <c r="BB25">
        <v>687.88</v>
      </c>
      <c r="BC25">
        <f t="shared" si="34"/>
        <v>484.0200000000001</v>
      </c>
      <c r="BD25">
        <f t="shared" si="35"/>
        <v>0.51877362028905416</v>
      </c>
      <c r="BE25">
        <f t="shared" si="36"/>
        <v>0.81197265169761479</v>
      </c>
      <c r="BF25">
        <f t="shared" si="37"/>
        <v>0.5501404735822033</v>
      </c>
      <c r="BG25">
        <f t="shared" si="38"/>
        <v>0.82077180340387068</v>
      </c>
      <c r="BH25">
        <f t="shared" si="39"/>
        <v>1399.9806451612901</v>
      </c>
      <c r="BI25">
        <f t="shared" si="40"/>
        <v>1180.1686459086047</v>
      </c>
      <c r="BJ25">
        <f t="shared" si="41"/>
        <v>0.84298925844981154</v>
      </c>
      <c r="BK25">
        <f t="shared" si="42"/>
        <v>0.19597851689962317</v>
      </c>
      <c r="BL25">
        <v>6</v>
      </c>
      <c r="BM25">
        <v>0.5</v>
      </c>
      <c r="BN25" t="s">
        <v>290</v>
      </c>
      <c r="BO25">
        <v>2</v>
      </c>
      <c r="BP25">
        <v>1605821737</v>
      </c>
      <c r="BQ25">
        <v>900.06093548387105</v>
      </c>
      <c r="BR25">
        <v>916.96487096774194</v>
      </c>
      <c r="BS25">
        <v>30.915309677419401</v>
      </c>
      <c r="BT25">
        <v>29.105574193548399</v>
      </c>
      <c r="BU25">
        <v>896.50770967741903</v>
      </c>
      <c r="BV25">
        <v>30.496951612903199</v>
      </c>
      <c r="BW25">
        <v>400.00816129032302</v>
      </c>
      <c r="BX25">
        <v>102.424322580645</v>
      </c>
      <c r="BY25">
        <v>4.8745158064516098E-2</v>
      </c>
      <c r="BZ25">
        <v>38.898103225806501</v>
      </c>
      <c r="CA25">
        <v>39.370861290322601</v>
      </c>
      <c r="CB25">
        <v>999.9</v>
      </c>
      <c r="CC25">
        <v>0</v>
      </c>
      <c r="CD25">
        <v>0</v>
      </c>
      <c r="CE25">
        <v>9998.1854838709696</v>
      </c>
      <c r="CF25">
        <v>0</v>
      </c>
      <c r="CG25">
        <v>103.931677419355</v>
      </c>
      <c r="CH25">
        <v>1399.9806451612901</v>
      </c>
      <c r="CI25">
        <v>0.90000096774193505</v>
      </c>
      <c r="CJ25">
        <v>9.9999006451612901E-2</v>
      </c>
      <c r="CK25">
        <v>0</v>
      </c>
      <c r="CL25">
        <v>920.71587096774203</v>
      </c>
      <c r="CM25">
        <v>4.9997499999999997</v>
      </c>
      <c r="CN25">
        <v>12669.4096774194</v>
      </c>
      <c r="CO25">
        <v>12177.890322580601</v>
      </c>
      <c r="CP25">
        <v>46.061999999999998</v>
      </c>
      <c r="CQ25">
        <v>47</v>
      </c>
      <c r="CR25">
        <v>46.561999999999998</v>
      </c>
      <c r="CS25">
        <v>46.936999999999998</v>
      </c>
      <c r="CT25">
        <v>48.152999999999999</v>
      </c>
      <c r="CU25">
        <v>1255.4838709677399</v>
      </c>
      <c r="CV25">
        <v>139.49677419354799</v>
      </c>
      <c r="CW25">
        <v>0</v>
      </c>
      <c r="CX25">
        <v>120.10000014305101</v>
      </c>
      <c r="CY25">
        <v>0</v>
      </c>
      <c r="CZ25">
        <v>920.80319230769203</v>
      </c>
      <c r="DA25">
        <v>6.9505299394144098</v>
      </c>
      <c r="DB25">
        <v>97.842735015339102</v>
      </c>
      <c r="DC25">
        <v>12670.5961538462</v>
      </c>
      <c r="DD25">
        <v>15</v>
      </c>
      <c r="DE25">
        <v>1605820105.0999999</v>
      </c>
      <c r="DF25" t="s">
        <v>291</v>
      </c>
      <c r="DG25">
        <v>1605820105.0999999</v>
      </c>
      <c r="DH25">
        <v>1605820100.5999999</v>
      </c>
      <c r="DI25">
        <v>4</v>
      </c>
      <c r="DJ25">
        <v>-6.7000000000000004E-2</v>
      </c>
      <c r="DK25">
        <v>-7.8E-2</v>
      </c>
      <c r="DL25">
        <v>3.5529999999999999</v>
      </c>
      <c r="DM25">
        <v>0.41799999999999998</v>
      </c>
      <c r="DN25">
        <v>1400</v>
      </c>
      <c r="DO25">
        <v>30</v>
      </c>
      <c r="DP25">
        <v>0.5</v>
      </c>
      <c r="DQ25">
        <v>0.18</v>
      </c>
      <c r="DR25">
        <v>10.152284338542</v>
      </c>
      <c r="DS25">
        <v>-0.76750247153781503</v>
      </c>
      <c r="DT25">
        <v>6.7720924925683698E-2</v>
      </c>
      <c r="DU25">
        <v>0</v>
      </c>
      <c r="DV25">
        <v>-16.89856</v>
      </c>
      <c r="DW25">
        <v>1.28322847608458</v>
      </c>
      <c r="DX25">
        <v>0.10949737165795401</v>
      </c>
      <c r="DY25">
        <v>0</v>
      </c>
      <c r="DZ25">
        <v>1.8091286666666699</v>
      </c>
      <c r="EA25">
        <v>-0.152509187986652</v>
      </c>
      <c r="EB25">
        <v>1.10138887269161E-2</v>
      </c>
      <c r="EC25">
        <v>1</v>
      </c>
      <c r="ED25">
        <v>1</v>
      </c>
      <c r="EE25">
        <v>3</v>
      </c>
      <c r="EF25" t="s">
        <v>293</v>
      </c>
      <c r="EG25">
        <v>100</v>
      </c>
      <c r="EH25">
        <v>100</v>
      </c>
      <c r="EI25">
        <v>3.5539999999999998</v>
      </c>
      <c r="EJ25">
        <v>0.41839999999999999</v>
      </c>
      <c r="EK25">
        <v>3.5533333333332799</v>
      </c>
      <c r="EL25">
        <v>0</v>
      </c>
      <c r="EM25">
        <v>0</v>
      </c>
      <c r="EN25">
        <v>0</v>
      </c>
      <c r="EO25">
        <v>0.418360000000014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27.3</v>
      </c>
      <c r="EX25">
        <v>27.4</v>
      </c>
      <c r="EY25">
        <v>2</v>
      </c>
      <c r="EZ25">
        <v>394.012</v>
      </c>
      <c r="FA25">
        <v>652.85</v>
      </c>
      <c r="FB25">
        <v>37.6631</v>
      </c>
      <c r="FC25">
        <v>34.633099999999999</v>
      </c>
      <c r="FD25">
        <v>29.999700000000001</v>
      </c>
      <c r="FE25">
        <v>34.391800000000003</v>
      </c>
      <c r="FF25">
        <v>34.321599999999997</v>
      </c>
      <c r="FG25">
        <v>42.7699</v>
      </c>
      <c r="FH25">
        <v>0</v>
      </c>
      <c r="FI25">
        <v>100</v>
      </c>
      <c r="FJ25">
        <v>-999.9</v>
      </c>
      <c r="FK25">
        <v>916.76199999999994</v>
      </c>
      <c r="FL25">
        <v>31.3444</v>
      </c>
      <c r="FM25">
        <v>101.23</v>
      </c>
      <c r="FN25">
        <v>100.51600000000001</v>
      </c>
    </row>
    <row r="26" spans="1:170" x14ac:dyDescent="0.2">
      <c r="A26">
        <v>14</v>
      </c>
      <c r="B26">
        <v>1605821865.5</v>
      </c>
      <c r="C26">
        <v>1449.9000000953699</v>
      </c>
      <c r="D26" t="s">
        <v>327</v>
      </c>
      <c r="E26" t="s">
        <v>328</v>
      </c>
      <c r="F26" t="s">
        <v>285</v>
      </c>
      <c r="G26" t="s">
        <v>286</v>
      </c>
      <c r="H26">
        <v>1605821857.5</v>
      </c>
      <c r="I26">
        <f t="shared" si="0"/>
        <v>1.0450774374031614E-3</v>
      </c>
      <c r="J26">
        <f t="shared" si="1"/>
        <v>11.980255591035645</v>
      </c>
      <c r="K26">
        <f t="shared" si="2"/>
        <v>1199.83741935484</v>
      </c>
      <c r="L26">
        <f t="shared" si="3"/>
        <v>386.26258499479815</v>
      </c>
      <c r="M26">
        <f t="shared" si="4"/>
        <v>39.579876653648491</v>
      </c>
      <c r="N26">
        <f t="shared" si="5"/>
        <v>122.94594119991206</v>
      </c>
      <c r="O26">
        <f t="shared" si="6"/>
        <v>2.5292611289391732E-2</v>
      </c>
      <c r="P26">
        <f t="shared" si="7"/>
        <v>2.9718517530126629</v>
      </c>
      <c r="Q26">
        <f t="shared" si="8"/>
        <v>2.517363067865604E-2</v>
      </c>
      <c r="R26">
        <f t="shared" si="9"/>
        <v>1.5744162324190718E-2</v>
      </c>
      <c r="S26">
        <f t="shared" si="10"/>
        <v>231.29205276807397</v>
      </c>
      <c r="T26">
        <f t="shared" si="11"/>
        <v>39.922840796510016</v>
      </c>
      <c r="U26">
        <f t="shared" si="12"/>
        <v>39.384932258064502</v>
      </c>
      <c r="V26">
        <f t="shared" si="13"/>
        <v>7.1734902876242872</v>
      </c>
      <c r="W26">
        <f t="shared" si="14"/>
        <v>44.945757042119062</v>
      </c>
      <c r="X26">
        <f t="shared" si="15"/>
        <v>3.1334658686780421</v>
      </c>
      <c r="Y26">
        <f t="shared" si="16"/>
        <v>6.9716611197396094</v>
      </c>
      <c r="Z26">
        <f t="shared" si="17"/>
        <v>4.0400244189462455</v>
      </c>
      <c r="AA26">
        <f t="shared" si="18"/>
        <v>-46.087914989479415</v>
      </c>
      <c r="AB26">
        <f t="shared" si="19"/>
        <v>-85.053267790859138</v>
      </c>
      <c r="AC26">
        <f t="shared" si="20"/>
        <v>-6.9556561647315025</v>
      </c>
      <c r="AD26">
        <f t="shared" si="21"/>
        <v>93.19521382300394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52103.857547312567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936.363846153846</v>
      </c>
      <c r="AR26">
        <v>1198.44</v>
      </c>
      <c r="AS26">
        <f t="shared" si="27"/>
        <v>0.21868108027615407</v>
      </c>
      <c r="AT26">
        <v>0.5</v>
      </c>
      <c r="AU26">
        <f t="shared" si="28"/>
        <v>1180.1906910698999</v>
      </c>
      <c r="AV26">
        <f t="shared" si="29"/>
        <v>11.980255591035645</v>
      </c>
      <c r="AW26">
        <f t="shared" si="30"/>
        <v>129.04268762751326</v>
      </c>
      <c r="AX26">
        <f t="shared" si="31"/>
        <v>0.4227161977237075</v>
      </c>
      <c r="AY26">
        <f t="shared" si="32"/>
        <v>1.0640655926092275E-2</v>
      </c>
      <c r="AZ26">
        <f t="shared" si="33"/>
        <v>1.7219385200760988</v>
      </c>
      <c r="BA26" t="s">
        <v>330</v>
      </c>
      <c r="BB26">
        <v>691.84</v>
      </c>
      <c r="BC26">
        <f t="shared" si="34"/>
        <v>506.6</v>
      </c>
      <c r="BD26">
        <f t="shared" si="35"/>
        <v>0.51732363570105422</v>
      </c>
      <c r="BE26">
        <f t="shared" si="36"/>
        <v>0.8028977838645418</v>
      </c>
      <c r="BF26">
        <f t="shared" si="37"/>
        <v>0.54264221504431009</v>
      </c>
      <c r="BG26">
        <f t="shared" si="38"/>
        <v>0.81035007720692176</v>
      </c>
      <c r="BH26">
        <f t="shared" si="39"/>
        <v>1400.00677419355</v>
      </c>
      <c r="BI26">
        <f t="shared" si="40"/>
        <v>1180.1906910698999</v>
      </c>
      <c r="BJ26">
        <f t="shared" si="41"/>
        <v>0.84298927178386596</v>
      </c>
      <c r="BK26">
        <f t="shared" si="42"/>
        <v>0.19597854356773187</v>
      </c>
      <c r="BL26">
        <v>6</v>
      </c>
      <c r="BM26">
        <v>0.5</v>
      </c>
      <c r="BN26" t="s">
        <v>290</v>
      </c>
      <c r="BO26">
        <v>2</v>
      </c>
      <c r="BP26">
        <v>1605821857.5</v>
      </c>
      <c r="BQ26">
        <v>1199.83741935484</v>
      </c>
      <c r="BR26">
        <v>1219.6887096774201</v>
      </c>
      <c r="BS26">
        <v>30.579696774193501</v>
      </c>
      <c r="BT26">
        <v>29.060016129032299</v>
      </c>
      <c r="BU26">
        <v>1196.2838709677401</v>
      </c>
      <c r="BV26">
        <v>30.161332258064501</v>
      </c>
      <c r="BW26">
        <v>399.99954838709698</v>
      </c>
      <c r="BX26">
        <v>102.42025806451601</v>
      </c>
      <c r="BY26">
        <v>4.8575809677419403E-2</v>
      </c>
      <c r="BZ26">
        <v>38.854074193548399</v>
      </c>
      <c r="CA26">
        <v>39.384932258064502</v>
      </c>
      <c r="CB26">
        <v>999.9</v>
      </c>
      <c r="CC26">
        <v>0</v>
      </c>
      <c r="CD26">
        <v>0</v>
      </c>
      <c r="CE26">
        <v>10001.1035483871</v>
      </c>
      <c r="CF26">
        <v>0</v>
      </c>
      <c r="CG26">
        <v>108.065161290323</v>
      </c>
      <c r="CH26">
        <v>1400.00677419355</v>
      </c>
      <c r="CI26">
        <v>0.89999961290322605</v>
      </c>
      <c r="CJ26">
        <v>0.10000033548387099</v>
      </c>
      <c r="CK26">
        <v>0</v>
      </c>
      <c r="CL26">
        <v>936.36841935483903</v>
      </c>
      <c r="CM26">
        <v>4.9997499999999997</v>
      </c>
      <c r="CN26">
        <v>12890.0741935484</v>
      </c>
      <c r="CO26">
        <v>12178.1193548387</v>
      </c>
      <c r="CP26">
        <v>46.125</v>
      </c>
      <c r="CQ26">
        <v>47.061999999999998</v>
      </c>
      <c r="CR26">
        <v>46.602645161290297</v>
      </c>
      <c r="CS26">
        <v>47</v>
      </c>
      <c r="CT26">
        <v>48.186999999999998</v>
      </c>
      <c r="CU26">
        <v>1255.50677419355</v>
      </c>
      <c r="CV26">
        <v>139.5</v>
      </c>
      <c r="CW26">
        <v>0</v>
      </c>
      <c r="CX26">
        <v>120.10000014305101</v>
      </c>
      <c r="CY26">
        <v>0</v>
      </c>
      <c r="CZ26">
        <v>936.363846153846</v>
      </c>
      <c r="DA26">
        <v>0.37237608504429998</v>
      </c>
      <c r="DB26">
        <v>3.4085470859721898</v>
      </c>
      <c r="DC26">
        <v>12890.003846153801</v>
      </c>
      <c r="DD26">
        <v>15</v>
      </c>
      <c r="DE26">
        <v>1605820105.0999999</v>
      </c>
      <c r="DF26" t="s">
        <v>291</v>
      </c>
      <c r="DG26">
        <v>1605820105.0999999</v>
      </c>
      <c r="DH26">
        <v>1605820100.5999999</v>
      </c>
      <c r="DI26">
        <v>4</v>
      </c>
      <c r="DJ26">
        <v>-6.7000000000000004E-2</v>
      </c>
      <c r="DK26">
        <v>-7.8E-2</v>
      </c>
      <c r="DL26">
        <v>3.5529999999999999</v>
      </c>
      <c r="DM26">
        <v>0.41799999999999998</v>
      </c>
      <c r="DN26">
        <v>1400</v>
      </c>
      <c r="DO26">
        <v>30</v>
      </c>
      <c r="DP26">
        <v>0.5</v>
      </c>
      <c r="DQ26">
        <v>0.18</v>
      </c>
      <c r="DR26">
        <v>12.0154890390608</v>
      </c>
      <c r="DS26">
        <v>-1.34270537601335</v>
      </c>
      <c r="DT26">
        <v>0.133479674010264</v>
      </c>
      <c r="DU26">
        <v>0</v>
      </c>
      <c r="DV26">
        <v>-19.867786666666699</v>
      </c>
      <c r="DW26">
        <v>2.3272791991101198</v>
      </c>
      <c r="DX26">
        <v>0.219991032746539</v>
      </c>
      <c r="DY26">
        <v>0</v>
      </c>
      <c r="DZ26">
        <v>1.5203453333333301</v>
      </c>
      <c r="EA26">
        <v>-0.15299879866518301</v>
      </c>
      <c r="EB26">
        <v>1.11744559101949E-2</v>
      </c>
      <c r="EC26">
        <v>1</v>
      </c>
      <c r="ED26">
        <v>1</v>
      </c>
      <c r="EE26">
        <v>3</v>
      </c>
      <c r="EF26" t="s">
        <v>293</v>
      </c>
      <c r="EG26">
        <v>100</v>
      </c>
      <c r="EH26">
        <v>100</v>
      </c>
      <c r="EI26">
        <v>3.55</v>
      </c>
      <c r="EJ26">
        <v>0.41839999999999999</v>
      </c>
      <c r="EK26">
        <v>3.5533333333332799</v>
      </c>
      <c r="EL26">
        <v>0</v>
      </c>
      <c r="EM26">
        <v>0</v>
      </c>
      <c r="EN26">
        <v>0</v>
      </c>
      <c r="EO26">
        <v>0.418360000000014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29.3</v>
      </c>
      <c r="EX26">
        <v>29.4</v>
      </c>
      <c r="EY26">
        <v>2</v>
      </c>
      <c r="EZ26">
        <v>393.93900000000002</v>
      </c>
      <c r="FA26">
        <v>652.41200000000003</v>
      </c>
      <c r="FB26">
        <v>37.597999999999999</v>
      </c>
      <c r="FC26">
        <v>34.612699999999997</v>
      </c>
      <c r="FD26">
        <v>30.0001</v>
      </c>
      <c r="FE26">
        <v>34.3553</v>
      </c>
      <c r="FF26">
        <v>34.282899999999998</v>
      </c>
      <c r="FG26">
        <v>53.594799999999999</v>
      </c>
      <c r="FH26">
        <v>0</v>
      </c>
      <c r="FI26">
        <v>100</v>
      </c>
      <c r="FJ26">
        <v>-999.9</v>
      </c>
      <c r="FK26">
        <v>1219.31</v>
      </c>
      <c r="FL26">
        <v>30.862200000000001</v>
      </c>
      <c r="FM26">
        <v>101.21899999999999</v>
      </c>
      <c r="FN26">
        <v>100.506</v>
      </c>
    </row>
    <row r="27" spans="1:170" x14ac:dyDescent="0.2">
      <c r="A27">
        <v>15</v>
      </c>
      <c r="B27">
        <v>1605821986</v>
      </c>
      <c r="C27">
        <v>1570.4000000953699</v>
      </c>
      <c r="D27" t="s">
        <v>331</v>
      </c>
      <c r="E27" t="s">
        <v>332</v>
      </c>
      <c r="F27" t="s">
        <v>285</v>
      </c>
      <c r="G27" t="s">
        <v>286</v>
      </c>
      <c r="H27">
        <v>1605821978</v>
      </c>
      <c r="I27">
        <f t="shared" si="0"/>
        <v>8.9900422106171777E-4</v>
      </c>
      <c r="J27">
        <f t="shared" si="1"/>
        <v>11.776381087442223</v>
      </c>
      <c r="K27">
        <f t="shared" si="2"/>
        <v>1399.8941935483899</v>
      </c>
      <c r="L27">
        <f t="shared" si="3"/>
        <v>460.10221554309095</v>
      </c>
      <c r="M27">
        <f t="shared" si="4"/>
        <v>47.143949378558666</v>
      </c>
      <c r="N27">
        <f t="shared" si="5"/>
        <v>143.43886807431073</v>
      </c>
      <c r="O27">
        <f t="shared" si="6"/>
        <v>2.1546818263046476E-2</v>
      </c>
      <c r="P27">
        <f t="shared" si="7"/>
        <v>2.9709307497452868</v>
      </c>
      <c r="Q27">
        <f t="shared" si="8"/>
        <v>2.1460378031518849E-2</v>
      </c>
      <c r="R27">
        <f t="shared" si="9"/>
        <v>1.3420473566584913E-2</v>
      </c>
      <c r="S27">
        <f t="shared" si="10"/>
        <v>231.29543211056304</v>
      </c>
      <c r="T27">
        <f t="shared" si="11"/>
        <v>39.947600418436785</v>
      </c>
      <c r="U27">
        <f t="shared" si="12"/>
        <v>39.418396774193603</v>
      </c>
      <c r="V27">
        <f t="shared" si="13"/>
        <v>7.1863813115031983</v>
      </c>
      <c r="W27">
        <f t="shared" si="14"/>
        <v>44.635257788976347</v>
      </c>
      <c r="X27">
        <f t="shared" si="15"/>
        <v>3.1096806556663834</v>
      </c>
      <c r="Y27">
        <f t="shared" si="16"/>
        <v>6.9668706079129832</v>
      </c>
      <c r="Z27">
        <f t="shared" si="17"/>
        <v>4.0767006558368148</v>
      </c>
      <c r="AA27">
        <f t="shared" si="18"/>
        <v>-39.646086148821752</v>
      </c>
      <c r="AB27">
        <f t="shared" si="19"/>
        <v>-92.430841834641029</v>
      </c>
      <c r="AC27">
        <f t="shared" si="20"/>
        <v>-7.5620908352072451</v>
      </c>
      <c r="AD27">
        <f t="shared" si="21"/>
        <v>91.656413291893017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52079.844736127474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939.15288461538501</v>
      </c>
      <c r="AR27">
        <v>1206.08</v>
      </c>
      <c r="AS27">
        <f t="shared" si="27"/>
        <v>0.22131791869910367</v>
      </c>
      <c r="AT27">
        <v>0.5</v>
      </c>
      <c r="AU27">
        <f t="shared" si="28"/>
        <v>1180.2085652634346</v>
      </c>
      <c r="AV27">
        <f t="shared" si="29"/>
        <v>11.776381087442223</v>
      </c>
      <c r="AW27">
        <f t="shared" si="30"/>
        <v>130.60065164747931</v>
      </c>
      <c r="AX27">
        <f t="shared" si="31"/>
        <v>0.42727679755903419</v>
      </c>
      <c r="AY27">
        <f t="shared" si="32"/>
        <v>1.0467750303524427E-2</v>
      </c>
      <c r="AZ27">
        <f t="shared" si="33"/>
        <v>1.7046962058901567</v>
      </c>
      <c r="BA27" t="s">
        <v>334</v>
      </c>
      <c r="BB27">
        <v>690.75</v>
      </c>
      <c r="BC27">
        <f t="shared" si="34"/>
        <v>515.32999999999993</v>
      </c>
      <c r="BD27">
        <f t="shared" si="35"/>
        <v>0.51797317327657022</v>
      </c>
      <c r="BE27">
        <f t="shared" si="36"/>
        <v>0.79958620636013267</v>
      </c>
      <c r="BF27">
        <f t="shared" si="37"/>
        <v>0.54407957866613044</v>
      </c>
      <c r="BG27">
        <f t="shared" si="38"/>
        <v>0.80735000229566745</v>
      </c>
      <c r="BH27">
        <f t="shared" si="39"/>
        <v>1400.0280645161299</v>
      </c>
      <c r="BI27">
        <f t="shared" si="40"/>
        <v>1180.2085652634346</v>
      </c>
      <c r="BJ27">
        <f t="shared" si="41"/>
        <v>0.84298921941349214</v>
      </c>
      <c r="BK27">
        <f t="shared" si="42"/>
        <v>0.1959784388269844</v>
      </c>
      <c r="BL27">
        <v>6</v>
      </c>
      <c r="BM27">
        <v>0.5</v>
      </c>
      <c r="BN27" t="s">
        <v>290</v>
      </c>
      <c r="BO27">
        <v>2</v>
      </c>
      <c r="BP27">
        <v>1605821978</v>
      </c>
      <c r="BQ27">
        <v>1399.8941935483899</v>
      </c>
      <c r="BR27">
        <v>1419.44677419355</v>
      </c>
      <c r="BS27">
        <v>30.3489838709677</v>
      </c>
      <c r="BT27">
        <v>29.041387096774201</v>
      </c>
      <c r="BU27">
        <v>1396.3412903225801</v>
      </c>
      <c r="BV27">
        <v>29.930632258064499</v>
      </c>
      <c r="BW27">
        <v>399.99503225806501</v>
      </c>
      <c r="BX27">
        <v>102.41535483871</v>
      </c>
      <c r="BY27">
        <v>4.8723329032258102E-2</v>
      </c>
      <c r="BZ27">
        <v>38.841312903225798</v>
      </c>
      <c r="CA27">
        <v>39.418396774193603</v>
      </c>
      <c r="CB27">
        <v>999.9</v>
      </c>
      <c r="CC27">
        <v>0</v>
      </c>
      <c r="CD27">
        <v>0</v>
      </c>
      <c r="CE27">
        <v>9996.3706451612907</v>
      </c>
      <c r="CF27">
        <v>0</v>
      </c>
      <c r="CG27">
        <v>107.52977419354799</v>
      </c>
      <c r="CH27">
        <v>1400.0280645161299</v>
      </c>
      <c r="CI27">
        <v>0.90000222580645095</v>
      </c>
      <c r="CJ27">
        <v>9.9997690322580698E-2</v>
      </c>
      <c r="CK27">
        <v>0</v>
      </c>
      <c r="CL27">
        <v>939.08638709677405</v>
      </c>
      <c r="CM27">
        <v>4.9997499999999997</v>
      </c>
      <c r="CN27">
        <v>12930.164516129</v>
      </c>
      <c r="CO27">
        <v>12178.296774193501</v>
      </c>
      <c r="CP27">
        <v>46.160935483871</v>
      </c>
      <c r="CQ27">
        <v>47.152999999999999</v>
      </c>
      <c r="CR27">
        <v>46.620935483871001</v>
      </c>
      <c r="CS27">
        <v>47.062064516128999</v>
      </c>
      <c r="CT27">
        <v>48.245935483871001</v>
      </c>
      <c r="CU27">
        <v>1255.5283870967701</v>
      </c>
      <c r="CV27">
        <v>139.49967741935501</v>
      </c>
      <c r="CW27">
        <v>0</v>
      </c>
      <c r="CX27">
        <v>120.10000014305101</v>
      </c>
      <c r="CY27">
        <v>0</v>
      </c>
      <c r="CZ27">
        <v>939.15288461538501</v>
      </c>
      <c r="DA27">
        <v>5.3514187967704796</v>
      </c>
      <c r="DB27">
        <v>75.333333433728797</v>
      </c>
      <c r="DC27">
        <v>12930.765384615401</v>
      </c>
      <c r="DD27">
        <v>15</v>
      </c>
      <c r="DE27">
        <v>1605820105.0999999</v>
      </c>
      <c r="DF27" t="s">
        <v>291</v>
      </c>
      <c r="DG27">
        <v>1605820105.0999999</v>
      </c>
      <c r="DH27">
        <v>1605820100.5999999</v>
      </c>
      <c r="DI27">
        <v>4</v>
      </c>
      <c r="DJ27">
        <v>-6.7000000000000004E-2</v>
      </c>
      <c r="DK27">
        <v>-7.8E-2</v>
      </c>
      <c r="DL27">
        <v>3.5529999999999999</v>
      </c>
      <c r="DM27">
        <v>0.41799999999999998</v>
      </c>
      <c r="DN27">
        <v>1400</v>
      </c>
      <c r="DO27">
        <v>30</v>
      </c>
      <c r="DP27">
        <v>0.5</v>
      </c>
      <c r="DQ27">
        <v>0.18</v>
      </c>
      <c r="DR27">
        <v>11.780372769196701</v>
      </c>
      <c r="DS27">
        <v>-1.5910740771580301</v>
      </c>
      <c r="DT27">
        <v>0.12153644331104201</v>
      </c>
      <c r="DU27">
        <v>0</v>
      </c>
      <c r="DV27">
        <v>-19.544170000000001</v>
      </c>
      <c r="DW27">
        <v>2.3982887652947</v>
      </c>
      <c r="DX27">
        <v>0.18390303631714899</v>
      </c>
      <c r="DY27">
        <v>0</v>
      </c>
      <c r="DZ27">
        <v>1.3072170000000001</v>
      </c>
      <c r="EA27">
        <v>-7.1559777530590493E-2</v>
      </c>
      <c r="EB27">
        <v>5.3298637568578201E-3</v>
      </c>
      <c r="EC27">
        <v>1</v>
      </c>
      <c r="ED27">
        <v>1</v>
      </c>
      <c r="EE27">
        <v>3</v>
      </c>
      <c r="EF27" t="s">
        <v>293</v>
      </c>
      <c r="EG27">
        <v>100</v>
      </c>
      <c r="EH27">
        <v>100</v>
      </c>
      <c r="EI27">
        <v>3.55</v>
      </c>
      <c r="EJ27">
        <v>0.41839999999999999</v>
      </c>
      <c r="EK27">
        <v>3.5533333333332799</v>
      </c>
      <c r="EL27">
        <v>0</v>
      </c>
      <c r="EM27">
        <v>0</v>
      </c>
      <c r="EN27">
        <v>0</v>
      </c>
      <c r="EO27">
        <v>0.418360000000014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31.3</v>
      </c>
      <c r="EX27">
        <v>31.4</v>
      </c>
      <c r="EY27">
        <v>2</v>
      </c>
      <c r="EZ27">
        <v>393.53199999999998</v>
      </c>
      <c r="FA27">
        <v>652.25900000000001</v>
      </c>
      <c r="FB27">
        <v>37.560699999999997</v>
      </c>
      <c r="FC27">
        <v>34.6631</v>
      </c>
      <c r="FD27">
        <v>30</v>
      </c>
      <c r="FE27">
        <v>34.380200000000002</v>
      </c>
      <c r="FF27">
        <v>34.298299999999998</v>
      </c>
      <c r="FG27">
        <v>60.466200000000001</v>
      </c>
      <c r="FH27">
        <v>0</v>
      </c>
      <c r="FI27">
        <v>100</v>
      </c>
      <c r="FJ27">
        <v>-999.9</v>
      </c>
      <c r="FK27">
        <v>1419.2</v>
      </c>
      <c r="FL27">
        <v>30.5351</v>
      </c>
      <c r="FM27">
        <v>101.208</v>
      </c>
      <c r="FN27">
        <v>100.492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2020-11-19T13:45:17Z</dcterms:created>
  <dcterms:modified xsi:type="dcterms:W3CDTF">2023-08-16T12:42:17Z</dcterms:modified>
</cp:coreProperties>
</file>