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715D2CA8-82F3-4E42-BDEE-33BA6CC006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28" i="1" l="1"/>
  <c r="BN28" i="1"/>
  <c r="BL28" i="1"/>
  <c r="BM28" i="1" s="1"/>
  <c r="BK28" i="1"/>
  <c r="BJ28" i="1"/>
  <c r="BI28" i="1"/>
  <c r="BH28" i="1"/>
  <c r="BG28" i="1"/>
  <c r="BF28" i="1"/>
  <c r="BE28" i="1"/>
  <c r="BB28" i="1"/>
  <c r="AZ28" i="1"/>
  <c r="AU28" i="1"/>
  <c r="AN28" i="1"/>
  <c r="AO28" i="1" s="1"/>
  <c r="AI28" i="1"/>
  <c r="AG28" i="1" s="1"/>
  <c r="Y28" i="1"/>
  <c r="W28" i="1" s="1"/>
  <c r="X28" i="1"/>
  <c r="P28" i="1"/>
  <c r="BO27" i="1"/>
  <c r="BN27" i="1"/>
  <c r="BM27" i="1"/>
  <c r="AW27" i="1" s="1"/>
  <c r="BL27" i="1"/>
  <c r="BI27" i="1"/>
  <c r="BH27" i="1"/>
  <c r="BG27" i="1"/>
  <c r="BF27" i="1"/>
  <c r="BJ27" i="1" s="1"/>
  <c r="BK27" i="1" s="1"/>
  <c r="BE27" i="1"/>
  <c r="AZ27" i="1" s="1"/>
  <c r="BB27" i="1"/>
  <c r="AU27" i="1"/>
  <c r="AY27" i="1" s="1"/>
  <c r="AO27" i="1"/>
  <c r="AN27" i="1"/>
  <c r="AI27" i="1"/>
  <c r="AG27" i="1" s="1"/>
  <c r="Y27" i="1"/>
  <c r="W27" i="1" s="1"/>
  <c r="X27" i="1"/>
  <c r="S27" i="1"/>
  <c r="P27" i="1"/>
  <c r="BO26" i="1"/>
  <c r="BN26" i="1"/>
  <c r="BM26" i="1"/>
  <c r="AW26" i="1" s="1"/>
  <c r="BL26" i="1"/>
  <c r="BJ26" i="1"/>
  <c r="BK26" i="1" s="1"/>
  <c r="BI26" i="1"/>
  <c r="BH26" i="1"/>
  <c r="BG26" i="1"/>
  <c r="BF26" i="1"/>
  <c r="BE26" i="1"/>
  <c r="BB26" i="1"/>
  <c r="AZ26" i="1"/>
  <c r="AU26" i="1"/>
  <c r="AO26" i="1"/>
  <c r="AN26" i="1"/>
  <c r="AI26" i="1"/>
  <c r="AG26" i="1" s="1"/>
  <c r="Y26" i="1"/>
  <c r="X26" i="1"/>
  <c r="W26" i="1" s="1"/>
  <c r="S26" i="1"/>
  <c r="P26" i="1"/>
  <c r="BO25" i="1"/>
  <c r="BN25" i="1"/>
  <c r="BL25" i="1"/>
  <c r="BM25" i="1" s="1"/>
  <c r="BJ25" i="1"/>
  <c r="BK25" i="1" s="1"/>
  <c r="BI25" i="1"/>
  <c r="BH25" i="1"/>
  <c r="BG25" i="1"/>
  <c r="BF25" i="1"/>
  <c r="BE25" i="1"/>
  <c r="BB25" i="1"/>
  <c r="AZ25" i="1"/>
  <c r="AU25" i="1"/>
  <c r="AN25" i="1"/>
  <c r="AO25" i="1" s="1"/>
  <c r="AI25" i="1"/>
  <c r="AH25" i="1"/>
  <c r="AG25" i="1"/>
  <c r="K25" i="1" s="1"/>
  <c r="Y25" i="1"/>
  <c r="X25" i="1"/>
  <c r="W25" i="1" s="1"/>
  <c r="P25" i="1"/>
  <c r="N25" i="1"/>
  <c r="BO24" i="1"/>
  <c r="BN24" i="1"/>
  <c r="BL24" i="1"/>
  <c r="BM24" i="1" s="1"/>
  <c r="BI24" i="1"/>
  <c r="BH24" i="1"/>
  <c r="BG24" i="1"/>
  <c r="BF24" i="1"/>
  <c r="BJ24" i="1" s="1"/>
  <c r="BK24" i="1" s="1"/>
  <c r="BE24" i="1"/>
  <c r="AZ24" i="1" s="1"/>
  <c r="BB24" i="1"/>
  <c r="AU24" i="1"/>
  <c r="AN24" i="1"/>
  <c r="AO24" i="1" s="1"/>
  <c r="AI24" i="1"/>
  <c r="AG24" i="1"/>
  <c r="I24" i="1" s="1"/>
  <c r="Y24" i="1"/>
  <c r="X24" i="1"/>
  <c r="W24" i="1"/>
  <c r="P24" i="1"/>
  <c r="K24" i="1"/>
  <c r="J24" i="1"/>
  <c r="AX24" i="1" s="1"/>
  <c r="BO23" i="1"/>
  <c r="BN23" i="1"/>
  <c r="BL23" i="1"/>
  <c r="BM23" i="1" s="1"/>
  <c r="BJ23" i="1"/>
  <c r="BK23" i="1" s="1"/>
  <c r="BI23" i="1"/>
  <c r="BH23" i="1"/>
  <c r="BG23" i="1"/>
  <c r="BF23" i="1"/>
  <c r="BE23" i="1"/>
  <c r="BB23" i="1"/>
  <c r="AZ23" i="1"/>
  <c r="AU23" i="1"/>
  <c r="AN23" i="1"/>
  <c r="AO23" i="1" s="1"/>
  <c r="AI23" i="1"/>
  <c r="AG23" i="1"/>
  <c r="N23" i="1" s="1"/>
  <c r="Y23" i="1"/>
  <c r="X23" i="1"/>
  <c r="W23" i="1"/>
  <c r="P23" i="1"/>
  <c r="BO22" i="1"/>
  <c r="BN22" i="1"/>
  <c r="BL22" i="1"/>
  <c r="BM22" i="1" s="1"/>
  <c r="BI22" i="1"/>
  <c r="BH22" i="1"/>
  <c r="BG22" i="1"/>
  <c r="BF22" i="1"/>
  <c r="BJ22" i="1" s="1"/>
  <c r="BK22" i="1" s="1"/>
  <c r="BE22" i="1"/>
  <c r="AZ22" i="1" s="1"/>
  <c r="BB22" i="1"/>
  <c r="AU22" i="1"/>
  <c r="AN22" i="1"/>
  <c r="AO22" i="1" s="1"/>
  <c r="AI22" i="1"/>
  <c r="AG22" i="1"/>
  <c r="K22" i="1" s="1"/>
  <c r="Y22" i="1"/>
  <c r="X22" i="1"/>
  <c r="W22" i="1"/>
  <c r="P22" i="1"/>
  <c r="BO21" i="1"/>
  <c r="BN21" i="1"/>
  <c r="BL21" i="1"/>
  <c r="BM21" i="1" s="1"/>
  <c r="BI21" i="1"/>
  <c r="BH21" i="1"/>
  <c r="BG21" i="1"/>
  <c r="BF21" i="1"/>
  <c r="BJ21" i="1" s="1"/>
  <c r="BK21" i="1" s="1"/>
  <c r="BE21" i="1"/>
  <c r="AZ21" i="1" s="1"/>
  <c r="BB21" i="1"/>
  <c r="AU21" i="1"/>
  <c r="AN21" i="1"/>
  <c r="AO21" i="1" s="1"/>
  <c r="AI21" i="1"/>
  <c r="AG21" i="1" s="1"/>
  <c r="Y21" i="1"/>
  <c r="W21" i="1" s="1"/>
  <c r="X21" i="1"/>
  <c r="P21" i="1"/>
  <c r="BO20" i="1"/>
  <c r="BN20" i="1"/>
  <c r="BL20" i="1"/>
  <c r="BM20" i="1" s="1"/>
  <c r="BI20" i="1"/>
  <c r="BH20" i="1"/>
  <c r="BG20" i="1"/>
  <c r="BF20" i="1"/>
  <c r="BJ20" i="1" s="1"/>
  <c r="BK20" i="1" s="1"/>
  <c r="BE20" i="1"/>
  <c r="AZ20" i="1" s="1"/>
  <c r="BB20" i="1"/>
  <c r="AU20" i="1"/>
  <c r="AN20" i="1"/>
  <c r="AO20" i="1" s="1"/>
  <c r="AI20" i="1"/>
  <c r="AG20" i="1"/>
  <c r="K20" i="1" s="1"/>
  <c r="Y20" i="1"/>
  <c r="X20" i="1"/>
  <c r="W20" i="1"/>
  <c r="P20" i="1"/>
  <c r="N20" i="1"/>
  <c r="BO19" i="1"/>
  <c r="BN19" i="1"/>
  <c r="BM19" i="1"/>
  <c r="AW19" i="1" s="1"/>
  <c r="BL19" i="1"/>
  <c r="BI19" i="1"/>
  <c r="BH19" i="1"/>
  <c r="BG19" i="1"/>
  <c r="BF19" i="1"/>
  <c r="BJ19" i="1" s="1"/>
  <c r="BK19" i="1" s="1"/>
  <c r="BE19" i="1"/>
  <c r="AZ19" i="1" s="1"/>
  <c r="BB19" i="1"/>
  <c r="AU19" i="1"/>
  <c r="AY19" i="1" s="1"/>
  <c r="AO19" i="1"/>
  <c r="AN19" i="1"/>
  <c r="AI19" i="1"/>
  <c r="AG19" i="1"/>
  <c r="J19" i="1" s="1"/>
  <c r="AX19" i="1" s="1"/>
  <c r="Y19" i="1"/>
  <c r="X19" i="1"/>
  <c r="W19" i="1"/>
  <c r="S19" i="1"/>
  <c r="P19" i="1"/>
  <c r="N19" i="1"/>
  <c r="K19" i="1"/>
  <c r="BO18" i="1"/>
  <c r="BN18" i="1"/>
  <c r="BM18" i="1"/>
  <c r="AW18" i="1" s="1"/>
  <c r="BL18" i="1"/>
  <c r="BJ18" i="1"/>
  <c r="BK18" i="1" s="1"/>
  <c r="BI18" i="1"/>
  <c r="BH18" i="1"/>
  <c r="BG18" i="1"/>
  <c r="BF18" i="1"/>
  <c r="BE18" i="1"/>
  <c r="BB18" i="1"/>
  <c r="AZ18" i="1"/>
  <c r="AU18" i="1"/>
  <c r="AY18" i="1" s="1"/>
  <c r="AO18" i="1"/>
  <c r="AN18" i="1"/>
  <c r="AI18" i="1"/>
  <c r="AG18" i="1" s="1"/>
  <c r="Y18" i="1"/>
  <c r="X18" i="1"/>
  <c r="W18" i="1" s="1"/>
  <c r="S18" i="1"/>
  <c r="P18" i="1"/>
  <c r="BO17" i="1"/>
  <c r="BN17" i="1"/>
  <c r="BL17" i="1"/>
  <c r="BM17" i="1" s="1"/>
  <c r="BJ17" i="1"/>
  <c r="BK17" i="1" s="1"/>
  <c r="BI17" i="1"/>
  <c r="BH17" i="1"/>
  <c r="BG17" i="1"/>
  <c r="BF17" i="1"/>
  <c r="BE17" i="1"/>
  <c r="BB17" i="1"/>
  <c r="AZ17" i="1"/>
  <c r="AU17" i="1"/>
  <c r="AN17" i="1"/>
  <c r="AO17" i="1" s="1"/>
  <c r="AI17" i="1"/>
  <c r="AG17" i="1" s="1"/>
  <c r="Y17" i="1"/>
  <c r="X17" i="1"/>
  <c r="W17" i="1" s="1"/>
  <c r="P17" i="1"/>
  <c r="AH21" i="1" l="1"/>
  <c r="N21" i="1"/>
  <c r="K21" i="1"/>
  <c r="J21" i="1"/>
  <c r="AX21" i="1" s="1"/>
  <c r="I21" i="1"/>
  <c r="K28" i="1"/>
  <c r="I28" i="1"/>
  <c r="N28" i="1"/>
  <c r="J28" i="1"/>
  <c r="AX28" i="1" s="1"/>
  <c r="AH28" i="1"/>
  <c r="AW20" i="1"/>
  <c r="AY20" i="1" s="1"/>
  <c r="S20" i="1"/>
  <c r="S22" i="1"/>
  <c r="AW22" i="1"/>
  <c r="AY22" i="1" s="1"/>
  <c r="AW24" i="1"/>
  <c r="BA24" i="1" s="1"/>
  <c r="S24" i="1"/>
  <c r="AW21" i="1"/>
  <c r="AY21" i="1" s="1"/>
  <c r="S21" i="1"/>
  <c r="AY24" i="1"/>
  <c r="J17" i="1"/>
  <c r="AX17" i="1" s="1"/>
  <c r="N17" i="1"/>
  <c r="K17" i="1"/>
  <c r="AH17" i="1"/>
  <c r="I17" i="1"/>
  <c r="N26" i="1"/>
  <c r="K26" i="1"/>
  <c r="J26" i="1"/>
  <c r="AX26" i="1" s="1"/>
  <c r="BA26" i="1" s="1"/>
  <c r="I26" i="1"/>
  <c r="AH26" i="1"/>
  <c r="BA19" i="1"/>
  <c r="S25" i="1"/>
  <c r="AW25" i="1"/>
  <c r="AY25" i="1" s="1"/>
  <c r="AW28" i="1"/>
  <c r="AY28" i="1" s="1"/>
  <c r="S28" i="1"/>
  <c r="J27" i="1"/>
  <c r="AX27" i="1" s="1"/>
  <c r="BA27" i="1" s="1"/>
  <c r="K27" i="1"/>
  <c r="I27" i="1"/>
  <c r="N27" i="1"/>
  <c r="AH27" i="1"/>
  <c r="K18" i="1"/>
  <c r="AH18" i="1"/>
  <c r="N18" i="1"/>
  <c r="I18" i="1"/>
  <c r="J18" i="1"/>
  <c r="AX18" i="1" s="1"/>
  <c r="BA18" i="1" s="1"/>
  <c r="AW23" i="1"/>
  <c r="AY23" i="1" s="1"/>
  <c r="S23" i="1"/>
  <c r="S17" i="1"/>
  <c r="AW17" i="1"/>
  <c r="AY17" i="1" s="1"/>
  <c r="AA24" i="1"/>
  <c r="AY26" i="1"/>
  <c r="AH23" i="1"/>
  <c r="T27" i="1"/>
  <c r="U27" i="1" s="1"/>
  <c r="AH20" i="1"/>
  <c r="N22" i="1"/>
  <c r="I23" i="1"/>
  <c r="I20" i="1"/>
  <c r="T18" i="1"/>
  <c r="U18" i="1" s="1"/>
  <c r="J20" i="1"/>
  <c r="AX20" i="1" s="1"/>
  <c r="BA20" i="1" s="1"/>
  <c r="AH22" i="1"/>
  <c r="K23" i="1"/>
  <c r="N24" i="1"/>
  <c r="I25" i="1"/>
  <c r="T26" i="1"/>
  <c r="U26" i="1" s="1"/>
  <c r="J23" i="1"/>
  <c r="AX23" i="1" s="1"/>
  <c r="BA23" i="1" s="1"/>
  <c r="AH19" i="1"/>
  <c r="I22" i="1"/>
  <c r="J25" i="1"/>
  <c r="AX25" i="1" s="1"/>
  <c r="I19" i="1"/>
  <c r="J22" i="1"/>
  <c r="AX22" i="1" s="1"/>
  <c r="BA22" i="1" s="1"/>
  <c r="AH24" i="1"/>
  <c r="V18" i="1" l="1"/>
  <c r="Z18" i="1" s="1"/>
  <c r="AC18" i="1"/>
  <c r="T23" i="1"/>
  <c r="U23" i="1" s="1"/>
  <c r="BA17" i="1"/>
  <c r="V26" i="1"/>
  <c r="Z26" i="1" s="1"/>
  <c r="AC26" i="1"/>
  <c r="AD26" i="1" s="1"/>
  <c r="AA23" i="1"/>
  <c r="T25" i="1"/>
  <c r="U25" i="1" s="1"/>
  <c r="T21" i="1"/>
  <c r="U21" i="1" s="1"/>
  <c r="T17" i="1"/>
  <c r="U17" i="1" s="1"/>
  <c r="Q27" i="1"/>
  <c r="O27" i="1" s="1"/>
  <c r="R27" i="1" s="1"/>
  <c r="L27" i="1" s="1"/>
  <c r="M27" i="1" s="1"/>
  <c r="AA27" i="1"/>
  <c r="T20" i="1"/>
  <c r="U20" i="1" s="1"/>
  <c r="Q21" i="1"/>
  <c r="O21" i="1" s="1"/>
  <c r="R21" i="1" s="1"/>
  <c r="L21" i="1" s="1"/>
  <c r="M21" i="1" s="1"/>
  <c r="AA21" i="1"/>
  <c r="Q28" i="1"/>
  <c r="O28" i="1" s="1"/>
  <c r="R28" i="1" s="1"/>
  <c r="L28" i="1" s="1"/>
  <c r="M28" i="1" s="1"/>
  <c r="AA28" i="1"/>
  <c r="Q19" i="1"/>
  <c r="O19" i="1" s="1"/>
  <c r="R19" i="1" s="1"/>
  <c r="L19" i="1" s="1"/>
  <c r="M19" i="1" s="1"/>
  <c r="AA19" i="1"/>
  <c r="AA18" i="1"/>
  <c r="Q18" i="1"/>
  <c r="O18" i="1" s="1"/>
  <c r="R18" i="1" s="1"/>
  <c r="L18" i="1" s="1"/>
  <c r="M18" i="1" s="1"/>
  <c r="AA17" i="1"/>
  <c r="AB18" i="1"/>
  <c r="BA21" i="1"/>
  <c r="Q20" i="1"/>
  <c r="O20" i="1" s="1"/>
  <c r="R20" i="1" s="1"/>
  <c r="L20" i="1" s="1"/>
  <c r="M20" i="1" s="1"/>
  <c r="AA20" i="1"/>
  <c r="T24" i="1"/>
  <c r="U24" i="1" s="1"/>
  <c r="T22" i="1"/>
  <c r="U22" i="1" s="1"/>
  <c r="Q22" i="1" s="1"/>
  <c r="O22" i="1" s="1"/>
  <c r="R22" i="1" s="1"/>
  <c r="L22" i="1" s="1"/>
  <c r="M22" i="1" s="1"/>
  <c r="AA25" i="1"/>
  <c r="Q25" i="1"/>
  <c r="O25" i="1" s="1"/>
  <c r="R25" i="1" s="1"/>
  <c r="L25" i="1" s="1"/>
  <c r="M25" i="1" s="1"/>
  <c r="BA25" i="1"/>
  <c r="T19" i="1"/>
  <c r="U19" i="1" s="1"/>
  <c r="AA22" i="1"/>
  <c r="AB26" i="1"/>
  <c r="T28" i="1"/>
  <c r="U28" i="1" s="1"/>
  <c r="V27" i="1"/>
  <c r="Z27" i="1" s="1"/>
  <c r="AC27" i="1"/>
  <c r="AD27" i="1" s="1"/>
  <c r="AB27" i="1"/>
  <c r="AA26" i="1"/>
  <c r="Q26" i="1"/>
  <c r="O26" i="1" s="1"/>
  <c r="R26" i="1" s="1"/>
  <c r="L26" i="1" s="1"/>
  <c r="M26" i="1" s="1"/>
  <c r="BA28" i="1"/>
  <c r="V17" i="1" l="1"/>
  <c r="Z17" i="1" s="1"/>
  <c r="AC17" i="1"/>
  <c r="AD17" i="1" s="1"/>
  <c r="AB17" i="1"/>
  <c r="AC28" i="1"/>
  <c r="AD28" i="1" s="1"/>
  <c r="V28" i="1"/>
  <c r="Z28" i="1" s="1"/>
  <c r="AB28" i="1"/>
  <c r="Q17" i="1"/>
  <c r="O17" i="1" s="1"/>
  <c r="R17" i="1" s="1"/>
  <c r="L17" i="1" s="1"/>
  <c r="M17" i="1" s="1"/>
  <c r="V21" i="1"/>
  <c r="Z21" i="1" s="1"/>
  <c r="AB21" i="1"/>
  <c r="AC21" i="1"/>
  <c r="AD21" i="1" s="1"/>
  <c r="V23" i="1"/>
  <c r="Z23" i="1" s="1"/>
  <c r="AC23" i="1"/>
  <c r="AD23" i="1" s="1"/>
  <c r="AB23" i="1"/>
  <c r="AC20" i="1"/>
  <c r="V20" i="1"/>
  <c r="Z20" i="1" s="1"/>
  <c r="AB20" i="1"/>
  <c r="AC25" i="1"/>
  <c r="V25" i="1"/>
  <c r="Z25" i="1" s="1"/>
  <c r="AB25" i="1"/>
  <c r="AD18" i="1"/>
  <c r="AB22" i="1"/>
  <c r="V22" i="1"/>
  <c r="Z22" i="1" s="1"/>
  <c r="AC22" i="1"/>
  <c r="AD22" i="1" s="1"/>
  <c r="AC24" i="1"/>
  <c r="AD24" i="1" s="1"/>
  <c r="V24" i="1"/>
  <c r="Z24" i="1" s="1"/>
  <c r="AB24" i="1"/>
  <c r="Q24" i="1"/>
  <c r="O24" i="1" s="1"/>
  <c r="R24" i="1" s="1"/>
  <c r="L24" i="1" s="1"/>
  <c r="M24" i="1" s="1"/>
  <c r="AB19" i="1"/>
  <c r="V19" i="1"/>
  <c r="Z19" i="1" s="1"/>
  <c r="AC19" i="1"/>
  <c r="AD19" i="1" s="1"/>
  <c r="Q23" i="1"/>
  <c r="O23" i="1" s="1"/>
  <c r="R23" i="1" s="1"/>
  <c r="L23" i="1" s="1"/>
  <c r="M23" i="1" s="1"/>
  <c r="AD20" i="1" l="1"/>
  <c r="AD25" i="1"/>
</calcChain>
</file>

<file path=xl/sharedStrings.xml><?xml version="1.0" encoding="utf-8"?>
<sst xmlns="http://schemas.openxmlformats.org/spreadsheetml/2006/main" count="670" uniqueCount="343">
  <si>
    <t>File opened</t>
  </si>
  <si>
    <t>2020-10-29 14:48:08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</si>
  <si>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</si>
  <si>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</si>
  <si>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</si>
  <si>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</si>
  <si>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</si>
  <si>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</si>
  <si>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</si>
  <si>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</si>
  <si>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</si>
  <si>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</si>
  <si>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</si>
  <si>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{"h2oaspan2": "0", "h2obspanconc2": "0", "co2bspanconc1": "2475", "h2oazero": "1.03785", "h2obspan2": "0", "co2bspanconc2": "314.9", "chamberpressurezero": "2.6768", "co2azero": "0.951804", "tazero": "0.0668316", "h2oaspan2a": "0.0712806", "co2aspan2a": "0.314921", "co2aspan1": "1.0031", "co2bspan2": "-0.0398483", "h2oaspanconc2": "0", "tbzero": "0.204033", "h2oaspan1": "1.00998", "h2obspan2b": "0.0724379", "h2obzero": "1.0379", "co2bzero": "0.949913", "co2bspan2a": "0.316856", "flowazero": "0.319", "co2aspan2": "-0.038086", "co2aspan2b": "0.312119", "h2obspan1": "1.01121", "ssa_ref": "34391.2", "oxygen": "21", "flowmeterzero": "0.993451", "co2bspan2b": "0.313962", "ssb_ref": "36665.6", "h2obspan2a": "0.0716346", "h2oaspan2b": "0.0719923", "co2aspanconc2": "314.9", "h2obspanconc1": "12.36", "co2bspan1": "1.0035", "h2oaspanconc1": "12.36", "flowbzero": "0.21524", "co2aspanconc1": "2475"}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</si>
  <si>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</si>
  <si>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</si>
  <si>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</si>
  <si>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</si>
  <si>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</si>
  <si>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</si>
  <si>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</si>
  <si>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</si>
  <si>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</si>
  <si>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14:48:08</t>
  </si>
  <si>
    <t>Stability Definition:	ΔCO2 (Meas2): Slp&lt;0.2 Per=15	ΔH2O (Meas2): Slp&lt;0.2 Per=15	A (GasEx): Slp&lt;0.5 Per=15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</si>
  <si>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</si>
  <si>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</si>
  <si>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</si>
  <si>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</si>
  <si>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</si>
  <si>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</si>
  <si>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</si>
  <si>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</si>
  <si>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</si>
  <si>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</si>
  <si>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</si>
  <si>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</si>
  <si>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</si>
  <si>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</si>
  <si>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</si>
  <si>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</si>
  <si>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</si>
  <si>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</si>
  <si>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</si>
  <si>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</si>
  <si>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</si>
  <si>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</si>
  <si>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</si>
  <si>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</si>
  <si>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</si>
  <si>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</si>
  <si>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</si>
  <si>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</si>
  <si>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</si>
  <si>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</si>
  <si>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</si>
  <si>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</si>
  <si>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</si>
  <si>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</si>
  <si>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</si>
  <si>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</si>
  <si>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</si>
  <si>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</si>
  <si>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</si>
  <si>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</si>
  <si>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</si>
  <si>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</si>
  <si>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</si>
  <si>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</si>
  <si>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</si>
  <si>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</si>
  <si>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</si>
  <si>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</si>
  <si>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</si>
  <si>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</si>
  <si>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</si>
  <si>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4.5071 81.7407 380.487 624.554 870.051 1066.99 1283.4 1451.65</t>
  </si>
  <si>
    <t>Fs_true</t>
  </si>
  <si>
    <t>-0.077325 101.444 403.878 601.369 802.38 999.576 1202.89 1400.94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</si>
  <si>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</si>
  <si>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</si>
  <si>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</si>
  <si>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</si>
  <si>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</si>
  <si>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</si>
  <si>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</si>
  <si>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</si>
  <si>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</si>
  <si>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</si>
  <si>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</si>
  <si>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</si>
  <si>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</si>
  <si>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</si>
  <si>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</si>
  <si>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</si>
  <si>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</si>
  <si>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</si>
  <si>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</si>
  <si>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</si>
  <si>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</si>
  <si>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</si>
  <si>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</si>
  <si>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</si>
  <si>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</si>
  <si>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</si>
  <si>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</si>
  <si>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</si>
  <si>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</si>
  <si>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</si>
  <si>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</si>
  <si>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</si>
  <si>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</si>
  <si>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</si>
  <si>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</si>
  <si>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</si>
  <si>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</si>
  <si>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</si>
  <si>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</si>
  <si>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</si>
  <si>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</si>
  <si>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</si>
  <si>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</si>
  <si>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</si>
  <si>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</si>
  <si>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</si>
  <si>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</si>
  <si>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</si>
  <si>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</si>
  <si>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</si>
  <si>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</si>
  <si>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</si>
  <si>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</si>
  <si>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</si>
  <si>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</si>
  <si>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</si>
  <si>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</si>
  <si>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</si>
  <si>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</si>
  <si>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</si>
  <si>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</si>
  <si>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</si>
  <si>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</si>
  <si>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</si>
  <si>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</si>
  <si>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</si>
  <si>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</si>
  <si>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</si>
  <si>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</si>
  <si>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</si>
  <si>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</si>
  <si>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</si>
  <si>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</si>
  <si>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</si>
  <si>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</si>
  <si>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</si>
  <si>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</si>
  <si>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</si>
  <si>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</si>
  <si>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</si>
  <si>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</si>
  <si>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</si>
  <si>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</si>
  <si>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</si>
  <si>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</si>
  <si>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</si>
  <si>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</si>
  <si>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</si>
  <si>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</si>
  <si>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</si>
  <si>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</si>
  <si>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</si>
  <si>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</si>
  <si>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</si>
  <si>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</si>
  <si>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</si>
  <si>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</si>
  <si>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</si>
  <si>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</si>
  <si>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</si>
  <si>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</si>
  <si>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</si>
  <si>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</si>
  <si>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</si>
  <si>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</si>
  <si>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</si>
  <si>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</si>
  <si>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</si>
  <si>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</si>
  <si>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</si>
  <si>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</si>
  <si>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</si>
  <si>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</si>
  <si>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</si>
  <si>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</si>
  <si>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</si>
  <si>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</si>
  <si>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</si>
  <si>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</si>
  <si>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</si>
  <si>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</si>
  <si>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</si>
  <si>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</si>
  <si>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</si>
  <si>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</si>
  <si>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</si>
  <si>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</si>
  <si>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</si>
  <si>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</si>
  <si>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</si>
  <si>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</si>
  <si>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</si>
  <si>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</si>
  <si>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</si>
  <si>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</si>
  <si>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</si>
  <si>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</si>
  <si>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</si>
  <si>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</si>
  <si>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</si>
  <si>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</si>
  <si>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</si>
  <si>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</si>
  <si>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</si>
  <si>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</si>
  <si>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</si>
  <si>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</si>
  <si>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</si>
  <si>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</si>
  <si>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</si>
  <si>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</si>
  <si>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</si>
  <si>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</si>
  <si>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</si>
  <si>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</si>
  <si>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</si>
  <si>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</si>
  <si>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</si>
  <si>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</si>
  <si>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</si>
  <si>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</si>
  <si>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</si>
  <si>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</si>
  <si>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</si>
  <si>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</si>
  <si>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</si>
  <si>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</si>
  <si>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</si>
  <si>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</si>
  <si>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</si>
  <si>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</si>
  <si>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</si>
  <si>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</si>
  <si>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</si>
  <si>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</si>
  <si>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</si>
  <si>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</si>
  <si>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</si>
  <si>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</si>
  <si>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</si>
  <si>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</si>
  <si>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</si>
  <si>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</si>
  <si>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</si>
  <si>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</si>
  <si>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</si>
  <si>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</si>
  <si>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</si>
  <si>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</si>
  <si>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</si>
  <si>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</si>
  <si>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</si>
  <si>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</si>
  <si>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</si>
  <si>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</si>
  <si>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</si>
  <si>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</si>
  <si>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</si>
  <si>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</si>
  <si>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</si>
  <si>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</si>
  <si>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</si>
  <si>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</si>
  <si>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</si>
  <si>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</si>
  <si>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</si>
  <si>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</si>
  <si>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20201029 14:49:42</t>
  </si>
  <si>
    <t>14:49:42</t>
  </si>
  <si>
    <t>CC12</t>
  </si>
  <si>
    <t>_1</t>
  </si>
  <si>
    <t>RECT-4143-20200907-06_33_50</t>
  </si>
  <si>
    <t>RECT-1545-20201029-14_49_41</t>
  </si>
  <si>
    <t>DARK-1546-20201029-14_49_43</t>
  </si>
  <si>
    <t>0: Broadleaf</t>
  </si>
  <si>
    <t>--:--:--</t>
  </si>
  <si>
    <t>3/3</t>
  </si>
  <si>
    <t>20201029 14:51:43</t>
  </si>
  <si>
    <t>14:51:43</t>
  </si>
  <si>
    <t>RECT-1547-20201029-14_51_42</t>
  </si>
  <si>
    <t>DARK-1548-20201029-14_51_44</t>
  </si>
  <si>
    <t>1/3</t>
  </si>
  <si>
    <t>20201029 14:53:43</t>
  </si>
  <si>
    <t>14:53:43</t>
  </si>
  <si>
    <t>RECT-1549-20201029-14_53_42</t>
  </si>
  <si>
    <t>DARK-1550-20201029-14_53_44</t>
  </si>
  <si>
    <t>20201029 14:55:44</t>
  </si>
  <si>
    <t>14:55:44</t>
  </si>
  <si>
    <t>RECT-1551-20201029-14_55_43</t>
  </si>
  <si>
    <t>DARK-1552-20201029-14_55_45</t>
  </si>
  <si>
    <t>2/3</t>
  </si>
  <si>
    <t>20201029 14:57:44</t>
  </si>
  <si>
    <t>14:57:44</t>
  </si>
  <si>
    <t>RECT-1553-20201029-14_57_43</t>
  </si>
  <si>
    <t>DARK-1554-20201029-14_57_45</t>
  </si>
  <si>
    <t>20201029 14:59:45</t>
  </si>
  <si>
    <t>14:59:45</t>
  </si>
  <si>
    <t>RECT-1555-20201029-14_59_44</t>
  </si>
  <si>
    <t>DARK-1556-20201029-14_59_46</t>
  </si>
  <si>
    <t>20201029 15:01:45</t>
  </si>
  <si>
    <t>15:01:45</t>
  </si>
  <si>
    <t>RECT-1557-20201029-15_01_44</t>
  </si>
  <si>
    <t>DARK-1558-20201029-15_01_46</t>
  </si>
  <si>
    <t>20201029 15:03:38</t>
  </si>
  <si>
    <t>15:03:38</t>
  </si>
  <si>
    <t>RECT-1559-20201029-15_03_37</t>
  </si>
  <si>
    <t>DARK-1560-20201029-15_03_39</t>
  </si>
  <si>
    <t>20201029 15:05:39</t>
  </si>
  <si>
    <t>15:05:39</t>
  </si>
  <si>
    <t>RECT-1561-20201029-15_05_38</t>
  </si>
  <si>
    <t>DARK-1562-20201029-15_05_40</t>
  </si>
  <si>
    <t>20201029 15:07:39</t>
  </si>
  <si>
    <t>15:07:39</t>
  </si>
  <si>
    <t>RECT-1563-20201029-15_07_38</t>
  </si>
  <si>
    <t>DARK-1564-20201029-15_07_41</t>
  </si>
  <si>
    <t>0/3</t>
  </si>
  <si>
    <t>20201029 15:09:40</t>
  </si>
  <si>
    <t>15:09:40</t>
  </si>
  <si>
    <t>RECT-1565-20201029-15_09_39</t>
  </si>
  <si>
    <t>DARK-1566-20201029-15_09_41</t>
  </si>
  <si>
    <t>20201029 15:11:27</t>
  </si>
  <si>
    <t>15:11:27</t>
  </si>
  <si>
    <t>RECT-1567-20201029-15_11_26</t>
  </si>
  <si>
    <t>DARK-1568-20201029-15_11_28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</si>
</sst>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28"/>
  <sheetViews>
    <sheetView tabSelected="1" workbookViewId="0"/>
  </sheetViews>
  <sheetFormatPr defaultRowHeight="15" x14ac:dyDescent="0.25"/>
  <sheetData>
    <row r="2" spans="1:174" x14ac:dyDescent="0.25">
      <c r="A2" t="s">
        <v>25</v>
      </c>
      <c r="B2" t="s">
        <v>26</v>
      </c>
      <c r="C2" t="s">
        <v>27</v>
      </c>
    </row>
    <row r="3" spans="1:174" x14ac:dyDescent="0.25">
      <c r="B3">
        <v>4</v>
      </c>
      <c r="C3">
        <v>21</v>
      </c>
    </row>
    <row r="4" spans="1:174" x14ac:dyDescent="0.25">
      <c r="A4" t="s">
        <v>28</v>
      </c>
      <c r="B4" t="s">
        <v>29</v>
      </c>
      <c r="C4" t="s">
        <v>30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74" x14ac:dyDescent="0.25">
      <c r="B5" t="s">
        <v>15</v>
      </c>
      <c r="C5" t="s">
        <v>31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74" x14ac:dyDescent="0.25">
      <c r="B9" t="s">
        <v>47</v>
      </c>
      <c r="C9" t="s">
        <v>49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76</v>
      </c>
      <c r="G13" t="s">
        <v>78</v>
      </c>
      <c r="H13">
        <v>0</v>
      </c>
    </row>
    <row r="14" spans="1:174" x14ac:dyDescent="0.25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81</v>
      </c>
      <c r="G14" t="s">
        <v>81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85</v>
      </c>
      <c r="BN14" t="s">
        <v>85</v>
      </c>
      <c r="BO14" t="s">
        <v>85</v>
      </c>
      <c r="BP14" t="s">
        <v>86</v>
      </c>
      <c r="BQ14" t="s">
        <v>86</v>
      </c>
      <c r="BR14" t="s">
        <v>86</v>
      </c>
      <c r="BS14" t="s">
        <v>86</v>
      </c>
      <c r="BT14" t="s">
        <v>87</v>
      </c>
      <c r="BU14" t="s">
        <v>87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 t="s">
        <v>87</v>
      </c>
      <c r="CG14" t="s">
        <v>87</v>
      </c>
      <c r="CH14" t="s">
        <v>87</v>
      </c>
      <c r="CI14" t="s">
        <v>87</v>
      </c>
      <c r="CJ14" t="s">
        <v>87</v>
      </c>
      <c r="CK14" t="s">
        <v>87</v>
      </c>
      <c r="CL14" t="s">
        <v>88</v>
      </c>
      <c r="CM14" t="s">
        <v>88</v>
      </c>
      <c r="CN14" t="s">
        <v>88</v>
      </c>
      <c r="CO14" t="s">
        <v>88</v>
      </c>
      <c r="CP14" t="s">
        <v>88</v>
      </c>
      <c r="CQ14" t="s">
        <v>88</v>
      </c>
      <c r="CR14" t="s">
        <v>88</v>
      </c>
      <c r="CS14" t="s">
        <v>88</v>
      </c>
      <c r="CT14" t="s">
        <v>88</v>
      </c>
      <c r="CU14" t="s">
        <v>88</v>
      </c>
      <c r="CV14" t="s">
        <v>88</v>
      </c>
      <c r="CW14" t="s">
        <v>88</v>
      </c>
      <c r="CX14" t="s">
        <v>88</v>
      </c>
      <c r="CY14" t="s">
        <v>88</v>
      </c>
      <c r="CZ14" t="s">
        <v>88</v>
      </c>
      <c r="DA14" t="s">
        <v>88</v>
      </c>
      <c r="DB14" t="s">
        <v>88</v>
      </c>
      <c r="DC14" t="s">
        <v>88</v>
      </c>
      <c r="DD14" t="s">
        <v>89</v>
      </c>
      <c r="DE14" t="s">
        <v>89</v>
      </c>
      <c r="DF14" t="s">
        <v>89</v>
      </c>
      <c r="DG14" t="s">
        <v>89</v>
      </c>
      <c r="DH14" t="s">
        <v>89</v>
      </c>
      <c r="DI14" t="s">
        <v>90</v>
      </c>
      <c r="DJ14" t="s">
        <v>90</v>
      </c>
      <c r="DK14" t="s">
        <v>90</v>
      </c>
      <c r="DL14" t="s">
        <v>90</v>
      </c>
      <c r="DM14" t="s">
        <v>90</v>
      </c>
      <c r="DN14" t="s">
        <v>90</v>
      </c>
      <c r="DO14" t="s">
        <v>90</v>
      </c>
      <c r="DP14" t="s">
        <v>90</v>
      </c>
      <c r="DQ14" t="s">
        <v>90</v>
      </c>
      <c r="DR14" t="s">
        <v>90</v>
      </c>
      <c r="DS14" t="s">
        <v>90</v>
      </c>
      <c r="DT14" t="s">
        <v>90</v>
      </c>
      <c r="DU14" t="s">
        <v>90</v>
      </c>
      <c r="DV14" t="s">
        <v>91</v>
      </c>
      <c r="DW14" t="s">
        <v>91</v>
      </c>
      <c r="DX14" t="s">
        <v>91</v>
      </c>
      <c r="DY14" t="s">
        <v>91</v>
      </c>
      <c r="DZ14" t="s">
        <v>91</v>
      </c>
      <c r="EA14" t="s">
        <v>91</v>
      </c>
      <c r="EB14" t="s">
        <v>91</v>
      </c>
      <c r="EC14" t="s">
        <v>91</v>
      </c>
      <c r="ED14" t="s">
        <v>91</v>
      </c>
      <c r="EE14" t="s">
        <v>91</v>
      </c>
      <c r="EF14" t="s">
        <v>91</v>
      </c>
      <c r="EG14" t="s">
        <v>91</v>
      </c>
      <c r="EH14" t="s">
        <v>91</v>
      </c>
      <c r="EI14" t="s">
        <v>91</v>
      </c>
      <c r="EJ14" t="s">
        <v>91</v>
      </c>
      <c r="EK14" t="s">
        <v>92</v>
      </c>
      <c r="EL14" t="s">
        <v>92</v>
      </c>
      <c r="EM14" t="s">
        <v>92</v>
      </c>
      <c r="EN14" t="s">
        <v>92</v>
      </c>
      <c r="EO14" t="s">
        <v>92</v>
      </c>
      <c r="EP14" t="s">
        <v>92</v>
      </c>
      <c r="EQ14" t="s">
        <v>92</v>
      </c>
      <c r="ER14" t="s">
        <v>92</v>
      </c>
      <c r="ES14" t="s">
        <v>92</v>
      </c>
      <c r="ET14" t="s">
        <v>92</v>
      </c>
      <c r="EU14" t="s">
        <v>92</v>
      </c>
      <c r="EV14" t="s">
        <v>92</v>
      </c>
      <c r="EW14" t="s">
        <v>92</v>
      </c>
      <c r="EX14" t="s">
        <v>92</v>
      </c>
      <c r="EY14" t="s">
        <v>92</v>
      </c>
      <c r="EZ14" t="s">
        <v>92</v>
      </c>
      <c r="FA14" t="s">
        <v>92</v>
      </c>
      <c r="FB14" t="s">
        <v>92</v>
      </c>
      <c r="FC14" t="s">
        <v>93</v>
      </c>
      <c r="FD14" t="s">
        <v>93</v>
      </c>
      <c r="FE14" t="s">
        <v>93</v>
      </c>
      <c r="FF14" t="s">
        <v>93</v>
      </c>
      <c r="FG14" t="s">
        <v>93</v>
      </c>
      <c r="FH14" t="s">
        <v>93</v>
      </c>
      <c r="FI14" t="s">
        <v>93</v>
      </c>
      <c r="FJ14" t="s">
        <v>93</v>
      </c>
      <c r="FK14" t="s">
        <v>93</v>
      </c>
      <c r="FL14" t="s">
        <v>93</v>
      </c>
      <c r="FM14" t="s">
        <v>93</v>
      </c>
      <c r="FN14" t="s">
        <v>93</v>
      </c>
      <c r="FO14" t="s">
        <v>93</v>
      </c>
      <c r="FP14" t="s">
        <v>93</v>
      </c>
      <c r="FQ14" t="s">
        <v>93</v>
      </c>
      <c r="FR14" t="s">
        <v>93</v>
      </c>
    </row>
    <row r="15" spans="1:174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  <c r="W15" t="s">
        <v>116</v>
      </c>
      <c r="X15" t="s">
        <v>117</v>
      </c>
      <c r="Y15" t="s">
        <v>118</v>
      </c>
      <c r="Z15" t="s">
        <v>119</v>
      </c>
      <c r="AA15" t="s">
        <v>120</v>
      </c>
      <c r="AB15" t="s">
        <v>121</v>
      </c>
      <c r="AC15" t="s">
        <v>122</v>
      </c>
      <c r="AD15" t="s">
        <v>123</v>
      </c>
      <c r="AE15" t="s">
        <v>83</v>
      </c>
      <c r="AF15" t="s">
        <v>124</v>
      </c>
      <c r="AG15" t="s">
        <v>125</v>
      </c>
      <c r="AH15" t="s">
        <v>126</v>
      </c>
      <c r="AI15" t="s">
        <v>127</v>
      </c>
      <c r="AJ15" t="s">
        <v>128</v>
      </c>
      <c r="AK15" t="s">
        <v>129</v>
      </c>
      <c r="AL15" t="s">
        <v>130</v>
      </c>
      <c r="AM15" t="s">
        <v>131</v>
      </c>
      <c r="AN15" t="s">
        <v>132</v>
      </c>
      <c r="AO15" t="s">
        <v>133</v>
      </c>
      <c r="AP15" t="s">
        <v>134</v>
      </c>
      <c r="AQ15" t="s">
        <v>135</v>
      </c>
      <c r="AR15" t="s">
        <v>136</v>
      </c>
      <c r="AS15" t="s">
        <v>137</v>
      </c>
      <c r="AT15" t="s">
        <v>138</v>
      </c>
      <c r="AU15" t="s">
        <v>139</v>
      </c>
      <c r="AV15" t="s">
        <v>140</v>
      </c>
      <c r="AW15" t="s">
        <v>141</v>
      </c>
      <c r="AX15" t="s">
        <v>142</v>
      </c>
      <c r="AY15" t="s">
        <v>143</v>
      </c>
      <c r="AZ15" t="s">
        <v>144</v>
      </c>
      <c r="BA15" t="s">
        <v>145</v>
      </c>
      <c r="BB15" t="s">
        <v>146</v>
      </c>
      <c r="BC15" t="s">
        <v>147</v>
      </c>
      <c r="BD15" t="s">
        <v>148</v>
      </c>
      <c r="BE15" t="s">
        <v>149</v>
      </c>
      <c r="BF15" t="s">
        <v>150</v>
      </c>
      <c r="BG15" t="s">
        <v>151</v>
      </c>
      <c r="BH15" t="s">
        <v>152</v>
      </c>
      <c r="BI15" t="s">
        <v>153</v>
      </c>
      <c r="BJ15" t="s">
        <v>154</v>
      </c>
      <c r="BK15" t="s">
        <v>155</v>
      </c>
      <c r="BL15" t="s">
        <v>156</v>
      </c>
      <c r="BM15" t="s">
        <v>157</v>
      </c>
      <c r="BN15" t="s">
        <v>158</v>
      </c>
      <c r="BO15" t="s">
        <v>159</v>
      </c>
      <c r="BP15" t="s">
        <v>160</v>
      </c>
      <c r="BQ15" t="s">
        <v>161</v>
      </c>
      <c r="BR15" t="s">
        <v>162</v>
      </c>
      <c r="BS15" t="s">
        <v>163</v>
      </c>
      <c r="BT15" t="s">
        <v>101</v>
      </c>
      <c r="BU15" t="s">
        <v>164</v>
      </c>
      <c r="BV15" t="s">
        <v>165</v>
      </c>
      <c r="BW15" t="s">
        <v>166</v>
      </c>
      <c r="BX15" t="s">
        <v>167</v>
      </c>
      <c r="BY15" t="s">
        <v>168</v>
      </c>
      <c r="BZ15" t="s">
        <v>169</v>
      </c>
      <c r="CA15" t="s">
        <v>170</v>
      </c>
      <c r="CB15" t="s">
        <v>171</v>
      </c>
      <c r="CC15" t="s">
        <v>172</v>
      </c>
      <c r="CD15" t="s">
        <v>173</v>
      </c>
      <c r="CE15" t="s">
        <v>174</v>
      </c>
      <c r="CF15" t="s">
        <v>175</v>
      </c>
      <c r="CG15" t="s">
        <v>176</v>
      </c>
      <c r="CH15" t="s">
        <v>177</v>
      </c>
      <c r="CI15" t="s">
        <v>178</v>
      </c>
      <c r="CJ15" t="s">
        <v>179</v>
      </c>
      <c r="CK15" t="s">
        <v>180</v>
      </c>
      <c r="CL15" t="s">
        <v>181</v>
      </c>
      <c r="CM15" t="s">
        <v>182</v>
      </c>
      <c r="CN15" t="s">
        <v>183</v>
      </c>
      <c r="CO15" t="s">
        <v>184</v>
      </c>
      <c r="CP15" t="s">
        <v>185</v>
      </c>
      <c r="CQ15" t="s">
        <v>186</v>
      </c>
      <c r="CR15" t="s">
        <v>187</v>
      </c>
      <c r="CS15" t="s">
        <v>188</v>
      </c>
      <c r="CT15" t="s">
        <v>189</v>
      </c>
      <c r="CU15" t="s">
        <v>190</v>
      </c>
      <c r="CV15" t="s">
        <v>191</v>
      </c>
      <c r="CW15" t="s">
        <v>192</v>
      </c>
      <c r="CX15" t="s">
        <v>193</v>
      </c>
      <c r="CY15" t="s">
        <v>194</v>
      </c>
      <c r="CZ15" t="s">
        <v>195</v>
      </c>
      <c r="DA15" t="s">
        <v>196</v>
      </c>
      <c r="DB15" t="s">
        <v>197</v>
      </c>
      <c r="DC15" t="s">
        <v>198</v>
      </c>
      <c r="DD15" t="s">
        <v>199</v>
      </c>
      <c r="DE15" t="s">
        <v>200</v>
      </c>
      <c r="DF15" t="s">
        <v>201</v>
      </c>
      <c r="DG15" t="s">
        <v>202</v>
      </c>
      <c r="DH15" t="s">
        <v>203</v>
      </c>
      <c r="DI15" t="s">
        <v>95</v>
      </c>
      <c r="DJ15" t="s">
        <v>98</v>
      </c>
      <c r="DK15" t="s">
        <v>204</v>
      </c>
      <c r="DL15" t="s">
        <v>205</v>
      </c>
      <c r="DM15" t="s">
        <v>206</v>
      </c>
      <c r="DN15" t="s">
        <v>207</v>
      </c>
      <c r="DO15" t="s">
        <v>208</v>
      </c>
      <c r="DP15" t="s">
        <v>209</v>
      </c>
      <c r="DQ15" t="s">
        <v>210</v>
      </c>
      <c r="DR15" t="s">
        <v>211</v>
      </c>
      <c r="DS15" t="s">
        <v>212</v>
      </c>
      <c r="DT15" t="s">
        <v>213</v>
      </c>
      <c r="DU15" t="s">
        <v>214</v>
      </c>
      <c r="DV15" t="s">
        <v>215</v>
      </c>
      <c r="DW15" t="s">
        <v>216</v>
      </c>
      <c r="DX15" t="s">
        <v>217</v>
      </c>
      <c r="DY15" t="s">
        <v>218</v>
      </c>
      <c r="DZ15" t="s">
        <v>219</v>
      </c>
      <c r="EA15" t="s">
        <v>220</v>
      </c>
      <c r="EB15" t="s">
        <v>221</v>
      </c>
      <c r="EC15" t="s">
        <v>222</v>
      </c>
      <c r="ED15" t="s">
        <v>223</v>
      </c>
      <c r="EE15" t="s">
        <v>224</v>
      </c>
      <c r="EF15" t="s">
        <v>225</v>
      </c>
      <c r="EG15" t="s">
        <v>226</v>
      </c>
      <c r="EH15" t="s">
        <v>227</v>
      </c>
      <c r="EI15" t="s">
        <v>228</v>
      </c>
      <c r="EJ15" t="s">
        <v>229</v>
      </c>
      <c r="EK15" t="s">
        <v>230</v>
      </c>
      <c r="EL15" t="s">
        <v>231</v>
      </c>
      <c r="EM15" t="s">
        <v>232</v>
      </c>
      <c r="EN15" t="s">
        <v>233</v>
      </c>
      <c r="EO15" t="s">
        <v>234</v>
      </c>
      <c r="EP15" t="s">
        <v>235</v>
      </c>
      <c r="EQ15" t="s">
        <v>236</v>
      </c>
      <c r="ER15" t="s">
        <v>237</v>
      </c>
      <c r="ES15" t="s">
        <v>238</v>
      </c>
      <c r="ET15" t="s">
        <v>239</v>
      </c>
      <c r="EU15" t="s">
        <v>240</v>
      </c>
      <c r="EV15" t="s">
        <v>241</v>
      </c>
      <c r="EW15" t="s">
        <v>242</v>
      </c>
      <c r="EX15" t="s">
        <v>243</v>
      </c>
      <c r="EY15" t="s">
        <v>244</v>
      </c>
      <c r="EZ15" t="s">
        <v>245</v>
      </c>
      <c r="FA15" t="s">
        <v>246</v>
      </c>
      <c r="FB15" t="s">
        <v>247</v>
      </c>
      <c r="FC15" t="s">
        <v>248</v>
      </c>
      <c r="FD15" t="s">
        <v>249</v>
      </c>
      <c r="FE15" t="s">
        <v>250</v>
      </c>
      <c r="FF15" t="s">
        <v>251</v>
      </c>
      <c r="FG15" t="s">
        <v>252</v>
      </c>
      <c r="FH15" t="s">
        <v>253</v>
      </c>
      <c r="FI15" t="s">
        <v>254</v>
      </c>
      <c r="FJ15" t="s">
        <v>255</v>
      </c>
      <c r="FK15" t="s">
        <v>256</v>
      </c>
      <c r="FL15" t="s">
        <v>257</v>
      </c>
      <c r="FM15" t="s">
        <v>258</v>
      </c>
      <c r="FN15" t="s">
        <v>259</v>
      </c>
      <c r="FO15" t="s">
        <v>260</v>
      </c>
      <c r="FP15" t="s">
        <v>261</v>
      </c>
      <c r="FQ15" t="s">
        <v>262</v>
      </c>
      <c r="FR15" t="s">
        <v>263</v>
      </c>
    </row>
    <row r="16" spans="1:174" x14ac:dyDescent="0.25">
      <c r="B16" t="s">
        <v>264</v>
      </c>
      <c r="C16" t="s">
        <v>264</v>
      </c>
      <c r="H16" t="s">
        <v>264</v>
      </c>
      <c r="I16" t="s">
        <v>265</v>
      </c>
      <c r="J16" t="s">
        <v>266</v>
      </c>
      <c r="K16" t="s">
        <v>267</v>
      </c>
      <c r="L16" t="s">
        <v>267</v>
      </c>
      <c r="M16" t="s">
        <v>171</v>
      </c>
      <c r="N16" t="s">
        <v>171</v>
      </c>
      <c r="O16" t="s">
        <v>265</v>
      </c>
      <c r="P16" t="s">
        <v>265</v>
      </c>
      <c r="Q16" t="s">
        <v>265</v>
      </c>
      <c r="R16" t="s">
        <v>265</v>
      </c>
      <c r="S16" t="s">
        <v>268</v>
      </c>
      <c r="T16" t="s">
        <v>269</v>
      </c>
      <c r="U16" t="s">
        <v>269</v>
      </c>
      <c r="V16" t="s">
        <v>270</v>
      </c>
      <c r="W16" t="s">
        <v>271</v>
      </c>
      <c r="X16" t="s">
        <v>270</v>
      </c>
      <c r="Y16" t="s">
        <v>270</v>
      </c>
      <c r="Z16" t="s">
        <v>270</v>
      </c>
      <c r="AA16" t="s">
        <v>268</v>
      </c>
      <c r="AB16" t="s">
        <v>268</v>
      </c>
      <c r="AC16" t="s">
        <v>268</v>
      </c>
      <c r="AD16" t="s">
        <v>268</v>
      </c>
      <c r="AE16" t="s">
        <v>272</v>
      </c>
      <c r="AF16" t="s">
        <v>271</v>
      </c>
      <c r="AH16" t="s">
        <v>271</v>
      </c>
      <c r="AI16" t="s">
        <v>272</v>
      </c>
      <c r="AP16" t="s">
        <v>266</v>
      </c>
      <c r="AW16" t="s">
        <v>266</v>
      </c>
      <c r="AX16" t="s">
        <v>266</v>
      </c>
      <c r="AY16" t="s">
        <v>266</v>
      </c>
      <c r="BA16" t="s">
        <v>273</v>
      </c>
      <c r="BL16" t="s">
        <v>266</v>
      </c>
      <c r="BM16" t="s">
        <v>266</v>
      </c>
      <c r="BO16" t="s">
        <v>274</v>
      </c>
      <c r="BP16" t="s">
        <v>275</v>
      </c>
      <c r="BS16" t="s">
        <v>265</v>
      </c>
      <c r="BT16" t="s">
        <v>264</v>
      </c>
      <c r="BU16" t="s">
        <v>267</v>
      </c>
      <c r="BV16" t="s">
        <v>267</v>
      </c>
      <c r="BW16" t="s">
        <v>276</v>
      </c>
      <c r="BX16" t="s">
        <v>276</v>
      </c>
      <c r="BY16" t="s">
        <v>267</v>
      </c>
      <c r="BZ16" t="s">
        <v>276</v>
      </c>
      <c r="CA16" t="s">
        <v>272</v>
      </c>
      <c r="CB16" t="s">
        <v>270</v>
      </c>
      <c r="CC16" t="s">
        <v>270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277</v>
      </c>
      <c r="CJ16" t="s">
        <v>266</v>
      </c>
      <c r="CK16" t="s">
        <v>266</v>
      </c>
      <c r="CL16" t="s">
        <v>266</v>
      </c>
      <c r="CQ16" t="s">
        <v>266</v>
      </c>
      <c r="CT16" t="s">
        <v>269</v>
      </c>
      <c r="CU16" t="s">
        <v>269</v>
      </c>
      <c r="CV16" t="s">
        <v>269</v>
      </c>
      <c r="CW16" t="s">
        <v>269</v>
      </c>
      <c r="CX16" t="s">
        <v>269</v>
      </c>
      <c r="CY16" t="s">
        <v>266</v>
      </c>
      <c r="CZ16" t="s">
        <v>266</v>
      </c>
      <c r="DA16" t="s">
        <v>266</v>
      </c>
      <c r="DB16" t="s">
        <v>264</v>
      </c>
      <c r="DE16" t="s">
        <v>278</v>
      </c>
      <c r="DF16" t="s">
        <v>278</v>
      </c>
      <c r="DH16" t="s">
        <v>264</v>
      </c>
      <c r="DI16" t="s">
        <v>279</v>
      </c>
      <c r="DK16" t="s">
        <v>264</v>
      </c>
      <c r="DL16" t="s">
        <v>264</v>
      </c>
      <c r="DN16" t="s">
        <v>280</v>
      </c>
      <c r="DO16" t="s">
        <v>281</v>
      </c>
      <c r="DP16" t="s">
        <v>280</v>
      </c>
      <c r="DQ16" t="s">
        <v>281</v>
      </c>
      <c r="DR16" t="s">
        <v>280</v>
      </c>
      <c r="DS16" t="s">
        <v>281</v>
      </c>
      <c r="DT16" t="s">
        <v>271</v>
      </c>
      <c r="DU16" t="s">
        <v>271</v>
      </c>
      <c r="DV16" t="s">
        <v>266</v>
      </c>
      <c r="DW16" t="s">
        <v>282</v>
      </c>
      <c r="DX16" t="s">
        <v>266</v>
      </c>
      <c r="DZ16" t="s">
        <v>267</v>
      </c>
      <c r="EA16" t="s">
        <v>283</v>
      </c>
      <c r="EB16" t="s">
        <v>267</v>
      </c>
      <c r="ED16" t="s">
        <v>276</v>
      </c>
      <c r="EE16" t="s">
        <v>284</v>
      </c>
      <c r="EF16" t="s">
        <v>276</v>
      </c>
      <c r="EK16" t="s">
        <v>271</v>
      </c>
      <c r="EL16" t="s">
        <v>271</v>
      </c>
      <c r="EM16" t="s">
        <v>280</v>
      </c>
      <c r="EN16" t="s">
        <v>281</v>
      </c>
      <c r="EO16" t="s">
        <v>281</v>
      </c>
      <c r="ES16" t="s">
        <v>281</v>
      </c>
      <c r="EW16" t="s">
        <v>267</v>
      </c>
      <c r="EX16" t="s">
        <v>267</v>
      </c>
      <c r="EY16" t="s">
        <v>276</v>
      </c>
      <c r="EZ16" t="s">
        <v>276</v>
      </c>
      <c r="FA16" t="s">
        <v>285</v>
      </c>
      <c r="FB16" t="s">
        <v>285</v>
      </c>
      <c r="FD16" t="s">
        <v>272</v>
      </c>
      <c r="FE16" t="s">
        <v>272</v>
      </c>
      <c r="FF16" t="s">
        <v>269</v>
      </c>
      <c r="FG16" t="s">
        <v>269</v>
      </c>
      <c r="FH16" t="s">
        <v>269</v>
      </c>
      <c r="FI16" t="s">
        <v>269</v>
      </c>
      <c r="FJ16" t="s">
        <v>269</v>
      </c>
      <c r="FK16" t="s">
        <v>271</v>
      </c>
      <c r="FL16" t="s">
        <v>271</v>
      </c>
      <c r="FM16" t="s">
        <v>271</v>
      </c>
      <c r="FN16" t="s">
        <v>269</v>
      </c>
      <c r="FO16" t="s">
        <v>267</v>
      </c>
      <c r="FP16" t="s">
        <v>276</v>
      </c>
      <c r="FQ16" t="s">
        <v>271</v>
      </c>
      <c r="FR16" t="s">
        <v>271</v>
      </c>
    </row>
    <row r="17" spans="1:174" x14ac:dyDescent="0.25">
      <c r="A17">
        <v>1</v>
      </c>
      <c r="B17">
        <v>1604008182.5</v>
      </c>
      <c r="C17">
        <v>0</v>
      </c>
      <c r="D17" t="s">
        <v>286</v>
      </c>
      <c r="E17" t="s">
        <v>287</v>
      </c>
      <c r="F17" t="s">
        <v>288</v>
      </c>
      <c r="G17" t="s">
        <v>289</v>
      </c>
      <c r="H17">
        <v>1604008174.75</v>
      </c>
      <c r="I17">
        <f t="shared" ref="I17:I28" si="0">CA17*AG17*(BW17-BX17)/(100*BP17*(1000-AG17*BW17))</f>
        <v>1.3691656302980922E-3</v>
      </c>
      <c r="J17">
        <f t="shared" ref="J17:J28" si="1">CA17*AG17*(BV17-BU17*(1000-AG17*BX17)/(1000-AG17*BW17))/(100*BP17)</f>
        <v>3.4990276896361174</v>
      </c>
      <c r="K17">
        <f t="shared" ref="K17:K28" si="2">BU17 - IF(AG17&gt;1, J17*BP17*100/(AI17*CI17), 0)</f>
        <v>395.13923333333298</v>
      </c>
      <c r="L17">
        <f t="shared" ref="L17:L28" si="3">((R17-I17/2)*K17-J17)/(R17+I17/2)</f>
        <v>236.86668926466027</v>
      </c>
      <c r="M17">
        <f t="shared" ref="M17:M28" si="4">L17*(CB17+CC17)/1000</f>
        <v>24.068507788468334</v>
      </c>
      <c r="N17">
        <f t="shared" ref="N17:N28" si="5">(BU17 - IF(AG17&gt;1, J17*BP17*100/(AI17*CI17), 0))*(CB17+CC17)/1000</f>
        <v>40.150904057203171</v>
      </c>
      <c r="O17">
        <f t="shared" ref="O17:O28" si="6">2/((1/Q17-1/P17)+SIGN(Q17)*SQRT((1/Q17-1/P17)*(1/Q17-1/P17) + 4*BQ17/((BQ17+1)*(BQ17+1))*(2*1/Q17*1/P17-1/P17*1/P17)))</f>
        <v>4.0001738753950328E-2</v>
      </c>
      <c r="P17">
        <f t="shared" ref="P17:P28" si="7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2.9558714417858329</v>
      </c>
      <c r="Q17">
        <f t="shared" ref="Q17:Q28" si="8">I17*(1000-(1000*0.61365*EXP(17.502*U17/(240.97+U17))/(CB17+CC17)+BW17)/2)/(1000*0.61365*EXP(17.502*U17/(240.97+U17))/(CB17+CC17)-BW17)</f>
        <v>3.970341423551426E-2</v>
      </c>
      <c r="R17">
        <f t="shared" ref="R17:R28" si="9">1/((BQ17+1)/(O17/1.6)+1/(P17/1.37)) + BQ17/((BQ17+1)/(O17/1.6) + BQ17/(P17/1.37))</f>
        <v>2.4841251566748074E-2</v>
      </c>
      <c r="S17">
        <f t="shared" ref="S17:S28" si="10">(BM17*BO17)</f>
        <v>214.77045887119479</v>
      </c>
      <c r="T17">
        <f t="shared" ref="T17:T28" si="11">(CD17+(S17+2*0.95*0.0000000567*(((CD17+$B$7)+273)^4-(CD17+273)^4)-44100*I17)/(1.84*29.3*P17+8*0.95*0.0000000567*(CD17+273)^3))</f>
        <v>37.863019047848738</v>
      </c>
      <c r="U17">
        <f t="shared" ref="U17:U28" si="12">($C$7*CE17+$D$7*CF17+$E$7*T17)</f>
        <v>36.398666666666699</v>
      </c>
      <c r="V17">
        <f t="shared" ref="V17:V28" si="13">0.61365*EXP(17.502*U17/(240.97+U17))</f>
        <v>6.1008627382503526</v>
      </c>
      <c r="W17">
        <f t="shared" ref="W17:W28" si="14">(X17/Y17*100)</f>
        <v>43.687385710026327</v>
      </c>
      <c r="X17">
        <f t="shared" ref="X17:X28" si="15">BW17*(CB17+CC17)/1000</f>
        <v>2.7493881271772493</v>
      </c>
      <c r="Y17">
        <f t="shared" ref="Y17:Y28" si="16">0.61365*EXP(17.502*CD17/(240.97+CD17))</f>
        <v>6.2933226204612653</v>
      </c>
      <c r="Z17">
        <f t="shared" ref="Z17:Z28" si="17">(V17-BW17*(CB17+CC17)/1000)</f>
        <v>3.3514746110731033</v>
      </c>
      <c r="AA17">
        <f t="shared" ref="AA17:AA28" si="18">(-I17*44100)</f>
        <v>-60.38020429614587</v>
      </c>
      <c r="AB17">
        <f t="shared" ref="AB17:AB28" si="19">2*29.3*P17*0.92*(CD17-U17)</f>
        <v>90.471185020378783</v>
      </c>
      <c r="AC17">
        <f t="shared" ref="AC17:AC28" si="20">2*0.95*0.0000000567*(((CD17+$B$7)+273)^4-(U17+273)^4)</f>
        <v>7.2658500212931809</v>
      </c>
      <c r="AD17">
        <f t="shared" ref="AD17:AD28" si="21">S17+AC17+AA17+AB17</f>
        <v>252.12728961672087</v>
      </c>
      <c r="AE17">
        <v>0</v>
      </c>
      <c r="AF17">
        <v>0</v>
      </c>
      <c r="AG17">
        <f t="shared" ref="AG17:AG28" si="22">IF(AE17*$H$13&gt;=AI17,1,(AI17/(AI17-AE17*$H$13)))</f>
        <v>1</v>
      </c>
      <c r="AH17">
        <f t="shared" ref="AH17:AH28" si="23">(AG17-1)*100</f>
        <v>0</v>
      </c>
      <c r="AI17">
        <f t="shared" ref="AI17:AI28" si="24">MAX(0,($B$13+$C$13*CI17)/(1+$D$13*CI17)*CB17/(CD17+273)*$E$13)</f>
        <v>51948.944517137192</v>
      </c>
      <c r="AJ17" t="s">
        <v>290</v>
      </c>
      <c r="AK17">
        <v>15552.9</v>
      </c>
      <c r="AL17">
        <v>715.47692307692296</v>
      </c>
      <c r="AM17">
        <v>3262.08</v>
      </c>
      <c r="AN17">
        <f t="shared" ref="AN17:AN28" si="25">AM17-AL17</f>
        <v>2546.603076923077</v>
      </c>
      <c r="AO17">
        <f t="shared" ref="AO17:AO28" si="26">AN17/AM17</f>
        <v>0.78066849277855754</v>
      </c>
      <c r="AP17">
        <v>-0.57774747981622299</v>
      </c>
      <c r="AQ17" t="s">
        <v>291</v>
      </c>
      <c r="AR17">
        <v>15384.6</v>
      </c>
      <c r="AS17">
        <v>916.01130769230804</v>
      </c>
      <c r="AT17">
        <v>1090.18</v>
      </c>
      <c r="AU17">
        <f t="shared" ref="AU17:AU28" si="27">1-AS17/AT17</f>
        <v>0.15976140849005849</v>
      </c>
      <c r="AV17">
        <v>0.5</v>
      </c>
      <c r="AW17">
        <f t="shared" ref="AW17:AW28" si="28">BM17</f>
        <v>1095.8970406275671</v>
      </c>
      <c r="AX17">
        <f t="shared" ref="AX17:AX28" si="29">J17</f>
        <v>3.4990276896361174</v>
      </c>
      <c r="AY17">
        <f t="shared" ref="AY17:AY28" si="30">AU17*AV17*AW17</f>
        <v>87.541027385373482</v>
      </c>
      <c r="AZ17">
        <f t="shared" ref="AZ17:AZ28" si="31">BE17/AT17</f>
        <v>0.36427929332770742</v>
      </c>
      <c r="BA17">
        <f t="shared" ref="BA17:BA28" si="32">(AX17-AP17)/AW17</f>
        <v>3.7200348375042323E-3</v>
      </c>
      <c r="BB17">
        <f t="shared" ref="BB17:BB28" si="33">(AM17-AT17)/AT17</f>
        <v>1.9922398136087613</v>
      </c>
      <c r="BC17" t="s">
        <v>292</v>
      </c>
      <c r="BD17">
        <v>693.05</v>
      </c>
      <c r="BE17">
        <f t="shared" ref="BE17:BE28" si="34">AT17-BD17</f>
        <v>397.13000000000011</v>
      </c>
      <c r="BF17">
        <f t="shared" ref="BF17:BF28" si="35">(AT17-AS17)/(AT17-BD17)</f>
        <v>0.43856845946589779</v>
      </c>
      <c r="BG17">
        <f t="shared" ref="BG17:BG28" si="36">(AM17-AT17)/(AM17-BD17)</f>
        <v>0.84541636337450321</v>
      </c>
      <c r="BH17">
        <f t="shared" ref="BH17:BH28" si="37">(AT17-AS17)/(AT17-AL17)</f>
        <v>0.46481788657275203</v>
      </c>
      <c r="BI17">
        <f t="shared" ref="BI17:BI28" si="38">(AM17-AT17)/(AM17-AL17)</f>
        <v>0.85286160991535009</v>
      </c>
      <c r="BJ17">
        <f t="shared" ref="BJ17:BJ28" si="39">(BF17*BD17/AS17)</f>
        <v>0.33181890690692045</v>
      </c>
      <c r="BK17">
        <f t="shared" ref="BK17:BK28" si="40">(1-BJ17)</f>
        <v>0.6681810930930796</v>
      </c>
      <c r="BL17">
        <f t="shared" ref="BL17:BL28" si="41">$B$11*CJ17+$C$11*CK17+$F$11*CL17*(1-CO17)</f>
        <v>1300.0143333333299</v>
      </c>
      <c r="BM17">
        <f t="shared" ref="BM17:BM28" si="42">BL17*BN17</f>
        <v>1095.8970406275671</v>
      </c>
      <c r="BN17">
        <f t="shared" ref="BN17:BN28" si="43">($B$11*$D$9+$C$11*$D$9+$F$11*((CY17+CQ17)/MAX(CY17+CQ17+CZ17, 0.1)*$I$9+CZ17/MAX(CY17+CQ17+CZ17, 0.1)*$J$9))/($B$11+$C$11+$F$11)</f>
        <v>0.84298842907186156</v>
      </c>
      <c r="BO17">
        <f t="shared" ref="BO17:BO28" si="44">($B$11*$K$9+$C$11*$K$9+$F$11*((CY17+CQ17)/MAX(CY17+CQ17+CZ17, 0.1)*$P$9+CZ17/MAX(CY17+CQ17+CZ17, 0.1)*$Q$9))/($B$11+$C$11+$F$11)</f>
        <v>0.1959768581437232</v>
      </c>
      <c r="BP17">
        <v>6</v>
      </c>
      <c r="BQ17">
        <v>0.5</v>
      </c>
      <c r="BR17" t="s">
        <v>293</v>
      </c>
      <c r="BS17">
        <v>2</v>
      </c>
      <c r="BT17">
        <v>1604008174.75</v>
      </c>
      <c r="BU17">
        <v>395.13923333333298</v>
      </c>
      <c r="BV17">
        <v>399.98719999999997</v>
      </c>
      <c r="BW17">
        <v>27.057700000000001</v>
      </c>
      <c r="BX17">
        <v>25.4591833333333</v>
      </c>
      <c r="BY17">
        <v>395.13923333333298</v>
      </c>
      <c r="BZ17">
        <v>26.873670000000001</v>
      </c>
      <c r="CA17">
        <v>500.00823333333301</v>
      </c>
      <c r="CB17">
        <v>101.512066666667</v>
      </c>
      <c r="CC17">
        <v>9.9974533333333296E-2</v>
      </c>
      <c r="CD17">
        <v>36.966393333333301</v>
      </c>
      <c r="CE17">
        <v>36.398666666666699</v>
      </c>
      <c r="CF17">
        <v>999.9</v>
      </c>
      <c r="CG17">
        <v>0</v>
      </c>
      <c r="CH17">
        <v>0</v>
      </c>
      <c r="CI17">
        <v>9999.6206666666694</v>
      </c>
      <c r="CJ17">
        <v>0</v>
      </c>
      <c r="CK17">
        <v>901.76946666666595</v>
      </c>
      <c r="CL17">
        <v>1300.0143333333299</v>
      </c>
      <c r="CM17">
        <v>0.90000033333333296</v>
      </c>
      <c r="CN17">
        <v>9.9999649999999995E-2</v>
      </c>
      <c r="CO17">
        <v>0</v>
      </c>
      <c r="CP17">
        <v>916.58040000000005</v>
      </c>
      <c r="CQ17">
        <v>4.99979</v>
      </c>
      <c r="CR17">
        <v>12087.8</v>
      </c>
      <c r="CS17">
        <v>11051.416666666701</v>
      </c>
      <c r="CT17">
        <v>49.186999999999998</v>
      </c>
      <c r="CU17">
        <v>51.941200000000002</v>
      </c>
      <c r="CV17">
        <v>50.25</v>
      </c>
      <c r="CW17">
        <v>51.110300000000002</v>
      </c>
      <c r="CX17">
        <v>51.061999999999998</v>
      </c>
      <c r="CY17">
        <v>1165.5143333333299</v>
      </c>
      <c r="CZ17">
        <v>129.5</v>
      </c>
      <c r="DA17">
        <v>0</v>
      </c>
      <c r="DB17">
        <v>132.10000014305101</v>
      </c>
      <c r="DC17">
        <v>0</v>
      </c>
      <c r="DD17">
        <v>916.01130769230804</v>
      </c>
      <c r="DE17">
        <v>-64.958017132678606</v>
      </c>
      <c r="DF17">
        <v>-826.51282108584599</v>
      </c>
      <c r="DG17">
        <v>12080.9269230769</v>
      </c>
      <c r="DH17">
        <v>15</v>
      </c>
      <c r="DI17">
        <v>0</v>
      </c>
      <c r="DJ17" t="s">
        <v>294</v>
      </c>
      <c r="DK17">
        <v>1603922837.0999999</v>
      </c>
      <c r="DL17">
        <v>1603922837.0999999</v>
      </c>
      <c r="DM17">
        <v>0</v>
      </c>
      <c r="DN17">
        <v>3.5999999999999997E-2</v>
      </c>
      <c r="DO17">
        <v>1.7000000000000001E-2</v>
      </c>
      <c r="DP17">
        <v>0.377</v>
      </c>
      <c r="DQ17">
        <v>-0.105</v>
      </c>
      <c r="DR17">
        <v>400</v>
      </c>
      <c r="DS17">
        <v>12</v>
      </c>
      <c r="DT17">
        <v>0.27</v>
      </c>
      <c r="DU17">
        <v>0.26</v>
      </c>
      <c r="DV17">
        <v>3.50237245312701</v>
      </c>
      <c r="DW17">
        <v>-0.147653536424001</v>
      </c>
      <c r="DX17">
        <v>2.75867797773965E-2</v>
      </c>
      <c r="DY17">
        <v>1</v>
      </c>
      <c r="DZ17">
        <v>-4.8493199999999996</v>
      </c>
      <c r="EA17">
        <v>0.11583964404894199</v>
      </c>
      <c r="EB17">
        <v>3.11080867299806E-2</v>
      </c>
      <c r="EC17">
        <v>1</v>
      </c>
      <c r="ED17">
        <v>1.5989040000000001</v>
      </c>
      <c r="EE17">
        <v>-5.2949499443829699E-2</v>
      </c>
      <c r="EF17">
        <v>4.2182426040552204E-3</v>
      </c>
      <c r="EG17">
        <v>1</v>
      </c>
      <c r="EH17">
        <v>3</v>
      </c>
      <c r="EI17">
        <v>3</v>
      </c>
      <c r="EJ17" t="s">
        <v>295</v>
      </c>
      <c r="EK17">
        <v>100</v>
      </c>
      <c r="EL17">
        <v>100</v>
      </c>
      <c r="EM17">
        <v>0</v>
      </c>
      <c r="EN17">
        <v>0.183</v>
      </c>
      <c r="EO17">
        <v>0</v>
      </c>
      <c r="EP17">
        <v>0</v>
      </c>
      <c r="EQ17">
        <v>0</v>
      </c>
      <c r="ER17">
        <v>0</v>
      </c>
      <c r="ES17">
        <v>-0.13641089254119901</v>
      </c>
      <c r="ET17">
        <v>-5.6976549660881903E-3</v>
      </c>
      <c r="EU17">
        <v>7.2294696533427402E-4</v>
      </c>
      <c r="EV17">
        <v>-2.5009322186793402E-6</v>
      </c>
      <c r="EW17">
        <v>-1</v>
      </c>
      <c r="EX17">
        <v>-1</v>
      </c>
      <c r="EY17">
        <v>-1</v>
      </c>
      <c r="EZ17">
        <v>-1</v>
      </c>
      <c r="FA17">
        <v>1422.4</v>
      </c>
      <c r="FB17">
        <v>1422.4</v>
      </c>
      <c r="FC17">
        <v>2</v>
      </c>
      <c r="FD17">
        <v>500.83</v>
      </c>
      <c r="FE17">
        <v>433.08100000000002</v>
      </c>
      <c r="FF17">
        <v>35.4499</v>
      </c>
      <c r="FG17">
        <v>32.050199999999997</v>
      </c>
      <c r="FH17">
        <v>30.000499999999999</v>
      </c>
      <c r="FI17">
        <v>31.691400000000002</v>
      </c>
      <c r="FJ17">
        <v>31.561399999999999</v>
      </c>
      <c r="FK17">
        <v>31.1721</v>
      </c>
      <c r="FL17">
        <v>0</v>
      </c>
      <c r="FM17">
        <v>100</v>
      </c>
      <c r="FN17">
        <v>-999.9</v>
      </c>
      <c r="FO17">
        <v>400</v>
      </c>
      <c r="FP17">
        <v>28.308800000000002</v>
      </c>
      <c r="FQ17">
        <v>101.152</v>
      </c>
      <c r="FR17">
        <v>101.22199999999999</v>
      </c>
    </row>
    <row r="18" spans="1:174" x14ac:dyDescent="0.25">
      <c r="A18">
        <v>2</v>
      </c>
      <c r="B18">
        <v>1604008303</v>
      </c>
      <c r="C18">
        <v>120.5</v>
      </c>
      <c r="D18" t="s">
        <v>296</v>
      </c>
      <c r="E18" t="s">
        <v>297</v>
      </c>
      <c r="F18" t="s">
        <v>288</v>
      </c>
      <c r="G18" t="s">
        <v>289</v>
      </c>
      <c r="H18">
        <v>1604008295</v>
      </c>
      <c r="I18">
        <f t="shared" si="0"/>
        <v>1.4224515067556443E-3</v>
      </c>
      <c r="J18">
        <f t="shared" si="1"/>
        <v>2.3660986854549759</v>
      </c>
      <c r="K18">
        <f t="shared" si="2"/>
        <v>296.665419354839</v>
      </c>
      <c r="L18">
        <f t="shared" si="3"/>
        <v>189.96644416735265</v>
      </c>
      <c r="M18">
        <f t="shared" si="4"/>
        <v>19.301548062072914</v>
      </c>
      <c r="N18">
        <f t="shared" si="5"/>
        <v>30.142701649918653</v>
      </c>
      <c r="O18">
        <f t="shared" si="6"/>
        <v>4.0938583977460259E-2</v>
      </c>
      <c r="P18">
        <f t="shared" si="7"/>
        <v>2.9554951066778465</v>
      </c>
      <c r="Q18">
        <f t="shared" si="8"/>
        <v>4.0626141670799823E-2</v>
      </c>
      <c r="R18">
        <f t="shared" si="9"/>
        <v>2.5419211332071798E-2</v>
      </c>
      <c r="S18">
        <f t="shared" si="10"/>
        <v>214.76711952220174</v>
      </c>
      <c r="T18">
        <f t="shared" si="11"/>
        <v>37.834534022636369</v>
      </c>
      <c r="U18">
        <f t="shared" si="12"/>
        <v>36.428767741935502</v>
      </c>
      <c r="V18">
        <f t="shared" si="13"/>
        <v>6.1109371645908572</v>
      </c>
      <c r="W18">
        <f t="shared" si="14"/>
        <v>43.061730223093228</v>
      </c>
      <c r="X18">
        <f t="shared" si="15"/>
        <v>2.7078051117731121</v>
      </c>
      <c r="Y18">
        <f t="shared" si="16"/>
        <v>6.2881939433101675</v>
      </c>
      <c r="Z18">
        <f t="shared" si="17"/>
        <v>3.4031320528177451</v>
      </c>
      <c r="AA18">
        <f t="shared" si="18"/>
        <v>-62.730111447923917</v>
      </c>
      <c r="AB18">
        <f t="shared" si="19"/>
        <v>83.284240121947292</v>
      </c>
      <c r="AC18">
        <f t="shared" si="20"/>
        <v>6.690000158349596</v>
      </c>
      <c r="AD18">
        <f t="shared" si="21"/>
        <v>242.01124835457472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51940.660545307423</v>
      </c>
      <c r="AJ18" t="s">
        <v>290</v>
      </c>
      <c r="AK18">
        <v>15552.9</v>
      </c>
      <c r="AL18">
        <v>715.47692307692296</v>
      </c>
      <c r="AM18">
        <v>3262.08</v>
      </c>
      <c r="AN18">
        <f t="shared" si="25"/>
        <v>2546.603076923077</v>
      </c>
      <c r="AO18">
        <f t="shared" si="26"/>
        <v>0.78066849277855754</v>
      </c>
      <c r="AP18">
        <v>-0.57774747981622299</v>
      </c>
      <c r="AQ18" t="s">
        <v>298</v>
      </c>
      <c r="AR18">
        <v>15389.7</v>
      </c>
      <c r="AS18">
        <v>838.04003846153898</v>
      </c>
      <c r="AT18">
        <v>987.17</v>
      </c>
      <c r="AU18">
        <f t="shared" si="27"/>
        <v>0.15106816610964779</v>
      </c>
      <c r="AV18">
        <v>0.5</v>
      </c>
      <c r="AW18">
        <f t="shared" si="28"/>
        <v>1095.8783512764464</v>
      </c>
      <c r="AX18">
        <f t="shared" si="29"/>
        <v>2.3660986854549759</v>
      </c>
      <c r="AY18">
        <f t="shared" si="30"/>
        <v>82.776166403298589</v>
      </c>
      <c r="AZ18">
        <f t="shared" si="31"/>
        <v>0.3300039506873183</v>
      </c>
      <c r="BA18">
        <f t="shared" si="32"/>
        <v>2.6862891869725274E-3</v>
      </c>
      <c r="BB18">
        <f t="shared" si="33"/>
        <v>2.3044764326306511</v>
      </c>
      <c r="BC18" t="s">
        <v>299</v>
      </c>
      <c r="BD18">
        <v>661.4</v>
      </c>
      <c r="BE18">
        <f t="shared" si="34"/>
        <v>325.77</v>
      </c>
      <c r="BF18">
        <f t="shared" si="35"/>
        <v>0.45777684114086925</v>
      </c>
      <c r="BG18">
        <f t="shared" si="36"/>
        <v>0.87473660734884717</v>
      </c>
      <c r="BH18">
        <f t="shared" si="37"/>
        <v>0.5488912828672603</v>
      </c>
      <c r="BI18">
        <f t="shared" si="38"/>
        <v>0.89331157282219686</v>
      </c>
      <c r="BJ18">
        <f t="shared" si="39"/>
        <v>0.36128775337082708</v>
      </c>
      <c r="BK18">
        <f t="shared" si="40"/>
        <v>0.63871224662917292</v>
      </c>
      <c r="BL18">
        <f t="shared" si="41"/>
        <v>1299.9919354838701</v>
      </c>
      <c r="BM18">
        <f t="shared" si="42"/>
        <v>1095.8783512764464</v>
      </c>
      <c r="BN18">
        <f t="shared" si="43"/>
        <v>0.84298857659339976</v>
      </c>
      <c r="BO18">
        <f t="shared" si="44"/>
        <v>0.19597715318679979</v>
      </c>
      <c r="BP18">
        <v>6</v>
      </c>
      <c r="BQ18">
        <v>0.5</v>
      </c>
      <c r="BR18" t="s">
        <v>293</v>
      </c>
      <c r="BS18">
        <v>2</v>
      </c>
      <c r="BT18">
        <v>1604008295</v>
      </c>
      <c r="BU18">
        <v>296.665419354839</v>
      </c>
      <c r="BV18">
        <v>300.011129032258</v>
      </c>
      <c r="BW18">
        <v>26.6503032258064</v>
      </c>
      <c r="BX18">
        <v>24.988851612903201</v>
      </c>
      <c r="BY18">
        <v>296.665419354839</v>
      </c>
      <c r="BZ18">
        <v>26.477187096774198</v>
      </c>
      <c r="CA18">
        <v>499.99990322580697</v>
      </c>
      <c r="CB18">
        <v>101.505032258065</v>
      </c>
      <c r="CC18">
        <v>0.100007235483871</v>
      </c>
      <c r="CD18">
        <v>36.951461290322598</v>
      </c>
      <c r="CE18">
        <v>36.428767741935502</v>
      </c>
      <c r="CF18">
        <v>999.9</v>
      </c>
      <c r="CG18">
        <v>0</v>
      </c>
      <c r="CH18">
        <v>0</v>
      </c>
      <c r="CI18">
        <v>9998.1783870967793</v>
      </c>
      <c r="CJ18">
        <v>0</v>
      </c>
      <c r="CK18">
        <v>895.74222580645198</v>
      </c>
      <c r="CL18">
        <v>1299.9919354838701</v>
      </c>
      <c r="CM18">
        <v>0.89999645161290398</v>
      </c>
      <c r="CN18">
        <v>0.10000364516129</v>
      </c>
      <c r="CO18">
        <v>0</v>
      </c>
      <c r="CP18">
        <v>838.13435483871001</v>
      </c>
      <c r="CQ18">
        <v>4.99979</v>
      </c>
      <c r="CR18">
        <v>11045.4483870968</v>
      </c>
      <c r="CS18">
        <v>11051.2161290323</v>
      </c>
      <c r="CT18">
        <v>48.580322580645102</v>
      </c>
      <c r="CU18">
        <v>51.376903225806402</v>
      </c>
      <c r="CV18">
        <v>49.614709677419299</v>
      </c>
      <c r="CW18">
        <v>50.469516129032201</v>
      </c>
      <c r="CX18">
        <v>50.509774193548402</v>
      </c>
      <c r="CY18">
        <v>1165.48806451613</v>
      </c>
      <c r="CZ18">
        <v>129.50419354838701</v>
      </c>
      <c r="DA18">
        <v>0</v>
      </c>
      <c r="DB18">
        <v>120.09999990463299</v>
      </c>
      <c r="DC18">
        <v>0</v>
      </c>
      <c r="DD18">
        <v>838.04003846153898</v>
      </c>
      <c r="DE18">
        <v>-10.512376069695501</v>
      </c>
      <c r="DF18">
        <v>-155.589743673203</v>
      </c>
      <c r="DG18">
        <v>11043.6384615385</v>
      </c>
      <c r="DH18">
        <v>15</v>
      </c>
      <c r="DI18">
        <v>0</v>
      </c>
      <c r="DJ18" t="s">
        <v>294</v>
      </c>
      <c r="DK18">
        <v>1603922837.0999999</v>
      </c>
      <c r="DL18">
        <v>1603922837.0999999</v>
      </c>
      <c r="DM18">
        <v>0</v>
      </c>
      <c r="DN18">
        <v>3.5999999999999997E-2</v>
      </c>
      <c r="DO18">
        <v>1.7000000000000001E-2</v>
      </c>
      <c r="DP18">
        <v>0.377</v>
      </c>
      <c r="DQ18">
        <v>-0.105</v>
      </c>
      <c r="DR18">
        <v>400</v>
      </c>
      <c r="DS18">
        <v>12</v>
      </c>
      <c r="DT18">
        <v>0.27</v>
      </c>
      <c r="DU18">
        <v>0.26</v>
      </c>
      <c r="DV18">
        <v>2.36320642850982</v>
      </c>
      <c r="DW18">
        <v>0.53790327938192095</v>
      </c>
      <c r="DX18">
        <v>4.20365712586818E-2</v>
      </c>
      <c r="DY18">
        <v>0</v>
      </c>
      <c r="DZ18">
        <v>-3.3486020000000001</v>
      </c>
      <c r="EA18">
        <v>-0.63207030033370804</v>
      </c>
      <c r="EB18">
        <v>4.9368680652143497E-2</v>
      </c>
      <c r="EC18">
        <v>0</v>
      </c>
      <c r="ED18">
        <v>1.6620826666666699</v>
      </c>
      <c r="EE18">
        <v>0.15939630700778701</v>
      </c>
      <c r="EF18">
        <v>1.1536058521965899E-2</v>
      </c>
      <c r="EG18">
        <v>1</v>
      </c>
      <c r="EH18">
        <v>1</v>
      </c>
      <c r="EI18">
        <v>3</v>
      </c>
      <c r="EJ18" t="s">
        <v>300</v>
      </c>
      <c r="EK18">
        <v>100</v>
      </c>
      <c r="EL18">
        <v>100</v>
      </c>
      <c r="EM18">
        <v>0</v>
      </c>
      <c r="EN18">
        <v>0.1729</v>
      </c>
      <c r="EO18">
        <v>0</v>
      </c>
      <c r="EP18">
        <v>0</v>
      </c>
      <c r="EQ18">
        <v>0</v>
      </c>
      <c r="ER18">
        <v>0</v>
      </c>
      <c r="ES18">
        <v>-0.13641089254119901</v>
      </c>
      <c r="ET18">
        <v>-5.6976549660881903E-3</v>
      </c>
      <c r="EU18">
        <v>7.2294696533427402E-4</v>
      </c>
      <c r="EV18">
        <v>-2.5009322186793402E-6</v>
      </c>
      <c r="EW18">
        <v>-1</v>
      </c>
      <c r="EX18">
        <v>-1</v>
      </c>
      <c r="EY18">
        <v>-1</v>
      </c>
      <c r="EZ18">
        <v>-1</v>
      </c>
      <c r="FA18">
        <v>1424.4</v>
      </c>
      <c r="FB18">
        <v>1424.4</v>
      </c>
      <c r="FC18">
        <v>2</v>
      </c>
      <c r="FD18">
        <v>501.18</v>
      </c>
      <c r="FE18">
        <v>434.81599999999997</v>
      </c>
      <c r="FF18">
        <v>35.441000000000003</v>
      </c>
      <c r="FG18">
        <v>32.176900000000003</v>
      </c>
      <c r="FH18">
        <v>30.000399999999999</v>
      </c>
      <c r="FI18">
        <v>31.799199999999999</v>
      </c>
      <c r="FJ18">
        <v>31.662199999999999</v>
      </c>
      <c r="FK18">
        <v>24.570799999999998</v>
      </c>
      <c r="FL18">
        <v>0</v>
      </c>
      <c r="FM18">
        <v>100</v>
      </c>
      <c r="FN18">
        <v>-999.9</v>
      </c>
      <c r="FO18">
        <v>300</v>
      </c>
      <c r="FP18">
        <v>26.984500000000001</v>
      </c>
      <c r="FQ18">
        <v>101.126</v>
      </c>
      <c r="FR18">
        <v>101.20099999999999</v>
      </c>
    </row>
    <row r="19" spans="1:174" x14ac:dyDescent="0.25">
      <c r="A19">
        <v>3</v>
      </c>
      <c r="B19">
        <v>1604008423.5</v>
      </c>
      <c r="C19">
        <v>241</v>
      </c>
      <c r="D19" t="s">
        <v>301</v>
      </c>
      <c r="E19" t="s">
        <v>302</v>
      </c>
      <c r="F19" t="s">
        <v>288</v>
      </c>
      <c r="G19" t="s">
        <v>289</v>
      </c>
      <c r="H19">
        <v>1604008415.5</v>
      </c>
      <c r="I19">
        <f t="shared" si="0"/>
        <v>1.926601884796001E-3</v>
      </c>
      <c r="J19">
        <f t="shared" si="1"/>
        <v>1.611661443624798</v>
      </c>
      <c r="K19">
        <f t="shared" si="2"/>
        <v>197.61222580645199</v>
      </c>
      <c r="L19">
        <f t="shared" si="3"/>
        <v>141.16602043402293</v>
      </c>
      <c r="M19">
        <f t="shared" si="4"/>
        <v>14.343397222465121</v>
      </c>
      <c r="N19">
        <f t="shared" si="5"/>
        <v>20.078703373820385</v>
      </c>
      <c r="O19">
        <f t="shared" si="6"/>
        <v>5.5423650925589096E-2</v>
      </c>
      <c r="P19">
        <f t="shared" si="7"/>
        <v>2.9552380299892214</v>
      </c>
      <c r="Q19">
        <f t="shared" si="8"/>
        <v>5.4852608609526593E-2</v>
      </c>
      <c r="R19">
        <f t="shared" si="9"/>
        <v>3.4333695856175322E-2</v>
      </c>
      <c r="S19">
        <f t="shared" si="10"/>
        <v>214.76671267093161</v>
      </c>
      <c r="T19">
        <f t="shared" si="11"/>
        <v>37.724256242572665</v>
      </c>
      <c r="U19">
        <f t="shared" si="12"/>
        <v>36.524845161290301</v>
      </c>
      <c r="V19">
        <f t="shared" si="13"/>
        <v>6.1431897038770558</v>
      </c>
      <c r="W19">
        <f t="shared" si="14"/>
        <v>43.374395389253657</v>
      </c>
      <c r="X19">
        <f t="shared" si="15"/>
        <v>2.7302685728883018</v>
      </c>
      <c r="Y19">
        <f t="shared" si="16"/>
        <v>6.2946550571740003</v>
      </c>
      <c r="Z19">
        <f t="shared" si="17"/>
        <v>3.4129211309887539</v>
      </c>
      <c r="AA19">
        <f t="shared" si="18"/>
        <v>-84.963143119503641</v>
      </c>
      <c r="AB19">
        <f t="shared" si="19"/>
        <v>70.96648341239289</v>
      </c>
      <c r="AC19">
        <f t="shared" si="20"/>
        <v>5.7042154999614478</v>
      </c>
      <c r="AD19">
        <f t="shared" si="21"/>
        <v>206.47426846378232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51930.273387574882</v>
      </c>
      <c r="AJ19" t="s">
        <v>290</v>
      </c>
      <c r="AK19">
        <v>15552.9</v>
      </c>
      <c r="AL19">
        <v>715.47692307692296</v>
      </c>
      <c r="AM19">
        <v>3262.08</v>
      </c>
      <c r="AN19">
        <f t="shared" si="25"/>
        <v>2546.603076923077</v>
      </c>
      <c r="AO19">
        <f t="shared" si="26"/>
        <v>0.78066849277855754</v>
      </c>
      <c r="AP19">
        <v>-0.57774747981622299</v>
      </c>
      <c r="AQ19" t="s">
        <v>303</v>
      </c>
      <c r="AR19">
        <v>15394</v>
      </c>
      <c r="AS19">
        <v>813.16415384615402</v>
      </c>
      <c r="AT19">
        <v>951.51</v>
      </c>
      <c r="AU19">
        <f t="shared" si="27"/>
        <v>0.14539610319791274</v>
      </c>
      <c r="AV19">
        <v>0.5</v>
      </c>
      <c r="AW19">
        <f t="shared" si="28"/>
        <v>1095.8759425630872</v>
      </c>
      <c r="AX19">
        <f t="shared" si="29"/>
        <v>1.611661443624798</v>
      </c>
      <c r="AY19">
        <f t="shared" si="30"/>
        <v>79.668045818506258</v>
      </c>
      <c r="AZ19">
        <f t="shared" si="31"/>
        <v>0.31067461193261237</v>
      </c>
      <c r="BA19">
        <f t="shared" si="32"/>
        <v>1.9978620192357961E-3</v>
      </c>
      <c r="BB19">
        <f t="shared" si="33"/>
        <v>2.4283191979064851</v>
      </c>
      <c r="BC19" t="s">
        <v>304</v>
      </c>
      <c r="BD19">
        <v>655.9</v>
      </c>
      <c r="BE19">
        <f t="shared" si="34"/>
        <v>295.61</v>
      </c>
      <c r="BF19">
        <f t="shared" si="35"/>
        <v>0.4680012386382259</v>
      </c>
      <c r="BG19">
        <f t="shared" si="36"/>
        <v>0.8865734523325326</v>
      </c>
      <c r="BH19">
        <f t="shared" si="37"/>
        <v>0.58612906274544208</v>
      </c>
      <c r="BI19">
        <f t="shared" si="38"/>
        <v>0.90731454027446501</v>
      </c>
      <c r="BJ19">
        <f t="shared" si="39"/>
        <v>0.37749083130500088</v>
      </c>
      <c r="BK19">
        <f t="shared" si="40"/>
        <v>0.62250916869499906</v>
      </c>
      <c r="BL19">
        <f t="shared" si="41"/>
        <v>1299.98903225806</v>
      </c>
      <c r="BM19">
        <f t="shared" si="42"/>
        <v>1095.8759425630872</v>
      </c>
      <c r="BN19">
        <f t="shared" si="43"/>
        <v>0.84298860634198458</v>
      </c>
      <c r="BO19">
        <f t="shared" si="44"/>
        <v>0.19597721268396945</v>
      </c>
      <c r="BP19">
        <v>6</v>
      </c>
      <c r="BQ19">
        <v>0.5</v>
      </c>
      <c r="BR19" t="s">
        <v>293</v>
      </c>
      <c r="BS19">
        <v>2</v>
      </c>
      <c r="BT19">
        <v>1604008415.5</v>
      </c>
      <c r="BU19">
        <v>197.61222580645199</v>
      </c>
      <c r="BV19">
        <v>200.003064516129</v>
      </c>
      <c r="BW19">
        <v>26.8709806451613</v>
      </c>
      <c r="BX19">
        <v>24.621200000000002</v>
      </c>
      <c r="BY19">
        <v>197.61222580645199</v>
      </c>
      <c r="BZ19">
        <v>26.6919677419355</v>
      </c>
      <c r="CA19">
        <v>500.00400000000002</v>
      </c>
      <c r="CB19">
        <v>101.506548387097</v>
      </c>
      <c r="CC19">
        <v>0.100036387096774</v>
      </c>
      <c r="CD19">
        <v>36.970270967741897</v>
      </c>
      <c r="CE19">
        <v>36.524845161290301</v>
      </c>
      <c r="CF19">
        <v>999.9</v>
      </c>
      <c r="CG19">
        <v>0</v>
      </c>
      <c r="CH19">
        <v>0</v>
      </c>
      <c r="CI19">
        <v>9996.5706451612896</v>
      </c>
      <c r="CJ19">
        <v>0</v>
      </c>
      <c r="CK19">
        <v>882.42951612903198</v>
      </c>
      <c r="CL19">
        <v>1299.98903225806</v>
      </c>
      <c r="CM19">
        <v>0.89999425806451605</v>
      </c>
      <c r="CN19">
        <v>0.100005703225806</v>
      </c>
      <c r="CO19">
        <v>0</v>
      </c>
      <c r="CP19">
        <v>813.14474193548403</v>
      </c>
      <c r="CQ19">
        <v>4.99979</v>
      </c>
      <c r="CR19">
        <v>10719.9935483871</v>
      </c>
      <c r="CS19">
        <v>11051.1709677419</v>
      </c>
      <c r="CT19">
        <v>48.078258064516099</v>
      </c>
      <c r="CU19">
        <v>50.883000000000003</v>
      </c>
      <c r="CV19">
        <v>49.066064516129003</v>
      </c>
      <c r="CW19">
        <v>50.125</v>
      </c>
      <c r="CX19">
        <v>50.012</v>
      </c>
      <c r="CY19">
        <v>1165.4838709677399</v>
      </c>
      <c r="CZ19">
        <v>129.505161290323</v>
      </c>
      <c r="DA19">
        <v>0</v>
      </c>
      <c r="DB19">
        <v>119.700000047684</v>
      </c>
      <c r="DC19">
        <v>0</v>
      </c>
      <c r="DD19">
        <v>813.16415384615402</v>
      </c>
      <c r="DE19">
        <v>-1.26058119265572</v>
      </c>
      <c r="DF19">
        <v>-13.4119657885346</v>
      </c>
      <c r="DG19">
        <v>10720.0653846154</v>
      </c>
      <c r="DH19">
        <v>15</v>
      </c>
      <c r="DI19">
        <v>0</v>
      </c>
      <c r="DJ19" t="s">
        <v>294</v>
      </c>
      <c r="DK19">
        <v>1603922837.0999999</v>
      </c>
      <c r="DL19">
        <v>1603922837.0999999</v>
      </c>
      <c r="DM19">
        <v>0</v>
      </c>
      <c r="DN19">
        <v>3.5999999999999997E-2</v>
      </c>
      <c r="DO19">
        <v>1.7000000000000001E-2</v>
      </c>
      <c r="DP19">
        <v>0.377</v>
      </c>
      <c r="DQ19">
        <v>-0.105</v>
      </c>
      <c r="DR19">
        <v>400</v>
      </c>
      <c r="DS19">
        <v>12</v>
      </c>
      <c r="DT19">
        <v>0.27</v>
      </c>
      <c r="DU19">
        <v>0.26</v>
      </c>
      <c r="DV19">
        <v>1.6045396498221201</v>
      </c>
      <c r="DW19">
        <v>0.43573203772856001</v>
      </c>
      <c r="DX19">
        <v>3.50336436384679E-2</v>
      </c>
      <c r="DY19">
        <v>1</v>
      </c>
      <c r="DZ19">
        <v>-2.3882383333333301</v>
      </c>
      <c r="EA19">
        <v>-0.61774371523915395</v>
      </c>
      <c r="EB19">
        <v>4.7335035303908098E-2</v>
      </c>
      <c r="EC19">
        <v>0</v>
      </c>
      <c r="ED19">
        <v>2.2478090000000002</v>
      </c>
      <c r="EE19">
        <v>0.48274464961068397</v>
      </c>
      <c r="EF19">
        <v>3.4834208315964302E-2</v>
      </c>
      <c r="EG19">
        <v>0</v>
      </c>
      <c r="EH19">
        <v>1</v>
      </c>
      <c r="EI19">
        <v>3</v>
      </c>
      <c r="EJ19" t="s">
        <v>300</v>
      </c>
      <c r="EK19">
        <v>100</v>
      </c>
      <c r="EL19">
        <v>100</v>
      </c>
      <c r="EM19">
        <v>0</v>
      </c>
      <c r="EN19">
        <v>0.18029999999999999</v>
      </c>
      <c r="EO19">
        <v>0</v>
      </c>
      <c r="EP19">
        <v>0</v>
      </c>
      <c r="EQ19">
        <v>0</v>
      </c>
      <c r="ER19">
        <v>0</v>
      </c>
      <c r="ES19">
        <v>-0.13641089254119901</v>
      </c>
      <c r="ET19">
        <v>-5.6976549660881903E-3</v>
      </c>
      <c r="EU19">
        <v>7.2294696533427402E-4</v>
      </c>
      <c r="EV19">
        <v>-2.5009322186793402E-6</v>
      </c>
      <c r="EW19">
        <v>-1</v>
      </c>
      <c r="EX19">
        <v>-1</v>
      </c>
      <c r="EY19">
        <v>-1</v>
      </c>
      <c r="EZ19">
        <v>-1</v>
      </c>
      <c r="FA19">
        <v>1426.4</v>
      </c>
      <c r="FB19">
        <v>1426.4</v>
      </c>
      <c r="FC19">
        <v>2</v>
      </c>
      <c r="FD19">
        <v>501.947</v>
      </c>
      <c r="FE19">
        <v>433.92099999999999</v>
      </c>
      <c r="FF19">
        <v>35.454300000000003</v>
      </c>
      <c r="FG19">
        <v>32.304400000000001</v>
      </c>
      <c r="FH19">
        <v>30.001100000000001</v>
      </c>
      <c r="FI19">
        <v>31.930599999999998</v>
      </c>
      <c r="FJ19">
        <v>31.797599999999999</v>
      </c>
      <c r="FK19">
        <v>17.581800000000001</v>
      </c>
      <c r="FL19">
        <v>0</v>
      </c>
      <c r="FM19">
        <v>100</v>
      </c>
      <c r="FN19">
        <v>-999.9</v>
      </c>
      <c r="FO19">
        <v>200</v>
      </c>
      <c r="FP19">
        <v>26.565999999999999</v>
      </c>
      <c r="FQ19">
        <v>101.099</v>
      </c>
      <c r="FR19">
        <v>101.179</v>
      </c>
    </row>
    <row r="20" spans="1:174" x14ac:dyDescent="0.25">
      <c r="A20">
        <v>4</v>
      </c>
      <c r="B20">
        <v>1604008544</v>
      </c>
      <c r="C20">
        <v>361.5</v>
      </c>
      <c r="D20" t="s">
        <v>305</v>
      </c>
      <c r="E20" t="s">
        <v>306</v>
      </c>
      <c r="F20" t="s">
        <v>288</v>
      </c>
      <c r="G20" t="s">
        <v>289</v>
      </c>
      <c r="H20">
        <v>1604008536.25</v>
      </c>
      <c r="I20">
        <f t="shared" si="0"/>
        <v>2.8408605505681026E-3</v>
      </c>
      <c r="J20">
        <f t="shared" si="1"/>
        <v>9.671073769163234E-2</v>
      </c>
      <c r="K20">
        <f t="shared" si="2"/>
        <v>99.548146666666696</v>
      </c>
      <c r="L20">
        <f t="shared" si="3"/>
        <v>92.446789581861239</v>
      </c>
      <c r="M20">
        <f t="shared" si="4"/>
        <v>9.3937744209473877</v>
      </c>
      <c r="N20">
        <f t="shared" si="5"/>
        <v>10.115362989236054</v>
      </c>
      <c r="O20">
        <f t="shared" si="6"/>
        <v>8.4363908456186396E-2</v>
      </c>
      <c r="P20">
        <f t="shared" si="7"/>
        <v>2.9558804223433359</v>
      </c>
      <c r="Q20">
        <f t="shared" si="8"/>
        <v>8.304872613643513E-2</v>
      </c>
      <c r="R20">
        <f t="shared" si="9"/>
        <v>5.2021909816466247E-2</v>
      </c>
      <c r="S20">
        <f t="shared" si="10"/>
        <v>214.76867639035444</v>
      </c>
      <c r="T20">
        <f t="shared" si="11"/>
        <v>37.458079035957581</v>
      </c>
      <c r="U20">
        <f t="shared" si="12"/>
        <v>36.491516666666698</v>
      </c>
      <c r="V20">
        <f t="shared" si="13"/>
        <v>6.1319848489100055</v>
      </c>
      <c r="W20">
        <f t="shared" si="14"/>
        <v>44.703338525148027</v>
      </c>
      <c r="X20">
        <f t="shared" si="15"/>
        <v>2.8090244138231415</v>
      </c>
      <c r="Y20">
        <f t="shared" si="16"/>
        <v>6.2837016350421218</v>
      </c>
      <c r="Z20">
        <f t="shared" si="17"/>
        <v>3.322960435086864</v>
      </c>
      <c r="AA20">
        <f t="shared" si="18"/>
        <v>-125.28195028005332</v>
      </c>
      <c r="AB20">
        <f t="shared" si="19"/>
        <v>71.209927891256442</v>
      </c>
      <c r="AC20">
        <f t="shared" si="20"/>
        <v>5.7207320390419119</v>
      </c>
      <c r="AD20">
        <f t="shared" si="21"/>
        <v>166.41738604059947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51953.909524250666</v>
      </c>
      <c r="AJ20" t="s">
        <v>290</v>
      </c>
      <c r="AK20">
        <v>15552.9</v>
      </c>
      <c r="AL20">
        <v>715.47692307692296</v>
      </c>
      <c r="AM20">
        <v>3262.08</v>
      </c>
      <c r="AN20">
        <f t="shared" si="25"/>
        <v>2546.603076923077</v>
      </c>
      <c r="AO20">
        <f t="shared" si="26"/>
        <v>0.78066849277855754</v>
      </c>
      <c r="AP20">
        <v>-0.57774747981622299</v>
      </c>
      <c r="AQ20" t="s">
        <v>307</v>
      </c>
      <c r="AR20">
        <v>15397.5</v>
      </c>
      <c r="AS20">
        <v>797.65173076923099</v>
      </c>
      <c r="AT20">
        <v>919.6</v>
      </c>
      <c r="AU20">
        <f t="shared" si="27"/>
        <v>0.13261012313045784</v>
      </c>
      <c r="AV20">
        <v>0.5</v>
      </c>
      <c r="AW20">
        <f t="shared" si="28"/>
        <v>1095.8855206276128</v>
      </c>
      <c r="AX20">
        <f t="shared" si="29"/>
        <v>9.671073769163234E-2</v>
      </c>
      <c r="AY20">
        <f t="shared" si="30"/>
        <v>72.662756913656807</v>
      </c>
      <c r="AZ20">
        <f t="shared" si="31"/>
        <v>0.28534145280556761</v>
      </c>
      <c r="BA20">
        <f t="shared" si="32"/>
        <v>6.1544586985837137E-4</v>
      </c>
      <c r="BB20">
        <f t="shared" si="33"/>
        <v>2.5472814267072641</v>
      </c>
      <c r="BC20" t="s">
        <v>308</v>
      </c>
      <c r="BD20">
        <v>657.2</v>
      </c>
      <c r="BE20">
        <f t="shared" si="34"/>
        <v>262.39999999999998</v>
      </c>
      <c r="BF20">
        <f t="shared" si="35"/>
        <v>0.46474187969043079</v>
      </c>
      <c r="BG20">
        <f t="shared" si="36"/>
        <v>0.8992659930591812</v>
      </c>
      <c r="BH20">
        <f t="shared" si="37"/>
        <v>0.5974251959602036</v>
      </c>
      <c r="BI20">
        <f t="shared" si="38"/>
        <v>0.91984495786846066</v>
      </c>
      <c r="BJ20">
        <f t="shared" si="39"/>
        <v>0.3829094221835454</v>
      </c>
      <c r="BK20">
        <f t="shared" si="40"/>
        <v>0.6170905778164546</v>
      </c>
      <c r="BL20">
        <f t="shared" si="41"/>
        <v>1300.00033333333</v>
      </c>
      <c r="BM20">
        <f t="shared" si="42"/>
        <v>1095.8855206276128</v>
      </c>
      <c r="BN20">
        <f t="shared" si="43"/>
        <v>0.84298864587030786</v>
      </c>
      <c r="BO20">
        <f t="shared" si="44"/>
        <v>0.19597729174061593</v>
      </c>
      <c r="BP20">
        <v>6</v>
      </c>
      <c r="BQ20">
        <v>0.5</v>
      </c>
      <c r="BR20" t="s">
        <v>293</v>
      </c>
      <c r="BS20">
        <v>2</v>
      </c>
      <c r="BT20">
        <v>1604008536.25</v>
      </c>
      <c r="BU20">
        <v>99.548146666666696</v>
      </c>
      <c r="BV20">
        <v>100.003556666667</v>
      </c>
      <c r="BW20">
        <v>27.644403333333301</v>
      </c>
      <c r="BX20">
        <v>24.329653333333301</v>
      </c>
      <c r="BY20">
        <v>99.548146666666696</v>
      </c>
      <c r="BZ20">
        <v>27.4443466666667</v>
      </c>
      <c r="CA20">
        <v>500.00633333333298</v>
      </c>
      <c r="CB20">
        <v>101.51276666666701</v>
      </c>
      <c r="CC20">
        <v>0.100003916666667</v>
      </c>
      <c r="CD20">
        <v>36.938373333333303</v>
      </c>
      <c r="CE20">
        <v>36.491516666666698</v>
      </c>
      <c r="CF20">
        <v>999.9</v>
      </c>
      <c r="CG20">
        <v>0</v>
      </c>
      <c r="CH20">
        <v>0</v>
      </c>
      <c r="CI20">
        <v>9999.6026666666694</v>
      </c>
      <c r="CJ20">
        <v>0</v>
      </c>
      <c r="CK20">
        <v>880.38350000000003</v>
      </c>
      <c r="CL20">
        <v>1300.00033333333</v>
      </c>
      <c r="CM20">
        <v>0.89999356666666697</v>
      </c>
      <c r="CN20">
        <v>0.100006416666667</v>
      </c>
      <c r="CO20">
        <v>0</v>
      </c>
      <c r="CP20">
        <v>797.65426666666701</v>
      </c>
      <c r="CQ20">
        <v>4.99979</v>
      </c>
      <c r="CR20">
        <v>10476.370000000001</v>
      </c>
      <c r="CS20">
        <v>11051.26</v>
      </c>
      <c r="CT20">
        <v>47.693300000000001</v>
      </c>
      <c r="CU20">
        <v>50.576700000000002</v>
      </c>
      <c r="CV20">
        <v>48.7059</v>
      </c>
      <c r="CW20">
        <v>49.862400000000001</v>
      </c>
      <c r="CX20">
        <v>49.693300000000001</v>
      </c>
      <c r="CY20">
        <v>1165.49233333333</v>
      </c>
      <c r="CZ20">
        <v>129.50800000000001</v>
      </c>
      <c r="DA20">
        <v>0</v>
      </c>
      <c r="DB20">
        <v>119.700000047684</v>
      </c>
      <c r="DC20">
        <v>0</v>
      </c>
      <c r="DD20">
        <v>797.65173076923099</v>
      </c>
      <c r="DE20">
        <v>-1.3166837497382999</v>
      </c>
      <c r="DF20">
        <v>-28.769230760864399</v>
      </c>
      <c r="DG20">
        <v>10476.2807692308</v>
      </c>
      <c r="DH20">
        <v>15</v>
      </c>
      <c r="DI20">
        <v>0</v>
      </c>
      <c r="DJ20" t="s">
        <v>294</v>
      </c>
      <c r="DK20">
        <v>1603922837.0999999</v>
      </c>
      <c r="DL20">
        <v>1603922837.0999999</v>
      </c>
      <c r="DM20">
        <v>0</v>
      </c>
      <c r="DN20">
        <v>3.5999999999999997E-2</v>
      </c>
      <c r="DO20">
        <v>1.7000000000000001E-2</v>
      </c>
      <c r="DP20">
        <v>0.377</v>
      </c>
      <c r="DQ20">
        <v>-0.105</v>
      </c>
      <c r="DR20">
        <v>400</v>
      </c>
      <c r="DS20">
        <v>12</v>
      </c>
      <c r="DT20">
        <v>0.27</v>
      </c>
      <c r="DU20">
        <v>0.26</v>
      </c>
      <c r="DV20">
        <v>9.6309770514318493E-2</v>
      </c>
      <c r="DW20">
        <v>2.8002733176587797E-4</v>
      </c>
      <c r="DX20">
        <v>1.9475226915336801E-2</v>
      </c>
      <c r="DY20">
        <v>1</v>
      </c>
      <c r="DZ20">
        <v>-0.45543319999999998</v>
      </c>
      <c r="EA20">
        <v>-6.0898918798664499E-2</v>
      </c>
      <c r="EB20">
        <v>2.3798008445245999E-2</v>
      </c>
      <c r="EC20">
        <v>1</v>
      </c>
      <c r="ED20">
        <v>3.3147366666666702</v>
      </c>
      <c r="EE20">
        <v>0.56440097886540097</v>
      </c>
      <c r="EF20">
        <v>4.0721858449186202E-2</v>
      </c>
      <c r="EG20">
        <v>0</v>
      </c>
      <c r="EH20">
        <v>2</v>
      </c>
      <c r="EI20">
        <v>3</v>
      </c>
      <c r="EJ20" t="s">
        <v>309</v>
      </c>
      <c r="EK20">
        <v>100</v>
      </c>
      <c r="EL20">
        <v>100</v>
      </c>
      <c r="EM20">
        <v>0</v>
      </c>
      <c r="EN20">
        <v>0.2016</v>
      </c>
      <c r="EO20">
        <v>0</v>
      </c>
      <c r="EP20">
        <v>0</v>
      </c>
      <c r="EQ20">
        <v>0</v>
      </c>
      <c r="ER20">
        <v>0</v>
      </c>
      <c r="ES20">
        <v>-0.13641089254119901</v>
      </c>
      <c r="ET20">
        <v>-5.6976549660881903E-3</v>
      </c>
      <c r="EU20">
        <v>7.2294696533427402E-4</v>
      </c>
      <c r="EV20">
        <v>-2.5009322186793402E-6</v>
      </c>
      <c r="EW20">
        <v>-1</v>
      </c>
      <c r="EX20">
        <v>-1</v>
      </c>
      <c r="EY20">
        <v>-1</v>
      </c>
      <c r="EZ20">
        <v>-1</v>
      </c>
      <c r="FA20">
        <v>1428.4</v>
      </c>
      <c r="FB20">
        <v>1428.4</v>
      </c>
      <c r="FC20">
        <v>2</v>
      </c>
      <c r="FD20">
        <v>502.447</v>
      </c>
      <c r="FE20">
        <v>434.553</v>
      </c>
      <c r="FF20">
        <v>35.4938</v>
      </c>
      <c r="FG20">
        <v>32.5124</v>
      </c>
      <c r="FH20">
        <v>30.000599999999999</v>
      </c>
      <c r="FI20">
        <v>32.122700000000002</v>
      </c>
      <c r="FJ20">
        <v>31.9788</v>
      </c>
      <c r="FK20">
        <v>10.240600000000001</v>
      </c>
      <c r="FL20">
        <v>0</v>
      </c>
      <c r="FM20">
        <v>100</v>
      </c>
      <c r="FN20">
        <v>-999.9</v>
      </c>
      <c r="FO20">
        <v>100</v>
      </c>
      <c r="FP20">
        <v>26.723199999999999</v>
      </c>
      <c r="FQ20">
        <v>101.054</v>
      </c>
      <c r="FR20">
        <v>101.151</v>
      </c>
    </row>
    <row r="21" spans="1:174" x14ac:dyDescent="0.25">
      <c r="A21">
        <v>5</v>
      </c>
      <c r="B21">
        <v>1604008664.5</v>
      </c>
      <c r="C21">
        <v>482</v>
      </c>
      <c r="D21" t="s">
        <v>310</v>
      </c>
      <c r="E21" t="s">
        <v>311</v>
      </c>
      <c r="F21" t="s">
        <v>288</v>
      </c>
      <c r="G21" t="s">
        <v>289</v>
      </c>
      <c r="H21">
        <v>1604008656.75</v>
      </c>
      <c r="I21">
        <f t="shared" si="0"/>
        <v>3.7338596462679935E-3</v>
      </c>
      <c r="J21">
        <f t="shared" si="1"/>
        <v>-1.1523945995527207</v>
      </c>
      <c r="K21">
        <f t="shared" si="2"/>
        <v>51.14922</v>
      </c>
      <c r="L21">
        <f t="shared" si="3"/>
        <v>64.415144240093056</v>
      </c>
      <c r="M21">
        <f t="shared" si="4"/>
        <v>6.5456382514938936</v>
      </c>
      <c r="N21">
        <f t="shared" si="5"/>
        <v>5.197602130923876</v>
      </c>
      <c r="O21">
        <f t="shared" si="6"/>
        <v>0.1150571116730905</v>
      </c>
      <c r="P21">
        <f t="shared" si="7"/>
        <v>2.9558971384934751</v>
      </c>
      <c r="Q21">
        <f t="shared" si="8"/>
        <v>0.11262574670464971</v>
      </c>
      <c r="R21">
        <f t="shared" si="9"/>
        <v>7.0605260855522628E-2</v>
      </c>
      <c r="S21">
        <f t="shared" si="10"/>
        <v>214.76692425147689</v>
      </c>
      <c r="T21">
        <f t="shared" si="11"/>
        <v>37.170831206334526</v>
      </c>
      <c r="U21">
        <f t="shared" si="12"/>
        <v>36.400663333333299</v>
      </c>
      <c r="V21">
        <f t="shared" si="13"/>
        <v>6.101530548873197</v>
      </c>
      <c r="W21">
        <f t="shared" si="14"/>
        <v>46.004652389491284</v>
      </c>
      <c r="X21">
        <f t="shared" si="15"/>
        <v>2.8815674658688164</v>
      </c>
      <c r="Y21">
        <f t="shared" si="16"/>
        <v>6.2636436016785222</v>
      </c>
      <c r="Z21">
        <f t="shared" si="17"/>
        <v>3.2199630830043806</v>
      </c>
      <c r="AA21">
        <f t="shared" si="18"/>
        <v>-164.66321040041851</v>
      </c>
      <c r="AB21">
        <f t="shared" si="19"/>
        <v>76.360260518032931</v>
      </c>
      <c r="AC21">
        <f t="shared" si="20"/>
        <v>6.1300184327985017</v>
      </c>
      <c r="AD21">
        <f t="shared" si="21"/>
        <v>132.59399280188981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51964.273102044783</v>
      </c>
      <c r="AJ21" t="s">
        <v>290</v>
      </c>
      <c r="AK21">
        <v>15552.9</v>
      </c>
      <c r="AL21">
        <v>715.47692307692296</v>
      </c>
      <c r="AM21">
        <v>3262.08</v>
      </c>
      <c r="AN21">
        <f t="shared" si="25"/>
        <v>2546.603076923077</v>
      </c>
      <c r="AO21">
        <f t="shared" si="26"/>
        <v>0.78066849277855754</v>
      </c>
      <c r="AP21">
        <v>-0.57774747981622299</v>
      </c>
      <c r="AQ21" t="s">
        <v>312</v>
      </c>
      <c r="AR21">
        <v>15400.4</v>
      </c>
      <c r="AS21">
        <v>788.666846153846</v>
      </c>
      <c r="AT21">
        <v>891.57</v>
      </c>
      <c r="AU21">
        <f t="shared" si="27"/>
        <v>0.11541791877940488</v>
      </c>
      <c r="AV21">
        <v>0.5</v>
      </c>
      <c r="AW21">
        <f t="shared" si="28"/>
        <v>1095.8760306276258</v>
      </c>
      <c r="AX21">
        <f t="shared" si="29"/>
        <v>-1.1523945995527207</v>
      </c>
      <c r="AY21">
        <f t="shared" si="30"/>
        <v>63.241865347637969</v>
      </c>
      <c r="AZ21">
        <f t="shared" si="31"/>
        <v>0.25914959004901472</v>
      </c>
      <c r="BA21">
        <f t="shared" si="32"/>
        <v>-5.2437237760131323E-4</v>
      </c>
      <c r="BB21">
        <f t="shared" si="33"/>
        <v>2.6588041320367437</v>
      </c>
      <c r="BC21" t="s">
        <v>313</v>
      </c>
      <c r="BD21">
        <v>660.52</v>
      </c>
      <c r="BE21">
        <f t="shared" si="34"/>
        <v>231.05000000000007</v>
      </c>
      <c r="BF21">
        <f t="shared" si="35"/>
        <v>0.44537179764619789</v>
      </c>
      <c r="BG21">
        <f t="shared" si="36"/>
        <v>0.91118790264302951</v>
      </c>
      <c r="BH21">
        <f t="shared" si="37"/>
        <v>0.58436796973628524</v>
      </c>
      <c r="BI21">
        <f t="shared" si="38"/>
        <v>0.93085177720909651</v>
      </c>
      <c r="BJ21">
        <f t="shared" si="39"/>
        <v>0.37300538397918304</v>
      </c>
      <c r="BK21">
        <f t="shared" si="40"/>
        <v>0.62699461602081696</v>
      </c>
      <c r="BL21">
        <f t="shared" si="41"/>
        <v>1299.989</v>
      </c>
      <c r="BM21">
        <f t="shared" si="42"/>
        <v>1095.8760306276258</v>
      </c>
      <c r="BN21">
        <f t="shared" si="43"/>
        <v>0.84298869500251605</v>
      </c>
      <c r="BO21">
        <f t="shared" si="44"/>
        <v>0.19597739000503225</v>
      </c>
      <c r="BP21">
        <v>6</v>
      </c>
      <c r="BQ21">
        <v>0.5</v>
      </c>
      <c r="BR21" t="s">
        <v>293</v>
      </c>
      <c r="BS21">
        <v>2</v>
      </c>
      <c r="BT21">
        <v>1604008656.75</v>
      </c>
      <c r="BU21">
        <v>51.14922</v>
      </c>
      <c r="BV21">
        <v>49.9955766666667</v>
      </c>
      <c r="BW21">
        <v>28.357293333333299</v>
      </c>
      <c r="BX21">
        <v>24.003906666666701</v>
      </c>
      <c r="BY21">
        <v>51.14922</v>
      </c>
      <c r="BZ21">
        <v>28.137370000000001</v>
      </c>
      <c r="CA21">
        <v>500.02140000000003</v>
      </c>
      <c r="CB21">
        <v>101.516433333333</v>
      </c>
      <c r="CC21">
        <v>0.10001616333333301</v>
      </c>
      <c r="CD21">
        <v>36.879836666666698</v>
      </c>
      <c r="CE21">
        <v>36.400663333333299</v>
      </c>
      <c r="CF21">
        <v>999.9</v>
      </c>
      <c r="CG21">
        <v>0</v>
      </c>
      <c r="CH21">
        <v>0</v>
      </c>
      <c r="CI21">
        <v>9999.3363333333291</v>
      </c>
      <c r="CJ21">
        <v>0</v>
      </c>
      <c r="CK21">
        <v>863.71019999999999</v>
      </c>
      <c r="CL21">
        <v>1299.989</v>
      </c>
      <c r="CM21">
        <v>0.89999293333333397</v>
      </c>
      <c r="CN21">
        <v>0.100006916666667</v>
      </c>
      <c r="CO21">
        <v>0</v>
      </c>
      <c r="CP21">
        <v>788.65840000000003</v>
      </c>
      <c r="CQ21">
        <v>4.99979</v>
      </c>
      <c r="CR21">
        <v>10342.803333333301</v>
      </c>
      <c r="CS21">
        <v>11051.17</v>
      </c>
      <c r="CT21">
        <v>47.403933333333299</v>
      </c>
      <c r="CU21">
        <v>50.316200000000002</v>
      </c>
      <c r="CV21">
        <v>48.3791333333333</v>
      </c>
      <c r="CW21">
        <v>49.6332666666667</v>
      </c>
      <c r="CX21">
        <v>49.436999999999998</v>
      </c>
      <c r="CY21">
        <v>1165.48</v>
      </c>
      <c r="CZ21">
        <v>129.50899999999999</v>
      </c>
      <c r="DA21">
        <v>0</v>
      </c>
      <c r="DB21">
        <v>119.700000047684</v>
      </c>
      <c r="DC21">
        <v>0</v>
      </c>
      <c r="DD21">
        <v>788.666846153846</v>
      </c>
      <c r="DE21">
        <v>6.7008663386294402E-3</v>
      </c>
      <c r="DF21">
        <v>-14.201709457206601</v>
      </c>
      <c r="DG21">
        <v>10342.907692307699</v>
      </c>
      <c r="DH21">
        <v>15</v>
      </c>
      <c r="DI21">
        <v>0</v>
      </c>
      <c r="DJ21" t="s">
        <v>294</v>
      </c>
      <c r="DK21">
        <v>1603922837.0999999</v>
      </c>
      <c r="DL21">
        <v>1603922837.0999999</v>
      </c>
      <c r="DM21">
        <v>0</v>
      </c>
      <c r="DN21">
        <v>3.5999999999999997E-2</v>
      </c>
      <c r="DO21">
        <v>1.7000000000000001E-2</v>
      </c>
      <c r="DP21">
        <v>0.377</v>
      </c>
      <c r="DQ21">
        <v>-0.105</v>
      </c>
      <c r="DR21">
        <v>400</v>
      </c>
      <c r="DS21">
        <v>12</v>
      </c>
      <c r="DT21">
        <v>0.27</v>
      </c>
      <c r="DU21">
        <v>0.26</v>
      </c>
      <c r="DV21">
        <v>-1.15125761260918</v>
      </c>
      <c r="DW21">
        <v>-0.113962665356415</v>
      </c>
      <c r="DX21">
        <v>1.8825520805929301E-2</v>
      </c>
      <c r="DY21">
        <v>1</v>
      </c>
      <c r="DZ21">
        <v>1.1541953333333299</v>
      </c>
      <c r="EA21">
        <v>7.6430522803112896E-2</v>
      </c>
      <c r="EB21">
        <v>2.13195073009569E-2</v>
      </c>
      <c r="EC21">
        <v>1</v>
      </c>
      <c r="ED21">
        <v>4.3493206666666699</v>
      </c>
      <c r="EE21">
        <v>0.48480427141266402</v>
      </c>
      <c r="EF21">
        <v>3.5012385611697602E-2</v>
      </c>
      <c r="EG21">
        <v>0</v>
      </c>
      <c r="EH21">
        <v>2</v>
      </c>
      <c r="EI21">
        <v>3</v>
      </c>
      <c r="EJ21" t="s">
        <v>309</v>
      </c>
      <c r="EK21">
        <v>100</v>
      </c>
      <c r="EL21">
        <v>100</v>
      </c>
      <c r="EM21">
        <v>0</v>
      </c>
      <c r="EN21">
        <v>0.221</v>
      </c>
      <c r="EO21">
        <v>0</v>
      </c>
      <c r="EP21">
        <v>0</v>
      </c>
      <c r="EQ21">
        <v>0</v>
      </c>
      <c r="ER21">
        <v>0</v>
      </c>
      <c r="ES21">
        <v>-0.13641089254119901</v>
      </c>
      <c r="ET21">
        <v>-5.6976549660881903E-3</v>
      </c>
      <c r="EU21">
        <v>7.2294696533427402E-4</v>
      </c>
      <c r="EV21">
        <v>-2.5009322186793402E-6</v>
      </c>
      <c r="EW21">
        <v>-1</v>
      </c>
      <c r="EX21">
        <v>-1</v>
      </c>
      <c r="EY21">
        <v>-1</v>
      </c>
      <c r="EZ21">
        <v>-1</v>
      </c>
      <c r="FA21">
        <v>1430.5</v>
      </c>
      <c r="FB21">
        <v>1430.5</v>
      </c>
      <c r="FC21">
        <v>2</v>
      </c>
      <c r="FD21">
        <v>503.01299999999998</v>
      </c>
      <c r="FE21">
        <v>431.20299999999997</v>
      </c>
      <c r="FF21">
        <v>35.527299999999997</v>
      </c>
      <c r="FG21">
        <v>32.683</v>
      </c>
      <c r="FH21">
        <v>30.000499999999999</v>
      </c>
      <c r="FI21">
        <v>32.299300000000002</v>
      </c>
      <c r="FJ21">
        <v>32.1524</v>
      </c>
      <c r="FK21">
        <v>6.5676699999999997</v>
      </c>
      <c r="FL21">
        <v>0</v>
      </c>
      <c r="FM21">
        <v>100</v>
      </c>
      <c r="FN21">
        <v>-999.9</v>
      </c>
      <c r="FO21">
        <v>50</v>
      </c>
      <c r="FP21">
        <v>27.441500000000001</v>
      </c>
      <c r="FQ21">
        <v>101.021</v>
      </c>
      <c r="FR21">
        <v>101.126</v>
      </c>
    </row>
    <row r="22" spans="1:174" x14ac:dyDescent="0.25">
      <c r="A22">
        <v>6</v>
      </c>
      <c r="B22">
        <v>1604008785</v>
      </c>
      <c r="C22">
        <v>602.5</v>
      </c>
      <c r="D22" t="s">
        <v>314</v>
      </c>
      <c r="E22" t="s">
        <v>315</v>
      </c>
      <c r="F22" t="s">
        <v>288</v>
      </c>
      <c r="G22" t="s">
        <v>289</v>
      </c>
      <c r="H22">
        <v>1604008777</v>
      </c>
      <c r="I22">
        <f t="shared" si="0"/>
        <v>4.4157791920309431E-3</v>
      </c>
      <c r="J22">
        <f t="shared" si="1"/>
        <v>-2.5755339897580209</v>
      </c>
      <c r="K22">
        <f t="shared" si="2"/>
        <v>4.4055412903225797</v>
      </c>
      <c r="L22">
        <f t="shared" si="3"/>
        <v>33.445906233990094</v>
      </c>
      <c r="M22">
        <f t="shared" si="4"/>
        <v>3.3985778982903243</v>
      </c>
      <c r="N22">
        <f t="shared" si="5"/>
        <v>0.44766540797389326</v>
      </c>
      <c r="O22">
        <f t="shared" si="6"/>
        <v>0.14039322647594574</v>
      </c>
      <c r="P22">
        <f t="shared" si="7"/>
        <v>2.9556579741749598</v>
      </c>
      <c r="Q22">
        <f t="shared" si="8"/>
        <v>0.13679094206028744</v>
      </c>
      <c r="R22">
        <f t="shared" si="9"/>
        <v>8.5810291207044823E-2</v>
      </c>
      <c r="S22">
        <f t="shared" si="10"/>
        <v>214.76478110254837</v>
      </c>
      <c r="T22">
        <f t="shared" si="11"/>
        <v>36.922497785010016</v>
      </c>
      <c r="U22">
        <f t="shared" si="12"/>
        <v>36.295851612903199</v>
      </c>
      <c r="V22">
        <f t="shared" si="13"/>
        <v>6.0665606110225374</v>
      </c>
      <c r="W22">
        <f t="shared" si="14"/>
        <v>46.991701864002046</v>
      </c>
      <c r="X22">
        <f t="shared" si="15"/>
        <v>2.9315660928569969</v>
      </c>
      <c r="Y22">
        <f t="shared" si="16"/>
        <v>6.2384761065713192</v>
      </c>
      <c r="Z22">
        <f t="shared" si="17"/>
        <v>3.1349945181655405</v>
      </c>
      <c r="AA22">
        <f t="shared" si="18"/>
        <v>-194.7358623685646</v>
      </c>
      <c r="AB22">
        <f t="shared" si="19"/>
        <v>81.315002343757428</v>
      </c>
      <c r="AC22">
        <f t="shared" si="20"/>
        <v>6.5226587760435386</v>
      </c>
      <c r="AD22">
        <f t="shared" si="21"/>
        <v>107.86657985378473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51969.818811810343</v>
      </c>
      <c r="AJ22" t="s">
        <v>290</v>
      </c>
      <c r="AK22">
        <v>15552.9</v>
      </c>
      <c r="AL22">
        <v>715.47692307692296</v>
      </c>
      <c r="AM22">
        <v>3262.08</v>
      </c>
      <c r="AN22">
        <f t="shared" si="25"/>
        <v>2546.603076923077</v>
      </c>
      <c r="AO22">
        <f t="shared" si="26"/>
        <v>0.78066849277855754</v>
      </c>
      <c r="AP22">
        <v>-0.57774747981622299</v>
      </c>
      <c r="AQ22" t="s">
        <v>316</v>
      </c>
      <c r="AR22">
        <v>15403.1</v>
      </c>
      <c r="AS22">
        <v>785.52719230769196</v>
      </c>
      <c r="AT22">
        <v>863.2</v>
      </c>
      <c r="AU22">
        <f t="shared" si="27"/>
        <v>8.9982400014258612E-2</v>
      </c>
      <c r="AV22">
        <v>0.5</v>
      </c>
      <c r="AW22">
        <f t="shared" si="28"/>
        <v>1095.8651716318577</v>
      </c>
      <c r="AX22">
        <f t="shared" si="29"/>
        <v>-2.5755339897580209</v>
      </c>
      <c r="AY22">
        <f t="shared" si="30"/>
        <v>49.304289117735998</v>
      </c>
      <c r="AZ22">
        <f t="shared" si="31"/>
        <v>0.22898517145505107</v>
      </c>
      <c r="BA22">
        <f t="shared" si="32"/>
        <v>-1.8230221761376768E-3</v>
      </c>
      <c r="BB22">
        <f t="shared" si="33"/>
        <v>2.7790546802594993</v>
      </c>
      <c r="BC22" t="s">
        <v>317</v>
      </c>
      <c r="BD22">
        <v>665.54</v>
      </c>
      <c r="BE22">
        <f t="shared" si="34"/>
        <v>197.66000000000008</v>
      </c>
      <c r="BF22">
        <f t="shared" si="35"/>
        <v>0.39296169023731686</v>
      </c>
      <c r="BG22">
        <f t="shared" si="36"/>
        <v>0.9238756190931009</v>
      </c>
      <c r="BH22">
        <f t="shared" si="37"/>
        <v>0.52580009373047487</v>
      </c>
      <c r="BI22">
        <f t="shared" si="38"/>
        <v>0.94199210773688269</v>
      </c>
      <c r="BJ22">
        <f t="shared" si="39"/>
        <v>0.33293783573834773</v>
      </c>
      <c r="BK22">
        <f t="shared" si="40"/>
        <v>0.66706216426165232</v>
      </c>
      <c r="BL22">
        <f t="shared" si="41"/>
        <v>1299.9761290322599</v>
      </c>
      <c r="BM22">
        <f t="shared" si="42"/>
        <v>1095.8651716318577</v>
      </c>
      <c r="BN22">
        <f t="shared" si="43"/>
        <v>0.8429886881443367</v>
      </c>
      <c r="BO22">
        <f t="shared" si="44"/>
        <v>0.19597737628867351</v>
      </c>
      <c r="BP22">
        <v>6</v>
      </c>
      <c r="BQ22">
        <v>0.5</v>
      </c>
      <c r="BR22" t="s">
        <v>293</v>
      </c>
      <c r="BS22">
        <v>2</v>
      </c>
      <c r="BT22">
        <v>1604008777</v>
      </c>
      <c r="BU22">
        <v>4.4055412903225797</v>
      </c>
      <c r="BV22">
        <v>1.3384064516129</v>
      </c>
      <c r="BW22">
        <v>28.849974193548402</v>
      </c>
      <c r="BX22">
        <v>23.7041838709677</v>
      </c>
      <c r="BY22">
        <v>4.4055412903225797</v>
      </c>
      <c r="BZ22">
        <v>28.6160322580645</v>
      </c>
      <c r="CA22">
        <v>500.02629032258102</v>
      </c>
      <c r="CB22">
        <v>101.514161290323</v>
      </c>
      <c r="CC22">
        <v>0.100005612903226</v>
      </c>
      <c r="CD22">
        <v>36.806158064516097</v>
      </c>
      <c r="CE22">
        <v>36.295851612903199</v>
      </c>
      <c r="CF22">
        <v>999.9</v>
      </c>
      <c r="CG22">
        <v>0</v>
      </c>
      <c r="CH22">
        <v>0</v>
      </c>
      <c r="CI22">
        <v>9998.2032258064501</v>
      </c>
      <c r="CJ22">
        <v>0</v>
      </c>
      <c r="CK22">
        <v>854.78796774193597</v>
      </c>
      <c r="CL22">
        <v>1299.9761290322599</v>
      </c>
      <c r="CM22">
        <v>0.89999293548387105</v>
      </c>
      <c r="CN22">
        <v>0.100006974193548</v>
      </c>
      <c r="CO22">
        <v>0</v>
      </c>
      <c r="CP22">
        <v>785.54506451612895</v>
      </c>
      <c r="CQ22">
        <v>4.99979</v>
      </c>
      <c r="CR22">
        <v>10280.945161290299</v>
      </c>
      <c r="CS22">
        <v>11051.0451612903</v>
      </c>
      <c r="CT22">
        <v>47.1046774193548</v>
      </c>
      <c r="CU22">
        <v>50.037999999999997</v>
      </c>
      <c r="CV22">
        <v>48.1046774193548</v>
      </c>
      <c r="CW22">
        <v>49.366870967741903</v>
      </c>
      <c r="CX22">
        <v>49.143000000000001</v>
      </c>
      <c r="CY22">
        <v>1165.4716129032299</v>
      </c>
      <c r="CZ22">
        <v>129.50774193548401</v>
      </c>
      <c r="DA22">
        <v>0</v>
      </c>
      <c r="DB22">
        <v>119.700000047684</v>
      </c>
      <c r="DC22">
        <v>0</v>
      </c>
      <c r="DD22">
        <v>785.52719230769196</v>
      </c>
      <c r="DE22">
        <v>1.8551453019244399</v>
      </c>
      <c r="DF22">
        <v>6.3487178331176999</v>
      </c>
      <c r="DG22">
        <v>10281.188461538501</v>
      </c>
      <c r="DH22">
        <v>15</v>
      </c>
      <c r="DI22">
        <v>0</v>
      </c>
      <c r="DJ22" t="s">
        <v>294</v>
      </c>
      <c r="DK22">
        <v>1603922837.0999999</v>
      </c>
      <c r="DL22">
        <v>1603922837.0999999</v>
      </c>
      <c r="DM22">
        <v>0</v>
      </c>
      <c r="DN22">
        <v>3.5999999999999997E-2</v>
      </c>
      <c r="DO22">
        <v>1.7000000000000001E-2</v>
      </c>
      <c r="DP22">
        <v>0.377</v>
      </c>
      <c r="DQ22">
        <v>-0.105</v>
      </c>
      <c r="DR22">
        <v>400</v>
      </c>
      <c r="DS22">
        <v>12</v>
      </c>
      <c r="DT22">
        <v>0.27</v>
      </c>
      <c r="DU22">
        <v>0.26</v>
      </c>
      <c r="DV22">
        <v>-2.5757860563725798</v>
      </c>
      <c r="DW22">
        <v>0.28379909184080199</v>
      </c>
      <c r="DX22">
        <v>3.1253588559497801E-2</v>
      </c>
      <c r="DY22">
        <v>1</v>
      </c>
      <c r="DZ22">
        <v>3.0648213333333301</v>
      </c>
      <c r="EA22">
        <v>-0.288669010011122</v>
      </c>
      <c r="EB22">
        <v>3.4991709278373702E-2</v>
      </c>
      <c r="EC22">
        <v>0</v>
      </c>
      <c r="ED22">
        <v>5.1472616666666697</v>
      </c>
      <c r="EE22">
        <v>0.33890856507230499</v>
      </c>
      <c r="EF22">
        <v>2.4489684778607398E-2</v>
      </c>
      <c r="EG22">
        <v>0</v>
      </c>
      <c r="EH22">
        <v>1</v>
      </c>
      <c r="EI22">
        <v>3</v>
      </c>
      <c r="EJ22" t="s">
        <v>300</v>
      </c>
      <c r="EK22">
        <v>100</v>
      </c>
      <c r="EL22">
        <v>100</v>
      </c>
      <c r="EM22">
        <v>0</v>
      </c>
      <c r="EN22">
        <v>0.23469999999999999</v>
      </c>
      <c r="EO22">
        <v>0</v>
      </c>
      <c r="EP22">
        <v>0</v>
      </c>
      <c r="EQ22">
        <v>0</v>
      </c>
      <c r="ER22">
        <v>0</v>
      </c>
      <c r="ES22">
        <v>-0.13641089254119901</v>
      </c>
      <c r="ET22">
        <v>-5.6976549660881903E-3</v>
      </c>
      <c r="EU22">
        <v>7.2294696533427402E-4</v>
      </c>
      <c r="EV22">
        <v>-2.5009322186793402E-6</v>
      </c>
      <c r="EW22">
        <v>-1</v>
      </c>
      <c r="EX22">
        <v>-1</v>
      </c>
      <c r="EY22">
        <v>-1</v>
      </c>
      <c r="EZ22">
        <v>-1</v>
      </c>
      <c r="FA22">
        <v>1432.5</v>
      </c>
      <c r="FB22">
        <v>1432.5</v>
      </c>
      <c r="FC22">
        <v>2</v>
      </c>
      <c r="FD22">
        <v>503.548</v>
      </c>
      <c r="FE22">
        <v>435.09</v>
      </c>
      <c r="FF22">
        <v>35.533700000000003</v>
      </c>
      <c r="FG22">
        <v>32.788699999999999</v>
      </c>
      <c r="FH22">
        <v>30.000299999999999</v>
      </c>
      <c r="FI22">
        <v>32.421599999999998</v>
      </c>
      <c r="FJ22">
        <v>32.277700000000003</v>
      </c>
      <c r="FK22">
        <v>0</v>
      </c>
      <c r="FL22">
        <v>0</v>
      </c>
      <c r="FM22">
        <v>100</v>
      </c>
      <c r="FN22">
        <v>-999.9</v>
      </c>
      <c r="FO22">
        <v>0</v>
      </c>
      <c r="FP22">
        <v>28.0793</v>
      </c>
      <c r="FQ22">
        <v>101.006</v>
      </c>
      <c r="FR22">
        <v>101.111</v>
      </c>
    </row>
    <row r="23" spans="1:174" x14ac:dyDescent="0.25">
      <c r="A23">
        <v>7</v>
      </c>
      <c r="B23">
        <v>1604008905.5999999</v>
      </c>
      <c r="C23">
        <v>723.09999990463302</v>
      </c>
      <c r="D23" t="s">
        <v>318</v>
      </c>
      <c r="E23" t="s">
        <v>319</v>
      </c>
      <c r="F23" t="s">
        <v>288</v>
      </c>
      <c r="G23" t="s">
        <v>289</v>
      </c>
      <c r="H23">
        <v>1604008897.8499999</v>
      </c>
      <c r="I23">
        <f t="shared" si="0"/>
        <v>4.4150750207004466E-3</v>
      </c>
      <c r="J23">
        <f t="shared" si="1"/>
        <v>9.0616873448114053</v>
      </c>
      <c r="K23">
        <f t="shared" si="2"/>
        <v>387.28723333333301</v>
      </c>
      <c r="L23">
        <f t="shared" si="3"/>
        <v>264.2109579187412</v>
      </c>
      <c r="M23">
        <f t="shared" si="4"/>
        <v>26.845704590727323</v>
      </c>
      <c r="N23">
        <f t="shared" si="5"/>
        <v>39.351125856878227</v>
      </c>
      <c r="O23">
        <f t="shared" si="6"/>
        <v>0.13955969973254614</v>
      </c>
      <c r="P23">
        <f t="shared" si="7"/>
        <v>2.9558272835936528</v>
      </c>
      <c r="Q23">
        <f t="shared" si="8"/>
        <v>0.13599967667197713</v>
      </c>
      <c r="R23">
        <f t="shared" si="9"/>
        <v>8.5312088008480835E-2</v>
      </c>
      <c r="S23">
        <f t="shared" si="10"/>
        <v>214.7731420474741</v>
      </c>
      <c r="T23">
        <f t="shared" si="11"/>
        <v>36.899007810641734</v>
      </c>
      <c r="U23">
        <f t="shared" si="12"/>
        <v>36.272113333333301</v>
      </c>
      <c r="V23">
        <f t="shared" si="13"/>
        <v>6.0586646668090296</v>
      </c>
      <c r="W23">
        <f t="shared" si="14"/>
        <v>46.636113346008649</v>
      </c>
      <c r="X23">
        <f t="shared" si="15"/>
        <v>2.905613707658866</v>
      </c>
      <c r="Y23">
        <f t="shared" si="16"/>
        <v>6.2303942142458633</v>
      </c>
      <c r="Z23">
        <f t="shared" si="17"/>
        <v>3.1530509591501636</v>
      </c>
      <c r="AA23">
        <f t="shared" si="18"/>
        <v>-194.70480841288969</v>
      </c>
      <c r="AB23">
        <f t="shared" si="19"/>
        <v>81.323412866650244</v>
      </c>
      <c r="AC23">
        <f t="shared" si="20"/>
        <v>6.5214599659787087</v>
      </c>
      <c r="AD23">
        <f t="shared" si="21"/>
        <v>107.91320646721337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51978.438212915564</v>
      </c>
      <c r="AJ23" t="s">
        <v>290</v>
      </c>
      <c r="AK23">
        <v>15552.9</v>
      </c>
      <c r="AL23">
        <v>715.47692307692296</v>
      </c>
      <c r="AM23">
        <v>3262.08</v>
      </c>
      <c r="AN23">
        <f t="shared" si="25"/>
        <v>2546.603076923077</v>
      </c>
      <c r="AO23">
        <f t="shared" si="26"/>
        <v>0.78066849277855754</v>
      </c>
      <c r="AP23">
        <v>-0.57774747981622299</v>
      </c>
      <c r="AQ23" t="s">
        <v>320</v>
      </c>
      <c r="AR23">
        <v>15406.9</v>
      </c>
      <c r="AS23">
        <v>810.93</v>
      </c>
      <c r="AT23">
        <v>988.39</v>
      </c>
      <c r="AU23">
        <f t="shared" si="27"/>
        <v>0.17954451178178654</v>
      </c>
      <c r="AV23">
        <v>0.5</v>
      </c>
      <c r="AW23">
        <f t="shared" si="28"/>
        <v>1095.9105496314221</v>
      </c>
      <c r="AX23">
        <f t="shared" si="29"/>
        <v>9.0616873448114053</v>
      </c>
      <c r="AY23">
        <f t="shared" si="30"/>
        <v>98.382362295041517</v>
      </c>
      <c r="AZ23">
        <f t="shared" si="31"/>
        <v>0.36072805269175118</v>
      </c>
      <c r="BA23">
        <f t="shared" si="32"/>
        <v>8.7958226406977952E-3</v>
      </c>
      <c r="BB23">
        <f t="shared" si="33"/>
        <v>2.3003976163255397</v>
      </c>
      <c r="BC23" t="s">
        <v>321</v>
      </c>
      <c r="BD23">
        <v>631.85</v>
      </c>
      <c r="BE23">
        <f t="shared" si="34"/>
        <v>356.53999999999996</v>
      </c>
      <c r="BF23">
        <f t="shared" si="35"/>
        <v>0.49772816514276114</v>
      </c>
      <c r="BG23">
        <f t="shared" si="36"/>
        <v>0.86444531466829899</v>
      </c>
      <c r="BH23">
        <f t="shared" si="37"/>
        <v>0.65024366732715677</v>
      </c>
      <c r="BI23">
        <f t="shared" si="38"/>
        <v>0.89283250326830554</v>
      </c>
      <c r="BJ23">
        <f t="shared" si="39"/>
        <v>0.38781342550584347</v>
      </c>
      <c r="BK23">
        <f t="shared" si="40"/>
        <v>0.61218657449415659</v>
      </c>
      <c r="BL23">
        <f t="shared" si="41"/>
        <v>1300.03033333333</v>
      </c>
      <c r="BM23">
        <f t="shared" si="42"/>
        <v>1095.9105496314221</v>
      </c>
      <c r="BN23">
        <f t="shared" si="43"/>
        <v>0.84298844537070416</v>
      </c>
      <c r="BO23">
        <f t="shared" si="44"/>
        <v>0.19597689074140845</v>
      </c>
      <c r="BP23">
        <v>6</v>
      </c>
      <c r="BQ23">
        <v>0.5</v>
      </c>
      <c r="BR23" t="s">
        <v>293</v>
      </c>
      <c r="BS23">
        <v>2</v>
      </c>
      <c r="BT23">
        <v>1604008897.8499999</v>
      </c>
      <c r="BU23">
        <v>387.28723333333301</v>
      </c>
      <c r="BV23">
        <v>400.21306666666698</v>
      </c>
      <c r="BW23">
        <v>28.5965666666667</v>
      </c>
      <c r="BX23">
        <v>23.450013333333299</v>
      </c>
      <c r="BY23">
        <v>387.28723333333301</v>
      </c>
      <c r="BZ23">
        <v>28.36985</v>
      </c>
      <c r="CA23">
        <v>500.00286666666699</v>
      </c>
      <c r="CB23">
        <v>101.507066666667</v>
      </c>
      <c r="CC23">
        <v>0.100015803333333</v>
      </c>
      <c r="CD23">
        <v>36.782443333333298</v>
      </c>
      <c r="CE23">
        <v>36.272113333333301</v>
      </c>
      <c r="CF23">
        <v>999.9</v>
      </c>
      <c r="CG23">
        <v>0</v>
      </c>
      <c r="CH23">
        <v>0</v>
      </c>
      <c r="CI23">
        <v>9999.8626666666696</v>
      </c>
      <c r="CJ23">
        <v>0</v>
      </c>
      <c r="CK23">
        <v>851.25876666666704</v>
      </c>
      <c r="CL23">
        <v>1300.03033333333</v>
      </c>
      <c r="CM23">
        <v>0.90000080000000005</v>
      </c>
      <c r="CN23">
        <v>9.9999290000000005E-2</v>
      </c>
      <c r="CO23">
        <v>0</v>
      </c>
      <c r="CP23">
        <v>810.92653333333396</v>
      </c>
      <c r="CQ23">
        <v>4.99979</v>
      </c>
      <c r="CR23">
        <v>10628.846666666699</v>
      </c>
      <c r="CS23">
        <v>11051.553333333301</v>
      </c>
      <c r="CT23">
        <v>46.847700000000003</v>
      </c>
      <c r="CU23">
        <v>49.7562</v>
      </c>
      <c r="CV23">
        <v>47.811999999999998</v>
      </c>
      <c r="CW23">
        <v>49.176666666666698</v>
      </c>
      <c r="CX23">
        <v>48.910133333333299</v>
      </c>
      <c r="CY23">
        <v>1165.52833333333</v>
      </c>
      <c r="CZ23">
        <v>129.50233333333301</v>
      </c>
      <c r="DA23">
        <v>0</v>
      </c>
      <c r="DB23">
        <v>119.700000047684</v>
      </c>
      <c r="DC23">
        <v>0</v>
      </c>
      <c r="DD23">
        <v>810.93</v>
      </c>
      <c r="DE23">
        <v>20.2256410221623</v>
      </c>
      <c r="DF23">
        <v>271.35726500027403</v>
      </c>
      <c r="DG23">
        <v>10628.8923076923</v>
      </c>
      <c r="DH23">
        <v>15</v>
      </c>
      <c r="DI23">
        <v>0</v>
      </c>
      <c r="DJ23" t="s">
        <v>294</v>
      </c>
      <c r="DK23">
        <v>1603922837.0999999</v>
      </c>
      <c r="DL23">
        <v>1603922837.0999999</v>
      </c>
      <c r="DM23">
        <v>0</v>
      </c>
      <c r="DN23">
        <v>3.5999999999999997E-2</v>
      </c>
      <c r="DO23">
        <v>1.7000000000000001E-2</v>
      </c>
      <c r="DP23">
        <v>0.377</v>
      </c>
      <c r="DQ23">
        <v>-0.105</v>
      </c>
      <c r="DR23">
        <v>400</v>
      </c>
      <c r="DS23">
        <v>12</v>
      </c>
      <c r="DT23">
        <v>0.27</v>
      </c>
      <c r="DU23">
        <v>0.26</v>
      </c>
      <c r="DV23">
        <v>9.0605079241362496</v>
      </c>
      <c r="DW23">
        <v>0.20510569846946</v>
      </c>
      <c r="DX23">
        <v>2.42108693964651E-2</v>
      </c>
      <c r="DY23">
        <v>1</v>
      </c>
      <c r="DZ23">
        <v>-12.927593548387099</v>
      </c>
      <c r="EA23">
        <v>-5.1498387096714698E-2</v>
      </c>
      <c r="EB23">
        <v>2.28340144617892E-2</v>
      </c>
      <c r="EC23">
        <v>1</v>
      </c>
      <c r="ED23">
        <v>5.1521306451612903</v>
      </c>
      <c r="EE23">
        <v>-0.452057419354847</v>
      </c>
      <c r="EF23">
        <v>3.3710135446803402E-2</v>
      </c>
      <c r="EG23">
        <v>0</v>
      </c>
      <c r="EH23">
        <v>2</v>
      </c>
      <c r="EI23">
        <v>3</v>
      </c>
      <c r="EJ23" t="s">
        <v>309</v>
      </c>
      <c r="EK23">
        <v>100</v>
      </c>
      <c r="EL23">
        <v>100</v>
      </c>
      <c r="EM23">
        <v>0</v>
      </c>
      <c r="EN23">
        <v>0.22450000000000001</v>
      </c>
      <c r="EO23">
        <v>0</v>
      </c>
      <c r="EP23">
        <v>0</v>
      </c>
      <c r="EQ23">
        <v>0</v>
      </c>
      <c r="ER23">
        <v>0</v>
      </c>
      <c r="ES23">
        <v>-0.13641089254119901</v>
      </c>
      <c r="ET23">
        <v>-5.6976549660881903E-3</v>
      </c>
      <c r="EU23">
        <v>7.2294696533427402E-4</v>
      </c>
      <c r="EV23">
        <v>-2.5009322186793402E-6</v>
      </c>
      <c r="EW23">
        <v>-1</v>
      </c>
      <c r="EX23">
        <v>-1</v>
      </c>
      <c r="EY23">
        <v>-1</v>
      </c>
      <c r="EZ23">
        <v>-1</v>
      </c>
      <c r="FA23">
        <v>1434.5</v>
      </c>
      <c r="FB23">
        <v>1434.5</v>
      </c>
      <c r="FC23">
        <v>2</v>
      </c>
      <c r="FD23">
        <v>503.61500000000001</v>
      </c>
      <c r="FE23">
        <v>432.01100000000002</v>
      </c>
      <c r="FF23">
        <v>35.5413</v>
      </c>
      <c r="FG23">
        <v>32.861400000000003</v>
      </c>
      <c r="FH23">
        <v>30.000299999999999</v>
      </c>
      <c r="FI23">
        <v>32.5124</v>
      </c>
      <c r="FJ23">
        <v>32.374499999999998</v>
      </c>
      <c r="FK23">
        <v>31.363399999999999</v>
      </c>
      <c r="FL23">
        <v>0</v>
      </c>
      <c r="FM23">
        <v>100</v>
      </c>
      <c r="FN23">
        <v>-999.9</v>
      </c>
      <c r="FO23">
        <v>400</v>
      </c>
      <c r="FP23">
        <v>28.549499999999998</v>
      </c>
      <c r="FQ23">
        <v>100.99</v>
      </c>
      <c r="FR23">
        <v>101.102</v>
      </c>
    </row>
    <row r="24" spans="1:174" x14ac:dyDescent="0.25">
      <c r="A24">
        <v>8</v>
      </c>
      <c r="B24">
        <v>1604009018.5999999</v>
      </c>
      <c r="C24">
        <v>836.09999990463302</v>
      </c>
      <c r="D24" t="s">
        <v>322</v>
      </c>
      <c r="E24" t="s">
        <v>323</v>
      </c>
      <c r="F24" t="s">
        <v>288</v>
      </c>
      <c r="G24" t="s">
        <v>289</v>
      </c>
      <c r="H24">
        <v>1604009010.5999999</v>
      </c>
      <c r="I24">
        <f t="shared" si="0"/>
        <v>3.6737733529660244E-3</v>
      </c>
      <c r="J24">
        <f t="shared" si="1"/>
        <v>8.9990355242555342</v>
      </c>
      <c r="K24">
        <f t="shared" si="2"/>
        <v>387.57480645161297</v>
      </c>
      <c r="L24">
        <f t="shared" si="3"/>
        <v>238.90125242392151</v>
      </c>
      <c r="M24">
        <f t="shared" si="4"/>
        <v>24.273869375656822</v>
      </c>
      <c r="N24">
        <f t="shared" si="5"/>
        <v>39.380037273341216</v>
      </c>
      <c r="O24">
        <f t="shared" si="6"/>
        <v>0.11118248925900442</v>
      </c>
      <c r="P24">
        <f t="shared" si="7"/>
        <v>2.9553572365429637</v>
      </c>
      <c r="Q24">
        <f t="shared" si="8"/>
        <v>0.10890997425434083</v>
      </c>
      <c r="R24">
        <f t="shared" si="9"/>
        <v>6.8269041634998029E-2</v>
      </c>
      <c r="S24">
        <f t="shared" si="10"/>
        <v>214.76638659790387</v>
      </c>
      <c r="T24">
        <f t="shared" si="11"/>
        <v>37.105402358214299</v>
      </c>
      <c r="U24">
        <f t="shared" si="12"/>
        <v>36.312832258064503</v>
      </c>
      <c r="V24">
        <f t="shared" si="13"/>
        <v>6.0722142791081346</v>
      </c>
      <c r="W24">
        <f t="shared" si="14"/>
        <v>44.809913559408557</v>
      </c>
      <c r="X24">
        <f t="shared" si="15"/>
        <v>2.7943548186278959</v>
      </c>
      <c r="Y24">
        <f t="shared" si="16"/>
        <v>6.2360192124074656</v>
      </c>
      <c r="Z24">
        <f t="shared" si="17"/>
        <v>3.2778594604802387</v>
      </c>
      <c r="AA24">
        <f t="shared" si="18"/>
        <v>-162.01340486580168</v>
      </c>
      <c r="AB24">
        <f t="shared" si="19"/>
        <v>77.453017310815071</v>
      </c>
      <c r="AC24">
        <f t="shared" si="20"/>
        <v>6.2137969202060717</v>
      </c>
      <c r="AD24">
        <f t="shared" si="21"/>
        <v>136.41979596312336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51962.35635377861</v>
      </c>
      <c r="AJ24" t="s">
        <v>290</v>
      </c>
      <c r="AK24">
        <v>15552.9</v>
      </c>
      <c r="AL24">
        <v>715.47692307692296</v>
      </c>
      <c r="AM24">
        <v>3262.08</v>
      </c>
      <c r="AN24">
        <f t="shared" si="25"/>
        <v>2546.603076923077</v>
      </c>
      <c r="AO24">
        <f t="shared" si="26"/>
        <v>0.78066849277855754</v>
      </c>
      <c r="AP24">
        <v>-0.57774747981622299</v>
      </c>
      <c r="AQ24" t="s">
        <v>324</v>
      </c>
      <c r="AR24">
        <v>15408.7</v>
      </c>
      <c r="AS24">
        <v>843.48761538461497</v>
      </c>
      <c r="AT24">
        <v>1060.49</v>
      </c>
      <c r="AU24">
        <f t="shared" si="27"/>
        <v>0.20462464013369763</v>
      </c>
      <c r="AV24">
        <v>0.5</v>
      </c>
      <c r="AW24">
        <f t="shared" si="28"/>
        <v>1095.8747948432842</v>
      </c>
      <c r="AX24">
        <f t="shared" si="29"/>
        <v>8.9990355242555342</v>
      </c>
      <c r="AY24">
        <f t="shared" si="30"/>
        <v>112.12149276319838</v>
      </c>
      <c r="AZ24">
        <f t="shared" si="31"/>
        <v>0.37077200162189183</v>
      </c>
      <c r="BA24">
        <f t="shared" si="32"/>
        <v>8.7389390185229014E-3</v>
      </c>
      <c r="BB24">
        <f t="shared" si="33"/>
        <v>2.0760120321738067</v>
      </c>
      <c r="BC24" t="s">
        <v>325</v>
      </c>
      <c r="BD24">
        <v>667.29</v>
      </c>
      <c r="BE24">
        <f t="shared" si="34"/>
        <v>393.20000000000005</v>
      </c>
      <c r="BF24">
        <f t="shared" si="35"/>
        <v>0.55188805853353262</v>
      </c>
      <c r="BG24">
        <f t="shared" si="36"/>
        <v>0.84846557910274056</v>
      </c>
      <c r="BH24">
        <f t="shared" si="37"/>
        <v>0.62896857867148948</v>
      </c>
      <c r="BI24">
        <f t="shared" si="38"/>
        <v>0.86452027799324838</v>
      </c>
      <c r="BJ24">
        <f t="shared" si="39"/>
        <v>0.43660318878649673</v>
      </c>
      <c r="BK24">
        <f t="shared" si="40"/>
        <v>0.56339681121350327</v>
      </c>
      <c r="BL24">
        <f t="shared" si="41"/>
        <v>1299.98774193548</v>
      </c>
      <c r="BM24">
        <f t="shared" si="42"/>
        <v>1095.8747948432842</v>
      </c>
      <c r="BN24">
        <f t="shared" si="43"/>
        <v>0.84298856019341906</v>
      </c>
      <c r="BO24">
        <f t="shared" si="44"/>
        <v>0.19597712038683815</v>
      </c>
      <c r="BP24">
        <v>6</v>
      </c>
      <c r="BQ24">
        <v>0.5</v>
      </c>
      <c r="BR24" t="s">
        <v>293</v>
      </c>
      <c r="BS24">
        <v>2</v>
      </c>
      <c r="BT24">
        <v>1604009010.5999999</v>
      </c>
      <c r="BU24">
        <v>387.57480645161297</v>
      </c>
      <c r="BV24">
        <v>400.08151612903202</v>
      </c>
      <c r="BW24">
        <v>27.5017903225806</v>
      </c>
      <c r="BX24">
        <v>23.2147677419355</v>
      </c>
      <c r="BY24">
        <v>387.57480645161297</v>
      </c>
      <c r="BZ24">
        <v>27.305674193548398</v>
      </c>
      <c r="CA24">
        <v>500.03067741935502</v>
      </c>
      <c r="CB24">
        <v>101.506258064516</v>
      </c>
      <c r="CC24">
        <v>0.100029593548387</v>
      </c>
      <c r="CD24">
        <v>36.798951612903203</v>
      </c>
      <c r="CE24">
        <v>36.312832258064503</v>
      </c>
      <c r="CF24">
        <v>999.9</v>
      </c>
      <c r="CG24">
        <v>0</v>
      </c>
      <c r="CH24">
        <v>0</v>
      </c>
      <c r="CI24">
        <v>9997.2754838709698</v>
      </c>
      <c r="CJ24">
        <v>0</v>
      </c>
      <c r="CK24">
        <v>849.69254838709696</v>
      </c>
      <c r="CL24">
        <v>1299.98774193548</v>
      </c>
      <c r="CM24">
        <v>0.89999764516128999</v>
      </c>
      <c r="CN24">
        <v>0.100002564516129</v>
      </c>
      <c r="CO24">
        <v>0</v>
      </c>
      <c r="CP24">
        <v>843.24445161290305</v>
      </c>
      <c r="CQ24">
        <v>4.99979</v>
      </c>
      <c r="CR24">
        <v>11036.203225806499</v>
      </c>
      <c r="CS24">
        <v>11051.1677419355</v>
      </c>
      <c r="CT24">
        <v>46.717483870967698</v>
      </c>
      <c r="CU24">
        <v>49.625</v>
      </c>
      <c r="CV24">
        <v>47.686999999999998</v>
      </c>
      <c r="CW24">
        <v>49.061999999999998</v>
      </c>
      <c r="CX24">
        <v>48.804000000000002</v>
      </c>
      <c r="CY24">
        <v>1165.4864516129001</v>
      </c>
      <c r="CZ24">
        <v>129.50322580645201</v>
      </c>
      <c r="DA24">
        <v>0</v>
      </c>
      <c r="DB24">
        <v>112.5</v>
      </c>
      <c r="DC24">
        <v>0</v>
      </c>
      <c r="DD24">
        <v>843.48761538461497</v>
      </c>
      <c r="DE24">
        <v>18.209709414302299</v>
      </c>
      <c r="DF24">
        <v>232.46153858824499</v>
      </c>
      <c r="DG24">
        <v>11039.1115384615</v>
      </c>
      <c r="DH24">
        <v>15</v>
      </c>
      <c r="DI24">
        <v>0</v>
      </c>
      <c r="DJ24" t="s">
        <v>294</v>
      </c>
      <c r="DK24">
        <v>1603922837.0999999</v>
      </c>
      <c r="DL24">
        <v>1603922837.0999999</v>
      </c>
      <c r="DM24">
        <v>0</v>
      </c>
      <c r="DN24">
        <v>3.5999999999999997E-2</v>
      </c>
      <c r="DO24">
        <v>1.7000000000000001E-2</v>
      </c>
      <c r="DP24">
        <v>0.377</v>
      </c>
      <c r="DQ24">
        <v>-0.105</v>
      </c>
      <c r="DR24">
        <v>400</v>
      </c>
      <c r="DS24">
        <v>12</v>
      </c>
      <c r="DT24">
        <v>0.27</v>
      </c>
      <c r="DU24">
        <v>0.26</v>
      </c>
      <c r="DV24">
        <v>9.0002804220088208</v>
      </c>
      <c r="DW24">
        <v>0.15230895209785</v>
      </c>
      <c r="DX24">
        <v>1.8623326183510501E-2</v>
      </c>
      <c r="DY24">
        <v>1</v>
      </c>
      <c r="DZ24">
        <v>-12.508535483871</v>
      </c>
      <c r="EA24">
        <v>-7.6214516129004997E-2</v>
      </c>
      <c r="EB24">
        <v>1.9954925794789299E-2</v>
      </c>
      <c r="EC24">
        <v>1</v>
      </c>
      <c r="ED24">
        <v>4.2886635483870998</v>
      </c>
      <c r="EE24">
        <v>-0.19708596774194301</v>
      </c>
      <c r="EF24">
        <v>1.4715465542028501E-2</v>
      </c>
      <c r="EG24">
        <v>1</v>
      </c>
      <c r="EH24">
        <v>3</v>
      </c>
      <c r="EI24">
        <v>3</v>
      </c>
      <c r="EJ24" t="s">
        <v>295</v>
      </c>
      <c r="EK24">
        <v>100</v>
      </c>
      <c r="EL24">
        <v>100</v>
      </c>
      <c r="EM24">
        <v>0</v>
      </c>
      <c r="EN24">
        <v>0.1951</v>
      </c>
      <c r="EO24">
        <v>0</v>
      </c>
      <c r="EP24">
        <v>0</v>
      </c>
      <c r="EQ24">
        <v>0</v>
      </c>
      <c r="ER24">
        <v>0</v>
      </c>
      <c r="ES24">
        <v>-0.13641089254119901</v>
      </c>
      <c r="ET24">
        <v>-5.6976549660881903E-3</v>
      </c>
      <c r="EU24">
        <v>7.2294696533427402E-4</v>
      </c>
      <c r="EV24">
        <v>-2.5009322186793402E-6</v>
      </c>
      <c r="EW24">
        <v>-1</v>
      </c>
      <c r="EX24">
        <v>-1</v>
      </c>
      <c r="EY24">
        <v>-1</v>
      </c>
      <c r="EZ24">
        <v>-1</v>
      </c>
      <c r="FA24">
        <v>1436.4</v>
      </c>
      <c r="FB24">
        <v>1436.4</v>
      </c>
      <c r="FC24">
        <v>2</v>
      </c>
      <c r="FD24">
        <v>503.46699999999998</v>
      </c>
      <c r="FE24">
        <v>435.22800000000001</v>
      </c>
      <c r="FF24">
        <v>35.5535</v>
      </c>
      <c r="FG24">
        <v>32.941200000000002</v>
      </c>
      <c r="FH24">
        <v>30.000299999999999</v>
      </c>
      <c r="FI24">
        <v>32.604500000000002</v>
      </c>
      <c r="FJ24">
        <v>32.471299999999999</v>
      </c>
      <c r="FK24">
        <v>31.254999999999999</v>
      </c>
      <c r="FL24">
        <v>0</v>
      </c>
      <c r="FM24">
        <v>100</v>
      </c>
      <c r="FN24">
        <v>-999.9</v>
      </c>
      <c r="FO24">
        <v>400</v>
      </c>
      <c r="FP24">
        <v>28.3672</v>
      </c>
      <c r="FQ24">
        <v>100.97199999999999</v>
      </c>
      <c r="FR24">
        <v>101.084</v>
      </c>
    </row>
    <row r="25" spans="1:174" x14ac:dyDescent="0.25">
      <c r="A25">
        <v>9</v>
      </c>
      <c r="B25">
        <v>1604009139.0999999</v>
      </c>
      <c r="C25">
        <v>956.59999990463302</v>
      </c>
      <c r="D25" t="s">
        <v>326</v>
      </c>
      <c r="E25" t="s">
        <v>327</v>
      </c>
      <c r="F25" t="s">
        <v>288</v>
      </c>
      <c r="G25" t="s">
        <v>289</v>
      </c>
      <c r="H25">
        <v>1604009131.0999999</v>
      </c>
      <c r="I25">
        <f t="shared" si="0"/>
        <v>3.3077681539951469E-3</v>
      </c>
      <c r="J25">
        <f t="shared" si="1"/>
        <v>13.621602840701645</v>
      </c>
      <c r="K25">
        <f t="shared" si="2"/>
        <v>581.38596774193502</v>
      </c>
      <c r="L25">
        <f t="shared" si="3"/>
        <v>329.27965648899851</v>
      </c>
      <c r="M25">
        <f t="shared" si="4"/>
        <v>33.456608944854395</v>
      </c>
      <c r="N25">
        <f t="shared" si="5"/>
        <v>59.07198512100468</v>
      </c>
      <c r="O25">
        <f t="shared" si="6"/>
        <v>9.7513373119114649E-2</v>
      </c>
      <c r="P25">
        <f t="shared" si="7"/>
        <v>2.955975973061614</v>
      </c>
      <c r="Q25">
        <f t="shared" si="8"/>
        <v>9.5760901460804598E-2</v>
      </c>
      <c r="R25">
        <f t="shared" si="9"/>
        <v>6.0005392728580631E-2</v>
      </c>
      <c r="S25">
        <f t="shared" si="10"/>
        <v>214.77034550172755</v>
      </c>
      <c r="T25">
        <f t="shared" si="11"/>
        <v>37.223434561251111</v>
      </c>
      <c r="U25">
        <f t="shared" si="12"/>
        <v>36.3567161290323</v>
      </c>
      <c r="V25">
        <f t="shared" si="13"/>
        <v>6.0868465158997118</v>
      </c>
      <c r="W25">
        <f t="shared" si="14"/>
        <v>43.711143175343466</v>
      </c>
      <c r="X25">
        <f t="shared" si="15"/>
        <v>2.7294623773453921</v>
      </c>
      <c r="Y25">
        <f t="shared" si="16"/>
        <v>6.2443170758458324</v>
      </c>
      <c r="Z25">
        <f t="shared" si="17"/>
        <v>3.3573841385543197</v>
      </c>
      <c r="AA25">
        <f t="shared" si="18"/>
        <v>-145.87257559118598</v>
      </c>
      <c r="AB25">
        <f t="shared" si="19"/>
        <v>74.352923468302109</v>
      </c>
      <c r="AC25">
        <f t="shared" si="20"/>
        <v>5.9658093385749016</v>
      </c>
      <c r="AD25">
        <f t="shared" si="21"/>
        <v>149.21650271741856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51975.758823856209</v>
      </c>
      <c r="AJ25" t="s">
        <v>290</v>
      </c>
      <c r="AK25">
        <v>15552.9</v>
      </c>
      <c r="AL25">
        <v>715.47692307692296</v>
      </c>
      <c r="AM25">
        <v>3262.08</v>
      </c>
      <c r="AN25">
        <f t="shared" si="25"/>
        <v>2546.603076923077</v>
      </c>
      <c r="AO25">
        <f t="shared" si="26"/>
        <v>0.78066849277855754</v>
      </c>
      <c r="AP25">
        <v>-0.57774747981622299</v>
      </c>
      <c r="AQ25" t="s">
        <v>328</v>
      </c>
      <c r="AR25">
        <v>15411.3</v>
      </c>
      <c r="AS25">
        <v>917.15207692307695</v>
      </c>
      <c r="AT25">
        <v>1202.32</v>
      </c>
      <c r="AU25">
        <f t="shared" si="27"/>
        <v>0.23718138521934506</v>
      </c>
      <c r="AV25">
        <v>0.5</v>
      </c>
      <c r="AW25">
        <f t="shared" si="28"/>
        <v>1095.8968748211132</v>
      </c>
      <c r="AX25">
        <f t="shared" si="29"/>
        <v>13.621602840701645</v>
      </c>
      <c r="AY25">
        <f t="shared" si="30"/>
        <v>129.96316941381141</v>
      </c>
      <c r="AZ25">
        <f t="shared" si="31"/>
        <v>0.43172366757601965</v>
      </c>
      <c r="BA25">
        <f t="shared" si="32"/>
        <v>1.2956830744531207E-2</v>
      </c>
      <c r="BB25">
        <f t="shared" si="33"/>
        <v>1.7131545678355182</v>
      </c>
      <c r="BC25" t="s">
        <v>329</v>
      </c>
      <c r="BD25">
        <v>683.25</v>
      </c>
      <c r="BE25">
        <f t="shared" si="34"/>
        <v>519.06999999999994</v>
      </c>
      <c r="BF25">
        <f t="shared" si="35"/>
        <v>0.54938240136575611</v>
      </c>
      <c r="BG25">
        <f t="shared" si="36"/>
        <v>0.79871879883513075</v>
      </c>
      <c r="BH25">
        <f t="shared" si="37"/>
        <v>0.58574915941955685</v>
      </c>
      <c r="BI25">
        <f t="shared" si="38"/>
        <v>0.8088264789535623</v>
      </c>
      <c r="BJ25">
        <f t="shared" si="39"/>
        <v>0.4092729386738721</v>
      </c>
      <c r="BK25">
        <f t="shared" si="40"/>
        <v>0.59072706132612796</v>
      </c>
      <c r="BL25">
        <f t="shared" si="41"/>
        <v>1300.01419354839</v>
      </c>
      <c r="BM25">
        <f t="shared" si="42"/>
        <v>1095.8968748211132</v>
      </c>
      <c r="BN25">
        <f t="shared" si="43"/>
        <v>0.84298839217275123</v>
      </c>
      <c r="BO25">
        <f t="shared" si="44"/>
        <v>0.19597678434550259</v>
      </c>
      <c r="BP25">
        <v>6</v>
      </c>
      <c r="BQ25">
        <v>0.5</v>
      </c>
      <c r="BR25" t="s">
        <v>293</v>
      </c>
      <c r="BS25">
        <v>2</v>
      </c>
      <c r="BT25">
        <v>1604009131.0999999</v>
      </c>
      <c r="BU25">
        <v>581.38596774193502</v>
      </c>
      <c r="BV25">
        <v>600.03935483870998</v>
      </c>
      <c r="BW25">
        <v>26.863345161290301</v>
      </c>
      <c r="BX25">
        <v>23.0007032258065</v>
      </c>
      <c r="BY25">
        <v>581.38596774193502</v>
      </c>
      <c r="BZ25">
        <v>26.6845322580645</v>
      </c>
      <c r="CA25">
        <v>500.00654838709698</v>
      </c>
      <c r="CB25">
        <v>101.505451612903</v>
      </c>
      <c r="CC25">
        <v>0.100002248387097</v>
      </c>
      <c r="CD25">
        <v>36.823280645161297</v>
      </c>
      <c r="CE25">
        <v>36.3567161290323</v>
      </c>
      <c r="CF25">
        <v>999.9</v>
      </c>
      <c r="CG25">
        <v>0</v>
      </c>
      <c r="CH25">
        <v>0</v>
      </c>
      <c r="CI25">
        <v>10000.865483871001</v>
      </c>
      <c r="CJ25">
        <v>0</v>
      </c>
      <c r="CK25">
        <v>837.33103225806497</v>
      </c>
      <c r="CL25">
        <v>1300.01419354839</v>
      </c>
      <c r="CM25">
        <v>0.90000080645161296</v>
      </c>
      <c r="CN25">
        <v>9.9999567741935497E-2</v>
      </c>
      <c r="CO25">
        <v>0</v>
      </c>
      <c r="CP25">
        <v>916.99929032258103</v>
      </c>
      <c r="CQ25">
        <v>4.99979</v>
      </c>
      <c r="CR25">
        <v>11973.9</v>
      </c>
      <c r="CS25">
        <v>11051.416129032301</v>
      </c>
      <c r="CT25">
        <v>46.620935483871001</v>
      </c>
      <c r="CU25">
        <v>49.5</v>
      </c>
      <c r="CV25">
        <v>47.558</v>
      </c>
      <c r="CW25">
        <v>48.936999999999998</v>
      </c>
      <c r="CX25">
        <v>48.686999999999998</v>
      </c>
      <c r="CY25">
        <v>1165.5158064516099</v>
      </c>
      <c r="CZ25">
        <v>129.498387096774</v>
      </c>
      <c r="DA25">
        <v>0</v>
      </c>
      <c r="DB25">
        <v>120.10000014305101</v>
      </c>
      <c r="DC25">
        <v>0</v>
      </c>
      <c r="DD25">
        <v>917.15207692307695</v>
      </c>
      <c r="DE25">
        <v>13.985094030162699</v>
      </c>
      <c r="DF25">
        <v>169.62051281832601</v>
      </c>
      <c r="DG25">
        <v>11975.9</v>
      </c>
      <c r="DH25">
        <v>15</v>
      </c>
      <c r="DI25">
        <v>0</v>
      </c>
      <c r="DJ25" t="s">
        <v>294</v>
      </c>
      <c r="DK25">
        <v>1603922837.0999999</v>
      </c>
      <c r="DL25">
        <v>1603922837.0999999</v>
      </c>
      <c r="DM25">
        <v>0</v>
      </c>
      <c r="DN25">
        <v>3.5999999999999997E-2</v>
      </c>
      <c r="DO25">
        <v>1.7000000000000001E-2</v>
      </c>
      <c r="DP25">
        <v>0.377</v>
      </c>
      <c r="DQ25">
        <v>-0.105</v>
      </c>
      <c r="DR25">
        <v>400</v>
      </c>
      <c r="DS25">
        <v>12</v>
      </c>
      <c r="DT25">
        <v>0.27</v>
      </c>
      <c r="DU25">
        <v>0.26</v>
      </c>
      <c r="DV25">
        <v>13.6239253386521</v>
      </c>
      <c r="DW25">
        <v>-0.42196906734623202</v>
      </c>
      <c r="DX25">
        <v>3.6341619194631899E-2</v>
      </c>
      <c r="DY25">
        <v>1</v>
      </c>
      <c r="DZ25">
        <v>-18.6532870967742</v>
      </c>
      <c r="EA25">
        <v>0.73692096774196902</v>
      </c>
      <c r="EB25">
        <v>6.0240628996499103E-2</v>
      </c>
      <c r="EC25">
        <v>0</v>
      </c>
      <c r="ED25">
        <v>3.86264870967742</v>
      </c>
      <c r="EE25">
        <v>-0.37545483870968499</v>
      </c>
      <c r="EF25">
        <v>2.79904579065605E-2</v>
      </c>
      <c r="EG25">
        <v>0</v>
      </c>
      <c r="EH25">
        <v>1</v>
      </c>
      <c r="EI25">
        <v>3</v>
      </c>
      <c r="EJ25" t="s">
        <v>300</v>
      </c>
      <c r="EK25">
        <v>100</v>
      </c>
      <c r="EL25">
        <v>100</v>
      </c>
      <c r="EM25">
        <v>0</v>
      </c>
      <c r="EN25">
        <v>0.1772</v>
      </c>
      <c r="EO25">
        <v>0</v>
      </c>
      <c r="EP25">
        <v>0</v>
      </c>
      <c r="EQ25">
        <v>0</v>
      </c>
      <c r="ER25">
        <v>0</v>
      </c>
      <c r="ES25">
        <v>-0.13641089254119901</v>
      </c>
      <c r="ET25">
        <v>-5.6976549660881903E-3</v>
      </c>
      <c r="EU25">
        <v>7.2294696533427402E-4</v>
      </c>
      <c r="EV25">
        <v>-2.5009322186793402E-6</v>
      </c>
      <c r="EW25">
        <v>-1</v>
      </c>
      <c r="EX25">
        <v>-1</v>
      </c>
      <c r="EY25">
        <v>-1</v>
      </c>
      <c r="EZ25">
        <v>-1</v>
      </c>
      <c r="FA25">
        <v>1438.4</v>
      </c>
      <c r="FB25">
        <v>1438.4</v>
      </c>
      <c r="FC25">
        <v>2</v>
      </c>
      <c r="FD25">
        <v>503.18299999999999</v>
      </c>
      <c r="FE25">
        <v>433.87400000000002</v>
      </c>
      <c r="FF25">
        <v>35.5777</v>
      </c>
      <c r="FG25">
        <v>33.0261</v>
      </c>
      <c r="FH25">
        <v>30.0002</v>
      </c>
      <c r="FI25">
        <v>32.6937</v>
      </c>
      <c r="FJ25">
        <v>32.560899999999997</v>
      </c>
      <c r="FK25">
        <v>43.425800000000002</v>
      </c>
      <c r="FL25">
        <v>0</v>
      </c>
      <c r="FM25">
        <v>100</v>
      </c>
      <c r="FN25">
        <v>-999.9</v>
      </c>
      <c r="FO25">
        <v>600</v>
      </c>
      <c r="FP25">
        <v>27.279399999999999</v>
      </c>
      <c r="FQ25">
        <v>100.958</v>
      </c>
      <c r="FR25">
        <v>101.074</v>
      </c>
    </row>
    <row r="26" spans="1:174" x14ac:dyDescent="0.25">
      <c r="A26">
        <v>10</v>
      </c>
      <c r="B26">
        <v>1604009259.5999999</v>
      </c>
      <c r="C26">
        <v>1077.0999999046301</v>
      </c>
      <c r="D26" t="s">
        <v>330</v>
      </c>
      <c r="E26" t="s">
        <v>331</v>
      </c>
      <c r="F26" t="s">
        <v>288</v>
      </c>
      <c r="G26" t="s">
        <v>289</v>
      </c>
      <c r="H26">
        <v>1604009251.5999999</v>
      </c>
      <c r="I26">
        <f t="shared" si="0"/>
        <v>2.5812228225143416E-3</v>
      </c>
      <c r="J26">
        <f t="shared" si="1"/>
        <v>15.483508615722728</v>
      </c>
      <c r="K26">
        <f t="shared" si="2"/>
        <v>779.03087096774198</v>
      </c>
      <c r="L26">
        <f t="shared" si="3"/>
        <v>401.5699779663837</v>
      </c>
      <c r="M26">
        <f t="shared" si="4"/>
        <v>40.80239501835927</v>
      </c>
      <c r="N26">
        <f t="shared" si="5"/>
        <v>79.155133781896367</v>
      </c>
      <c r="O26">
        <f t="shared" si="6"/>
        <v>7.2936543482625224E-2</v>
      </c>
      <c r="P26">
        <f t="shared" si="7"/>
        <v>2.955344193147714</v>
      </c>
      <c r="Q26">
        <f t="shared" si="8"/>
        <v>7.1951102530203842E-2</v>
      </c>
      <c r="R26">
        <f t="shared" si="9"/>
        <v>4.5056867767850617E-2</v>
      </c>
      <c r="S26">
        <f t="shared" si="10"/>
        <v>214.76748678935598</v>
      </c>
      <c r="T26">
        <f t="shared" si="11"/>
        <v>37.455298257662577</v>
      </c>
      <c r="U26">
        <f t="shared" si="12"/>
        <v>36.438977419354799</v>
      </c>
      <c r="V26">
        <f t="shared" si="13"/>
        <v>6.1143574863784549</v>
      </c>
      <c r="W26">
        <f t="shared" si="14"/>
        <v>41.949544909886328</v>
      </c>
      <c r="X26">
        <f t="shared" si="15"/>
        <v>2.6260111458501885</v>
      </c>
      <c r="Y26">
        <f t="shared" si="16"/>
        <v>6.2599276142118807</v>
      </c>
      <c r="Z26">
        <f t="shared" si="17"/>
        <v>3.4883463405282664</v>
      </c>
      <c r="AA26">
        <f t="shared" si="18"/>
        <v>-113.83192647288246</v>
      </c>
      <c r="AB26">
        <f t="shared" si="19"/>
        <v>68.510747977673702</v>
      </c>
      <c r="AC26">
        <f t="shared" si="20"/>
        <v>5.5016383621097811</v>
      </c>
      <c r="AD26">
        <f t="shared" si="21"/>
        <v>174.94794665625702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51950.264881305899</v>
      </c>
      <c r="AJ26" t="s">
        <v>290</v>
      </c>
      <c r="AK26">
        <v>15552.9</v>
      </c>
      <c r="AL26">
        <v>715.47692307692296</v>
      </c>
      <c r="AM26">
        <v>3262.08</v>
      </c>
      <c r="AN26">
        <f t="shared" si="25"/>
        <v>2546.603076923077</v>
      </c>
      <c r="AO26">
        <f t="shared" si="26"/>
        <v>0.78066849277855754</v>
      </c>
      <c r="AP26">
        <v>-0.57774747981622299</v>
      </c>
      <c r="AQ26" t="s">
        <v>332</v>
      </c>
      <c r="AR26">
        <v>15412.9</v>
      </c>
      <c r="AS26">
        <v>970.52134615384603</v>
      </c>
      <c r="AT26">
        <v>1298.6099999999999</v>
      </c>
      <c r="AU26">
        <f t="shared" si="27"/>
        <v>0.25264602447705919</v>
      </c>
      <c r="AV26">
        <v>0.5</v>
      </c>
      <c r="AW26">
        <f t="shared" si="28"/>
        <v>1095.8809825704823</v>
      </c>
      <c r="AX26">
        <f t="shared" si="29"/>
        <v>15.483508615722728</v>
      </c>
      <c r="AY26">
        <f t="shared" si="30"/>
        <v>138.43498677322287</v>
      </c>
      <c r="AZ26">
        <f t="shared" si="31"/>
        <v>0.45798969667567624</v>
      </c>
      <c r="BA26">
        <f t="shared" si="32"/>
        <v>1.4656022278866365E-2</v>
      </c>
      <c r="BB26">
        <f t="shared" si="33"/>
        <v>1.5119781920669024</v>
      </c>
      <c r="BC26" t="s">
        <v>333</v>
      </c>
      <c r="BD26">
        <v>703.86</v>
      </c>
      <c r="BE26">
        <f t="shared" si="34"/>
        <v>594.74999999999989</v>
      </c>
      <c r="BF26">
        <f t="shared" si="35"/>
        <v>0.55164128431467663</v>
      </c>
      <c r="BG26">
        <f t="shared" si="36"/>
        <v>0.76751413091915477</v>
      </c>
      <c r="BH26">
        <f t="shared" si="37"/>
        <v>0.5626308416207938</v>
      </c>
      <c r="BI26">
        <f t="shared" si="38"/>
        <v>0.77101532539274042</v>
      </c>
      <c r="BJ26">
        <f t="shared" si="39"/>
        <v>0.40007181286271148</v>
      </c>
      <c r="BK26">
        <f t="shared" si="40"/>
        <v>0.59992818713728857</v>
      </c>
      <c r="BL26">
        <f t="shared" si="41"/>
        <v>1299.9951612903201</v>
      </c>
      <c r="BM26">
        <f t="shared" si="42"/>
        <v>1095.8809825704823</v>
      </c>
      <c r="BN26">
        <f t="shared" si="43"/>
        <v>0.8429885088824155</v>
      </c>
      <c r="BO26">
        <f t="shared" si="44"/>
        <v>0.19597701776483112</v>
      </c>
      <c r="BP26">
        <v>6</v>
      </c>
      <c r="BQ26">
        <v>0.5</v>
      </c>
      <c r="BR26" t="s">
        <v>293</v>
      </c>
      <c r="BS26">
        <v>2</v>
      </c>
      <c r="BT26">
        <v>1604009251.5999999</v>
      </c>
      <c r="BU26">
        <v>779.03087096774198</v>
      </c>
      <c r="BV26">
        <v>800.02438709677403</v>
      </c>
      <c r="BW26">
        <v>25.844738709677401</v>
      </c>
      <c r="BX26">
        <v>22.827283870967701</v>
      </c>
      <c r="BY26">
        <v>779.03087096774198</v>
      </c>
      <c r="BZ26">
        <v>25.692719354838701</v>
      </c>
      <c r="CA26">
        <v>499.993258064516</v>
      </c>
      <c r="CB26">
        <v>101.50719354838699</v>
      </c>
      <c r="CC26">
        <v>9.9991393548387097E-2</v>
      </c>
      <c r="CD26">
        <v>36.868974193548397</v>
      </c>
      <c r="CE26">
        <v>36.438977419354799</v>
      </c>
      <c r="CF26">
        <v>999.9</v>
      </c>
      <c r="CG26">
        <v>0</v>
      </c>
      <c r="CH26">
        <v>0</v>
      </c>
      <c r="CI26">
        <v>9997.1093548387107</v>
      </c>
      <c r="CJ26">
        <v>0</v>
      </c>
      <c r="CK26">
        <v>831.18945161290299</v>
      </c>
      <c r="CL26">
        <v>1299.9951612903201</v>
      </c>
      <c r="CM26">
        <v>0.89999796774193497</v>
      </c>
      <c r="CN26">
        <v>0.10000216451612901</v>
      </c>
      <c r="CO26">
        <v>0</v>
      </c>
      <c r="CP26">
        <v>970.45796774193502</v>
      </c>
      <c r="CQ26">
        <v>4.99979</v>
      </c>
      <c r="CR26">
        <v>12645.7</v>
      </c>
      <c r="CS26">
        <v>11051.235483871</v>
      </c>
      <c r="CT26">
        <v>46.561999999999998</v>
      </c>
      <c r="CU26">
        <v>49.433</v>
      </c>
      <c r="CV26">
        <v>47.495935483871001</v>
      </c>
      <c r="CW26">
        <v>48.870935483871001</v>
      </c>
      <c r="CX26">
        <v>48.625</v>
      </c>
      <c r="CY26">
        <v>1165.4941935483901</v>
      </c>
      <c r="CZ26">
        <v>129.501612903226</v>
      </c>
      <c r="DA26">
        <v>0</v>
      </c>
      <c r="DB26">
        <v>119.700000047684</v>
      </c>
      <c r="DC26">
        <v>0</v>
      </c>
      <c r="DD26">
        <v>970.52134615384603</v>
      </c>
      <c r="DE26">
        <v>5.8084444452378099</v>
      </c>
      <c r="DF26">
        <v>59.504273516840797</v>
      </c>
      <c r="DG26">
        <v>12646.2961538462</v>
      </c>
      <c r="DH26">
        <v>15</v>
      </c>
      <c r="DI26">
        <v>0</v>
      </c>
      <c r="DJ26" t="s">
        <v>294</v>
      </c>
      <c r="DK26">
        <v>1603922837.0999999</v>
      </c>
      <c r="DL26">
        <v>1603922837.0999999</v>
      </c>
      <c r="DM26">
        <v>0</v>
      </c>
      <c r="DN26">
        <v>3.5999999999999997E-2</v>
      </c>
      <c r="DO26">
        <v>1.7000000000000001E-2</v>
      </c>
      <c r="DP26">
        <v>0.377</v>
      </c>
      <c r="DQ26">
        <v>-0.105</v>
      </c>
      <c r="DR26">
        <v>400</v>
      </c>
      <c r="DS26">
        <v>12</v>
      </c>
      <c r="DT26">
        <v>0.27</v>
      </c>
      <c r="DU26">
        <v>0.26</v>
      </c>
      <c r="DV26">
        <v>15.504887541993901</v>
      </c>
      <c r="DW26">
        <v>-1.1662140285064999</v>
      </c>
      <c r="DX26">
        <v>8.8538387127448298E-2</v>
      </c>
      <c r="DY26">
        <v>0</v>
      </c>
      <c r="DZ26">
        <v>-21.0083032258065</v>
      </c>
      <c r="EA26">
        <v>1.7128451612903699</v>
      </c>
      <c r="EB26">
        <v>0.12946204446607601</v>
      </c>
      <c r="EC26">
        <v>0</v>
      </c>
      <c r="ED26">
        <v>3.0202938709677398</v>
      </c>
      <c r="EE26">
        <v>-0.34590000000000998</v>
      </c>
      <c r="EF26">
        <v>2.5812041910632601E-2</v>
      </c>
      <c r="EG26">
        <v>0</v>
      </c>
      <c r="EH26">
        <v>0</v>
      </c>
      <c r="EI26">
        <v>3</v>
      </c>
      <c r="EJ26" t="s">
        <v>334</v>
      </c>
      <c r="EK26">
        <v>100</v>
      </c>
      <c r="EL26">
        <v>100</v>
      </c>
      <c r="EM26">
        <v>0</v>
      </c>
      <c r="EN26">
        <v>0.1507</v>
      </c>
      <c r="EO26">
        <v>0</v>
      </c>
      <c r="EP26">
        <v>0</v>
      </c>
      <c r="EQ26">
        <v>0</v>
      </c>
      <c r="ER26">
        <v>0</v>
      </c>
      <c r="ES26">
        <v>-0.13641089254119901</v>
      </c>
      <c r="ET26">
        <v>-5.6976549660881903E-3</v>
      </c>
      <c r="EU26">
        <v>7.2294696533427402E-4</v>
      </c>
      <c r="EV26">
        <v>-2.5009322186793402E-6</v>
      </c>
      <c r="EW26">
        <v>-1</v>
      </c>
      <c r="EX26">
        <v>-1</v>
      </c>
      <c r="EY26">
        <v>-1</v>
      </c>
      <c r="EZ26">
        <v>-1</v>
      </c>
      <c r="FA26">
        <v>1440.4</v>
      </c>
      <c r="FB26">
        <v>1440.4</v>
      </c>
      <c r="FC26">
        <v>2</v>
      </c>
      <c r="FD26">
        <v>502.88299999999998</v>
      </c>
      <c r="FE26">
        <v>435.2</v>
      </c>
      <c r="FF26">
        <v>35.607399999999998</v>
      </c>
      <c r="FG26">
        <v>33.1053</v>
      </c>
      <c r="FH26">
        <v>30.000499999999999</v>
      </c>
      <c r="FI26">
        <v>32.781100000000002</v>
      </c>
      <c r="FJ26">
        <v>32.652999999999999</v>
      </c>
      <c r="FK26">
        <v>54.707599999999999</v>
      </c>
      <c r="FL26">
        <v>0</v>
      </c>
      <c r="FM26">
        <v>100</v>
      </c>
      <c r="FN26">
        <v>-999.9</v>
      </c>
      <c r="FO26">
        <v>800</v>
      </c>
      <c r="FP26">
        <v>26.695699999999999</v>
      </c>
      <c r="FQ26">
        <v>100.944</v>
      </c>
      <c r="FR26">
        <v>101.063</v>
      </c>
    </row>
    <row r="27" spans="1:174" x14ac:dyDescent="0.25">
      <c r="A27">
        <v>11</v>
      </c>
      <c r="B27">
        <v>1604009380.0999999</v>
      </c>
      <c r="C27">
        <v>1197.5999999046301</v>
      </c>
      <c r="D27" t="s">
        <v>335</v>
      </c>
      <c r="E27" t="s">
        <v>336</v>
      </c>
      <c r="F27" t="s">
        <v>288</v>
      </c>
      <c r="G27" t="s">
        <v>289</v>
      </c>
      <c r="H27">
        <v>1604009372.3499999</v>
      </c>
      <c r="I27">
        <f t="shared" si="0"/>
        <v>2.2143582271437509E-3</v>
      </c>
      <c r="J27">
        <f t="shared" si="1"/>
        <v>16.684586504187276</v>
      </c>
      <c r="K27">
        <f t="shared" si="2"/>
        <v>977.38</v>
      </c>
      <c r="L27">
        <f t="shared" si="3"/>
        <v>492.44765594388861</v>
      </c>
      <c r="M27">
        <f t="shared" si="4"/>
        <v>50.036969007833974</v>
      </c>
      <c r="N27">
        <f t="shared" si="5"/>
        <v>99.310316900867136</v>
      </c>
      <c r="O27">
        <f t="shared" si="6"/>
        <v>6.1011741943971409E-2</v>
      </c>
      <c r="P27">
        <f t="shared" si="7"/>
        <v>2.9559505668408077</v>
      </c>
      <c r="Q27">
        <f t="shared" si="8"/>
        <v>6.03206830725097E-2</v>
      </c>
      <c r="R27">
        <f t="shared" si="9"/>
        <v>3.7761863504983673E-2</v>
      </c>
      <c r="S27">
        <f t="shared" si="10"/>
        <v>214.76807819747293</v>
      </c>
      <c r="T27">
        <f t="shared" si="11"/>
        <v>37.600973444024731</v>
      </c>
      <c r="U27">
        <f t="shared" si="12"/>
        <v>36.520546666666696</v>
      </c>
      <c r="V27">
        <f t="shared" si="13"/>
        <v>6.1417435758702412</v>
      </c>
      <c r="W27">
        <f t="shared" si="14"/>
        <v>40.964886190696433</v>
      </c>
      <c r="X27">
        <f t="shared" si="15"/>
        <v>2.5716448796831637</v>
      </c>
      <c r="Y27">
        <f t="shared" si="16"/>
        <v>6.2776810063913029</v>
      </c>
      <c r="Z27">
        <f t="shared" si="17"/>
        <v>3.5700986961870775</v>
      </c>
      <c r="AA27">
        <f t="shared" si="18"/>
        <v>-97.653197817039413</v>
      </c>
      <c r="AB27">
        <f t="shared" si="19"/>
        <v>63.788041513706027</v>
      </c>
      <c r="AC27">
        <f t="shared" si="20"/>
        <v>5.124648904079689</v>
      </c>
      <c r="AD27">
        <f t="shared" si="21"/>
        <v>186.02757079821924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51958.751128877288</v>
      </c>
      <c r="AJ27" t="s">
        <v>290</v>
      </c>
      <c r="AK27">
        <v>15552.9</v>
      </c>
      <c r="AL27">
        <v>715.47692307692296</v>
      </c>
      <c r="AM27">
        <v>3262.08</v>
      </c>
      <c r="AN27">
        <f t="shared" si="25"/>
        <v>2546.603076923077</v>
      </c>
      <c r="AO27">
        <f t="shared" si="26"/>
        <v>0.78066849277855754</v>
      </c>
      <c r="AP27">
        <v>-0.57774747981622299</v>
      </c>
      <c r="AQ27" t="s">
        <v>337</v>
      </c>
      <c r="AR27">
        <v>15413.9</v>
      </c>
      <c r="AS27">
        <v>1018.67961538462</v>
      </c>
      <c r="AT27">
        <v>1374.86</v>
      </c>
      <c r="AU27">
        <f t="shared" si="27"/>
        <v>0.25906665741630419</v>
      </c>
      <c r="AV27">
        <v>0.5</v>
      </c>
      <c r="AW27">
        <f t="shared" si="28"/>
        <v>1095.8834406275973</v>
      </c>
      <c r="AX27">
        <f t="shared" si="29"/>
        <v>16.684586504187276</v>
      </c>
      <c r="AY27">
        <f t="shared" si="30"/>
        <v>141.95342994063526</v>
      </c>
      <c r="AZ27">
        <f t="shared" si="31"/>
        <v>0.47604847038971237</v>
      </c>
      <c r="BA27">
        <f t="shared" si="32"/>
        <v>1.5751979949726769E-2</v>
      </c>
      <c r="BB27">
        <f t="shared" si="33"/>
        <v>1.3726633984551155</v>
      </c>
      <c r="BC27" t="s">
        <v>338</v>
      </c>
      <c r="BD27">
        <v>720.36</v>
      </c>
      <c r="BE27">
        <f t="shared" si="34"/>
        <v>654.49999999999989</v>
      </c>
      <c r="BF27">
        <f t="shared" si="35"/>
        <v>0.54420226831990826</v>
      </c>
      <c r="BG27">
        <f t="shared" si="36"/>
        <v>0.74249720661599239</v>
      </c>
      <c r="BH27">
        <f t="shared" si="37"/>
        <v>0.54017216559067316</v>
      </c>
      <c r="BI27">
        <f t="shared" si="38"/>
        <v>0.74107347827452796</v>
      </c>
      <c r="BJ27">
        <f t="shared" si="39"/>
        <v>0.38483301333060899</v>
      </c>
      <c r="BK27">
        <f t="shared" si="40"/>
        <v>0.61516698666939096</v>
      </c>
      <c r="BL27">
        <f t="shared" si="41"/>
        <v>1299.998</v>
      </c>
      <c r="BM27">
        <f t="shared" si="42"/>
        <v>1095.8834406275973</v>
      </c>
      <c r="BN27">
        <f t="shared" si="43"/>
        <v>0.84298855892670399</v>
      </c>
      <c r="BO27">
        <f t="shared" si="44"/>
        <v>0.19597711785340804</v>
      </c>
      <c r="BP27">
        <v>6</v>
      </c>
      <c r="BQ27">
        <v>0.5</v>
      </c>
      <c r="BR27" t="s">
        <v>293</v>
      </c>
      <c r="BS27">
        <v>2</v>
      </c>
      <c r="BT27">
        <v>1604009372.3499999</v>
      </c>
      <c r="BU27">
        <v>977.38</v>
      </c>
      <c r="BV27">
        <v>999.999233333333</v>
      </c>
      <c r="BW27">
        <v>25.3092966666667</v>
      </c>
      <c r="BX27">
        <v>22.719249999999999</v>
      </c>
      <c r="BY27">
        <v>977.38</v>
      </c>
      <c r="BZ27">
        <v>25.170960000000001</v>
      </c>
      <c r="CA27">
        <v>499.98660000000001</v>
      </c>
      <c r="CB27">
        <v>101.508733333333</v>
      </c>
      <c r="CC27">
        <v>9.9972493333333301E-2</v>
      </c>
      <c r="CD27">
        <v>36.920819999999999</v>
      </c>
      <c r="CE27">
        <v>36.520546666666696</v>
      </c>
      <c r="CF27">
        <v>999.9</v>
      </c>
      <c r="CG27">
        <v>0</v>
      </c>
      <c r="CH27">
        <v>0</v>
      </c>
      <c r="CI27">
        <v>10000.397999999999</v>
      </c>
      <c r="CJ27">
        <v>0</v>
      </c>
      <c r="CK27">
        <v>819.70893333333299</v>
      </c>
      <c r="CL27">
        <v>1299.998</v>
      </c>
      <c r="CM27">
        <v>0.89999753333333299</v>
      </c>
      <c r="CN27">
        <v>0.100002573333333</v>
      </c>
      <c r="CO27">
        <v>0</v>
      </c>
      <c r="CP27">
        <v>1018.63366666667</v>
      </c>
      <c r="CQ27">
        <v>4.99979</v>
      </c>
      <c r="CR27">
        <v>13251.3433333333</v>
      </c>
      <c r="CS27">
        <v>11051.27</v>
      </c>
      <c r="CT27">
        <v>46.561999999999998</v>
      </c>
      <c r="CU27">
        <v>49.375</v>
      </c>
      <c r="CV27">
        <v>47.493699999999997</v>
      </c>
      <c r="CW27">
        <v>48.849800000000002</v>
      </c>
      <c r="CX27">
        <v>48.625</v>
      </c>
      <c r="CY27">
        <v>1165.4939999999999</v>
      </c>
      <c r="CZ27">
        <v>129.50399999999999</v>
      </c>
      <c r="DA27">
        <v>0</v>
      </c>
      <c r="DB27">
        <v>119.799999952316</v>
      </c>
      <c r="DC27">
        <v>0</v>
      </c>
      <c r="DD27">
        <v>1018.67961538462</v>
      </c>
      <c r="DE27">
        <v>10.4994871912183</v>
      </c>
      <c r="DF27">
        <v>133.08717942157901</v>
      </c>
      <c r="DG27">
        <v>13251.9153846154</v>
      </c>
      <c r="DH27">
        <v>15</v>
      </c>
      <c r="DI27">
        <v>0</v>
      </c>
      <c r="DJ27" t="s">
        <v>294</v>
      </c>
      <c r="DK27">
        <v>1603922837.0999999</v>
      </c>
      <c r="DL27">
        <v>1603922837.0999999</v>
      </c>
      <c r="DM27">
        <v>0</v>
      </c>
      <c r="DN27">
        <v>3.5999999999999997E-2</v>
      </c>
      <c r="DO27">
        <v>1.7000000000000001E-2</v>
      </c>
      <c r="DP27">
        <v>0.377</v>
      </c>
      <c r="DQ27">
        <v>-0.105</v>
      </c>
      <c r="DR27">
        <v>400</v>
      </c>
      <c r="DS27">
        <v>12</v>
      </c>
      <c r="DT27">
        <v>0.27</v>
      </c>
      <c r="DU27">
        <v>0.26</v>
      </c>
      <c r="DV27">
        <v>16.688340282398901</v>
      </c>
      <c r="DW27">
        <v>-0.38769940112533202</v>
      </c>
      <c r="DX27">
        <v>4.26561486251677E-2</v>
      </c>
      <c r="DY27">
        <v>1</v>
      </c>
      <c r="DZ27">
        <v>-22.621574193548401</v>
      </c>
      <c r="EA27">
        <v>0.59092258064518299</v>
      </c>
      <c r="EB27">
        <v>5.7842020487073799E-2</v>
      </c>
      <c r="EC27">
        <v>0</v>
      </c>
      <c r="ED27">
        <v>2.59054032258065</v>
      </c>
      <c r="EE27">
        <v>-0.11156758064516099</v>
      </c>
      <c r="EF27">
        <v>8.3694846967713107E-3</v>
      </c>
      <c r="EG27">
        <v>1</v>
      </c>
      <c r="EH27">
        <v>2</v>
      </c>
      <c r="EI27">
        <v>3</v>
      </c>
      <c r="EJ27" t="s">
        <v>309</v>
      </c>
      <c r="EK27">
        <v>100</v>
      </c>
      <c r="EL27">
        <v>100</v>
      </c>
      <c r="EM27">
        <v>0</v>
      </c>
      <c r="EN27">
        <v>0.13769999999999999</v>
      </c>
      <c r="EO27">
        <v>0</v>
      </c>
      <c r="EP27">
        <v>0</v>
      </c>
      <c r="EQ27">
        <v>0</v>
      </c>
      <c r="ER27">
        <v>0</v>
      </c>
      <c r="ES27">
        <v>-0.13641089254119901</v>
      </c>
      <c r="ET27">
        <v>-5.6976549660881903E-3</v>
      </c>
      <c r="EU27">
        <v>7.2294696533427402E-4</v>
      </c>
      <c r="EV27">
        <v>-2.5009322186793402E-6</v>
      </c>
      <c r="EW27">
        <v>-1</v>
      </c>
      <c r="EX27">
        <v>-1</v>
      </c>
      <c r="EY27">
        <v>-1</v>
      </c>
      <c r="EZ27">
        <v>-1</v>
      </c>
      <c r="FA27">
        <v>1442.4</v>
      </c>
      <c r="FB27">
        <v>1442.4</v>
      </c>
      <c r="FC27">
        <v>2</v>
      </c>
      <c r="FD27">
        <v>502.596</v>
      </c>
      <c r="FE27">
        <v>439.43200000000002</v>
      </c>
      <c r="FF27">
        <v>35.643900000000002</v>
      </c>
      <c r="FG27">
        <v>33.204599999999999</v>
      </c>
      <c r="FH27">
        <v>30.000699999999998</v>
      </c>
      <c r="FI27">
        <v>32.883099999999999</v>
      </c>
      <c r="FJ27">
        <v>32.757800000000003</v>
      </c>
      <c r="FK27">
        <v>65.370099999999994</v>
      </c>
      <c r="FL27">
        <v>0</v>
      </c>
      <c r="FM27">
        <v>100</v>
      </c>
      <c r="FN27">
        <v>-999.9</v>
      </c>
      <c r="FO27">
        <v>1000</v>
      </c>
      <c r="FP27">
        <v>25.7151</v>
      </c>
      <c r="FQ27">
        <v>100.922</v>
      </c>
      <c r="FR27">
        <v>101.04600000000001</v>
      </c>
    </row>
    <row r="28" spans="1:174" x14ac:dyDescent="0.25">
      <c r="A28">
        <v>12</v>
      </c>
      <c r="B28">
        <v>1604009487.5999999</v>
      </c>
      <c r="C28">
        <v>1305.0999999046301</v>
      </c>
      <c r="D28" t="s">
        <v>339</v>
      </c>
      <c r="E28" t="s">
        <v>340</v>
      </c>
      <c r="F28" t="s">
        <v>288</v>
      </c>
      <c r="G28" t="s">
        <v>289</v>
      </c>
      <c r="H28">
        <v>1604009479.5999999</v>
      </c>
      <c r="I28">
        <f t="shared" si="0"/>
        <v>2.0528438198933732E-3</v>
      </c>
      <c r="J28">
        <f t="shared" si="1"/>
        <v>18.269703613608915</v>
      </c>
      <c r="K28">
        <f t="shared" si="2"/>
        <v>1175.18935483871</v>
      </c>
      <c r="L28">
        <f t="shared" si="3"/>
        <v>593.50186590582757</v>
      </c>
      <c r="M28">
        <f t="shared" si="4"/>
        <v>60.305857230870963</v>
      </c>
      <c r="N28">
        <f t="shared" si="5"/>
        <v>119.41125297723637</v>
      </c>
      <c r="O28">
        <f t="shared" si="6"/>
        <v>5.574168059490428E-2</v>
      </c>
      <c r="P28">
        <f t="shared" si="7"/>
        <v>2.9562964728537109</v>
      </c>
      <c r="Q28">
        <f t="shared" si="8"/>
        <v>5.5164307332152822E-2</v>
      </c>
      <c r="R28">
        <f t="shared" si="9"/>
        <v>3.4529068299815148E-2</v>
      </c>
      <c r="S28">
        <f t="shared" si="10"/>
        <v>214.76638935087823</v>
      </c>
      <c r="T28">
        <f t="shared" si="11"/>
        <v>37.693724174738371</v>
      </c>
      <c r="U28">
        <f t="shared" si="12"/>
        <v>36.5862451612903</v>
      </c>
      <c r="V28">
        <f t="shared" si="13"/>
        <v>6.163878599610662</v>
      </c>
      <c r="W28">
        <f t="shared" si="14"/>
        <v>40.421323506667925</v>
      </c>
      <c r="X28">
        <f t="shared" si="15"/>
        <v>2.5446674373646716</v>
      </c>
      <c r="Y28">
        <f t="shared" si="16"/>
        <v>6.2953590249089739</v>
      </c>
      <c r="Z28">
        <f t="shared" si="17"/>
        <v>3.6192111622459904</v>
      </c>
      <c r="AA28">
        <f t="shared" si="18"/>
        <v>-90.530412457297757</v>
      </c>
      <c r="AB28">
        <f t="shared" si="19"/>
        <v>61.532449158592236</v>
      </c>
      <c r="AC28">
        <f t="shared" si="20"/>
        <v>4.9456650538521139</v>
      </c>
      <c r="AD28">
        <f t="shared" si="21"/>
        <v>190.71409110602482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51959.930209243779</v>
      </c>
      <c r="AJ28" t="s">
        <v>290</v>
      </c>
      <c r="AK28">
        <v>15552.9</v>
      </c>
      <c r="AL28">
        <v>715.47692307692296</v>
      </c>
      <c r="AM28">
        <v>3262.08</v>
      </c>
      <c r="AN28">
        <f t="shared" si="25"/>
        <v>2546.603076923077</v>
      </c>
      <c r="AO28">
        <f t="shared" si="26"/>
        <v>0.78066849277855754</v>
      </c>
      <c r="AP28">
        <v>-0.57774747981622299</v>
      </c>
      <c r="AQ28" t="s">
        <v>341</v>
      </c>
      <c r="AR28">
        <v>15415</v>
      </c>
      <c r="AS28">
        <v>1061.2704000000001</v>
      </c>
      <c r="AT28">
        <v>1441.25</v>
      </c>
      <c r="AU28">
        <f t="shared" si="27"/>
        <v>0.26364586296617509</v>
      </c>
      <c r="AV28">
        <v>0.5</v>
      </c>
      <c r="AW28">
        <f t="shared" si="28"/>
        <v>1095.8752835345149</v>
      </c>
      <c r="AX28">
        <f t="shared" si="29"/>
        <v>18.269703613608915</v>
      </c>
      <c r="AY28">
        <f t="shared" si="30"/>
        <v>144.4614924153795</v>
      </c>
      <c r="AZ28">
        <f t="shared" si="31"/>
        <v>0.4950147441457069</v>
      </c>
      <c r="BA28">
        <f t="shared" si="32"/>
        <v>1.7198536527474783E-2</v>
      </c>
      <c r="BB28">
        <f t="shared" si="33"/>
        <v>1.2633686036426712</v>
      </c>
      <c r="BC28" t="s">
        <v>342</v>
      </c>
      <c r="BD28">
        <v>727.81</v>
      </c>
      <c r="BE28">
        <f t="shared" si="34"/>
        <v>713.44</v>
      </c>
      <c r="BF28">
        <f t="shared" si="35"/>
        <v>0.53260204081632634</v>
      </c>
      <c r="BG28">
        <f t="shared" si="36"/>
        <v>0.71848303456222107</v>
      </c>
      <c r="BH28">
        <f t="shared" si="37"/>
        <v>0.52355152330936217</v>
      </c>
      <c r="BI28">
        <f t="shared" si="38"/>
        <v>0.7150034555836674</v>
      </c>
      <c r="BJ28">
        <f t="shared" si="39"/>
        <v>0.36525384230685265</v>
      </c>
      <c r="BK28">
        <f t="shared" si="40"/>
        <v>0.63474615769314735</v>
      </c>
      <c r="BL28">
        <f t="shared" si="41"/>
        <v>1299.9883870967701</v>
      </c>
      <c r="BM28">
        <f t="shared" si="42"/>
        <v>1095.8752835345149</v>
      </c>
      <c r="BN28">
        <f t="shared" si="43"/>
        <v>0.84298851775276573</v>
      </c>
      <c r="BO28">
        <f t="shared" si="44"/>
        <v>0.19597703550553169</v>
      </c>
      <c r="BP28">
        <v>6</v>
      </c>
      <c r="BQ28">
        <v>0.5</v>
      </c>
      <c r="BR28" t="s">
        <v>293</v>
      </c>
      <c r="BS28">
        <v>2</v>
      </c>
      <c r="BT28">
        <v>1604009479.5999999</v>
      </c>
      <c r="BU28">
        <v>1175.18935483871</v>
      </c>
      <c r="BV28">
        <v>1200.00903225806</v>
      </c>
      <c r="BW28">
        <v>25.043419354838701</v>
      </c>
      <c r="BX28">
        <v>22.641596774193498</v>
      </c>
      <c r="BY28">
        <v>1175.18935483871</v>
      </c>
      <c r="BZ28">
        <v>24.9117838709677</v>
      </c>
      <c r="CA28">
        <v>499.97870967741898</v>
      </c>
      <c r="CB28">
        <v>101.51025806451599</v>
      </c>
      <c r="CC28">
        <v>9.99654161290323E-2</v>
      </c>
      <c r="CD28">
        <v>36.972319354838703</v>
      </c>
      <c r="CE28">
        <v>36.5862451612903</v>
      </c>
      <c r="CF28">
        <v>999.9</v>
      </c>
      <c r="CG28">
        <v>0</v>
      </c>
      <c r="CH28">
        <v>0</v>
      </c>
      <c r="CI28">
        <v>10002.2106451613</v>
      </c>
      <c r="CJ28">
        <v>0</v>
      </c>
      <c r="CK28">
        <v>808.57941935483905</v>
      </c>
      <c r="CL28">
        <v>1299.9883870967701</v>
      </c>
      <c r="CM28">
        <v>0.89999877419354801</v>
      </c>
      <c r="CN28">
        <v>0.10000125161290301</v>
      </c>
      <c r="CO28">
        <v>0</v>
      </c>
      <c r="CP28">
        <v>1061.1635483871</v>
      </c>
      <c r="CQ28">
        <v>4.99979</v>
      </c>
      <c r="CR28">
        <v>13791.435483871001</v>
      </c>
      <c r="CS28">
        <v>11051.1903225806</v>
      </c>
      <c r="CT28">
        <v>46.508000000000003</v>
      </c>
      <c r="CU28">
        <v>49.326225806451603</v>
      </c>
      <c r="CV28">
        <v>47.445129032258002</v>
      </c>
      <c r="CW28">
        <v>48.811999999999998</v>
      </c>
      <c r="CX28">
        <v>48.625</v>
      </c>
      <c r="CY28">
        <v>1165.4874193548401</v>
      </c>
      <c r="CZ28">
        <v>129.50129032258101</v>
      </c>
      <c r="DA28">
        <v>0</v>
      </c>
      <c r="DB28">
        <v>107.10000014305101</v>
      </c>
      <c r="DC28">
        <v>0</v>
      </c>
      <c r="DD28">
        <v>1061.2704000000001</v>
      </c>
      <c r="DE28">
        <v>7.69999999119982</v>
      </c>
      <c r="DF28">
        <v>46.246153802026299</v>
      </c>
      <c r="DG28">
        <v>13792.111999999999</v>
      </c>
      <c r="DH28">
        <v>15</v>
      </c>
      <c r="DI28">
        <v>0</v>
      </c>
      <c r="DJ28" t="s">
        <v>294</v>
      </c>
      <c r="DK28">
        <v>1603922837.0999999</v>
      </c>
      <c r="DL28">
        <v>1603922837.0999999</v>
      </c>
      <c r="DM28">
        <v>0</v>
      </c>
      <c r="DN28">
        <v>3.5999999999999997E-2</v>
      </c>
      <c r="DO28">
        <v>1.7000000000000001E-2</v>
      </c>
      <c r="DP28">
        <v>0.377</v>
      </c>
      <c r="DQ28">
        <v>-0.105</v>
      </c>
      <c r="DR28">
        <v>400</v>
      </c>
      <c r="DS28">
        <v>12</v>
      </c>
      <c r="DT28">
        <v>0.27</v>
      </c>
      <c r="DU28">
        <v>0.26</v>
      </c>
      <c r="DV28">
        <v>18.274908639598902</v>
      </c>
      <c r="DW28">
        <v>-0.13969067913403899</v>
      </c>
      <c r="DX28">
        <v>3.9174537884902397E-2</v>
      </c>
      <c r="DY28">
        <v>1</v>
      </c>
      <c r="DZ28">
        <v>-24.8224967741935</v>
      </c>
      <c r="EA28">
        <v>0.17635161290323201</v>
      </c>
      <c r="EB28">
        <v>4.9240250280219902E-2</v>
      </c>
      <c r="EC28">
        <v>1</v>
      </c>
      <c r="ED28">
        <v>2.4023345161290299</v>
      </c>
      <c r="EE28">
        <v>-5.7903870967743798E-2</v>
      </c>
      <c r="EF28">
        <v>4.5200919479012301E-3</v>
      </c>
      <c r="EG28">
        <v>1</v>
      </c>
      <c r="EH28">
        <v>3</v>
      </c>
      <c r="EI28">
        <v>3</v>
      </c>
      <c r="EJ28" t="s">
        <v>295</v>
      </c>
      <c r="EK28">
        <v>100</v>
      </c>
      <c r="EL28">
        <v>100</v>
      </c>
      <c r="EM28">
        <v>0</v>
      </c>
      <c r="EN28">
        <v>0.13139999999999999</v>
      </c>
      <c r="EO28">
        <v>0</v>
      </c>
      <c r="EP28">
        <v>0</v>
      </c>
      <c r="EQ28">
        <v>0</v>
      </c>
      <c r="ER28">
        <v>0</v>
      </c>
      <c r="ES28">
        <v>-0.13641089254119901</v>
      </c>
      <c r="ET28">
        <v>-5.6976549660881903E-3</v>
      </c>
      <c r="EU28">
        <v>7.2294696533427402E-4</v>
      </c>
      <c r="EV28">
        <v>-2.5009322186793402E-6</v>
      </c>
      <c r="EW28">
        <v>-1</v>
      </c>
      <c r="EX28">
        <v>-1</v>
      </c>
      <c r="EY28">
        <v>-1</v>
      </c>
      <c r="EZ28">
        <v>-1</v>
      </c>
      <c r="FA28">
        <v>1444.2</v>
      </c>
      <c r="FB28">
        <v>1444.2</v>
      </c>
      <c r="FC28">
        <v>2</v>
      </c>
      <c r="FD28">
        <v>502.48099999999999</v>
      </c>
      <c r="FE28">
        <v>434.47800000000001</v>
      </c>
      <c r="FF28">
        <v>35.686300000000003</v>
      </c>
      <c r="FG28">
        <v>33.3108</v>
      </c>
      <c r="FH28">
        <v>30.000299999999999</v>
      </c>
      <c r="FI28">
        <v>32.984699999999997</v>
      </c>
      <c r="FJ28">
        <v>32.855800000000002</v>
      </c>
      <c r="FK28">
        <v>75.535499999999999</v>
      </c>
      <c r="FL28">
        <v>0</v>
      </c>
      <c r="FM28">
        <v>100</v>
      </c>
      <c r="FN28">
        <v>-999.9</v>
      </c>
      <c r="FO28">
        <v>1200</v>
      </c>
      <c r="FP28">
        <v>25.2042</v>
      </c>
      <c r="FQ28">
        <v>100.902</v>
      </c>
      <c r="FR28">
        <v>101.027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2020-10-29T15:19:08Z</dcterms:created>
  <dcterms:modified xsi:type="dcterms:W3CDTF">2021-05-04T23:02:10Z</dcterms:modified>
</cp:coreProperties>
</file>