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9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s\Forrestel Lab\GH Drydown\Data\Raw_Data_Preharvest_GHDD_20\CO2 curves!\all excel files\"/>
    </mc:Choice>
  </mc:AlternateContent>
  <xr:revisionPtr revIDLastSave="0" documentId="13_ncr:1_{6F38063A-781E-48CB-AC5F-AB2EF6880F9B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Measurements" sheetId="1" r:id="rId1"/>
    <sheet name="Remarks" sheetId="2" r:id="rId2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K31" i="1" l="1"/>
  <c r="BJ31" i="1"/>
  <c r="BH31" i="1"/>
  <c r="BI31" i="1" s="1"/>
  <c r="BG31" i="1"/>
  <c r="BF31" i="1"/>
  <c r="BE31" i="1"/>
  <c r="BD31" i="1"/>
  <c r="BC31" i="1"/>
  <c r="AX31" i="1" s="1"/>
  <c r="AZ31" i="1"/>
  <c r="AS31" i="1"/>
  <c r="AM31" i="1"/>
  <c r="AN31" i="1" s="1"/>
  <c r="AI31" i="1"/>
  <c r="AH31" i="1"/>
  <c r="AG31" i="1"/>
  <c r="I31" i="1" s="1"/>
  <c r="Y31" i="1"/>
  <c r="X31" i="1"/>
  <c r="W31" i="1" s="1"/>
  <c r="P31" i="1"/>
  <c r="N31" i="1"/>
  <c r="K31" i="1"/>
  <c r="J31" i="1"/>
  <c r="AV31" i="1" s="1"/>
  <c r="BK30" i="1"/>
  <c r="BJ30" i="1"/>
  <c r="BI30" i="1"/>
  <c r="AU30" i="1" s="1"/>
  <c r="BH30" i="1"/>
  <c r="BG30" i="1"/>
  <c r="BF30" i="1"/>
  <c r="BE30" i="1"/>
  <c r="BD30" i="1"/>
  <c r="BC30" i="1"/>
  <c r="AX30" i="1" s="1"/>
  <c r="AZ30" i="1"/>
  <c r="AS30" i="1"/>
  <c r="AW30" i="1" s="1"/>
  <c r="AN30" i="1"/>
  <c r="AM30" i="1"/>
  <c r="AI30" i="1"/>
  <c r="AG30" i="1" s="1"/>
  <c r="Y30" i="1"/>
  <c r="X30" i="1"/>
  <c r="W30" i="1" s="1"/>
  <c r="P30" i="1"/>
  <c r="BK29" i="1"/>
  <c r="BJ29" i="1"/>
  <c r="BI29" i="1"/>
  <c r="AU29" i="1" s="1"/>
  <c r="BH29" i="1"/>
  <c r="BG29" i="1"/>
  <c r="BF29" i="1"/>
  <c r="BE29" i="1"/>
  <c r="BD29" i="1"/>
  <c r="BC29" i="1"/>
  <c r="AX29" i="1" s="1"/>
  <c r="AZ29" i="1"/>
  <c r="AS29" i="1"/>
  <c r="AW29" i="1" s="1"/>
  <c r="AN29" i="1"/>
  <c r="AM29" i="1"/>
  <c r="AI29" i="1"/>
  <c r="AG29" i="1" s="1"/>
  <c r="Y29" i="1"/>
  <c r="X29" i="1"/>
  <c r="W29" i="1" s="1"/>
  <c r="P29" i="1"/>
  <c r="BK28" i="1"/>
  <c r="BJ28" i="1"/>
  <c r="BI28" i="1"/>
  <c r="AU28" i="1" s="1"/>
  <c r="AW28" i="1" s="1"/>
  <c r="BH28" i="1"/>
  <c r="BG28" i="1"/>
  <c r="BF28" i="1"/>
  <c r="BE28" i="1"/>
  <c r="BD28" i="1"/>
  <c r="BC28" i="1"/>
  <c r="AX28" i="1" s="1"/>
  <c r="AZ28" i="1"/>
  <c r="AS28" i="1"/>
  <c r="AN28" i="1"/>
  <c r="AM28" i="1"/>
  <c r="AI28" i="1"/>
  <c r="AG28" i="1"/>
  <c r="K28" i="1" s="1"/>
  <c r="Y28" i="1"/>
  <c r="X28" i="1"/>
  <c r="W28" i="1"/>
  <c r="S28" i="1"/>
  <c r="P28" i="1"/>
  <c r="BK27" i="1"/>
  <c r="BJ27" i="1"/>
  <c r="BI27" i="1" s="1"/>
  <c r="BH27" i="1"/>
  <c r="BG27" i="1"/>
  <c r="BF27" i="1"/>
  <c r="BE27" i="1"/>
  <c r="BD27" i="1"/>
  <c r="BC27" i="1"/>
  <c r="AX27" i="1" s="1"/>
  <c r="AZ27" i="1"/>
  <c r="AS27" i="1"/>
  <c r="AM27" i="1"/>
  <c r="AN27" i="1" s="1"/>
  <c r="AI27" i="1"/>
  <c r="AG27" i="1"/>
  <c r="N27" i="1" s="1"/>
  <c r="Y27" i="1"/>
  <c r="X27" i="1"/>
  <c r="W27" i="1"/>
  <c r="P27" i="1"/>
  <c r="J27" i="1"/>
  <c r="AV27" i="1" s="1"/>
  <c r="BK26" i="1"/>
  <c r="BJ26" i="1"/>
  <c r="BI26" i="1" s="1"/>
  <c r="BH26" i="1"/>
  <c r="BG26" i="1"/>
  <c r="BF26" i="1"/>
  <c r="BE26" i="1"/>
  <c r="BD26" i="1"/>
  <c r="BC26" i="1"/>
  <c r="AX26" i="1" s="1"/>
  <c r="AZ26" i="1"/>
  <c r="AS26" i="1"/>
  <c r="AM26" i="1"/>
  <c r="AN26" i="1" s="1"/>
  <c r="AI26" i="1"/>
  <c r="AG26" i="1" s="1"/>
  <c r="Y26" i="1"/>
  <c r="W26" i="1" s="1"/>
  <c r="X26" i="1"/>
  <c r="P26" i="1"/>
  <c r="BK25" i="1"/>
  <c r="BJ25" i="1"/>
  <c r="BH25" i="1"/>
  <c r="BI25" i="1" s="1"/>
  <c r="BG25" i="1"/>
  <c r="BF25" i="1"/>
  <c r="BE25" i="1"/>
  <c r="BD25" i="1"/>
  <c r="BC25" i="1"/>
  <c r="AZ25" i="1"/>
  <c r="AX25" i="1"/>
  <c r="AS25" i="1"/>
  <c r="AM25" i="1"/>
  <c r="AN25" i="1" s="1"/>
  <c r="AI25" i="1"/>
  <c r="AH25" i="1"/>
  <c r="AG25" i="1"/>
  <c r="K25" i="1" s="1"/>
  <c r="Y25" i="1"/>
  <c r="X25" i="1"/>
  <c r="W25" i="1" s="1"/>
  <c r="P25" i="1"/>
  <c r="J25" i="1"/>
  <c r="AV25" i="1" s="1"/>
  <c r="BK24" i="1"/>
  <c r="BJ24" i="1"/>
  <c r="BH24" i="1"/>
  <c r="BI24" i="1" s="1"/>
  <c r="BG24" i="1"/>
  <c r="BF24" i="1"/>
  <c r="BE24" i="1"/>
  <c r="BD24" i="1"/>
  <c r="BC24" i="1"/>
  <c r="AX24" i="1" s="1"/>
  <c r="AZ24" i="1"/>
  <c r="AS24" i="1"/>
  <c r="AN24" i="1"/>
  <c r="AM24" i="1"/>
  <c r="AI24" i="1"/>
  <c r="AH24" i="1"/>
  <c r="AG24" i="1"/>
  <c r="N24" i="1" s="1"/>
  <c r="Y24" i="1"/>
  <c r="X24" i="1"/>
  <c r="W24" i="1" s="1"/>
  <c r="P24" i="1"/>
  <c r="K24" i="1"/>
  <c r="BK23" i="1"/>
  <c r="BJ23" i="1"/>
  <c r="BH23" i="1"/>
  <c r="BI23" i="1" s="1"/>
  <c r="BG23" i="1"/>
  <c r="BF23" i="1"/>
  <c r="BE23" i="1"/>
  <c r="BD23" i="1"/>
  <c r="BC23" i="1"/>
  <c r="AX23" i="1" s="1"/>
  <c r="AZ23" i="1"/>
  <c r="AV23" i="1"/>
  <c r="AS23" i="1"/>
  <c r="AN23" i="1"/>
  <c r="AM23" i="1"/>
  <c r="AI23" i="1"/>
  <c r="AH23" i="1"/>
  <c r="AG23" i="1"/>
  <c r="I23" i="1" s="1"/>
  <c r="Y23" i="1"/>
  <c r="X23" i="1"/>
  <c r="W23" i="1" s="1"/>
  <c r="P23" i="1"/>
  <c r="N23" i="1"/>
  <c r="K23" i="1"/>
  <c r="J23" i="1"/>
  <c r="BK22" i="1"/>
  <c r="BJ22" i="1"/>
  <c r="BI22" i="1"/>
  <c r="AU22" i="1" s="1"/>
  <c r="AW22" i="1" s="1"/>
  <c r="BH22" i="1"/>
  <c r="BG22" i="1"/>
  <c r="BF22" i="1"/>
  <c r="BE22" i="1"/>
  <c r="BD22" i="1"/>
  <c r="BC22" i="1"/>
  <c r="AX22" i="1" s="1"/>
  <c r="AZ22" i="1"/>
  <c r="AS22" i="1"/>
  <c r="AN22" i="1"/>
  <c r="AM22" i="1"/>
  <c r="AI22" i="1"/>
  <c r="AG22" i="1" s="1"/>
  <c r="Y22" i="1"/>
  <c r="X22" i="1"/>
  <c r="W22" i="1" s="1"/>
  <c r="P22" i="1"/>
  <c r="BK21" i="1"/>
  <c r="BJ21" i="1"/>
  <c r="BI21" i="1"/>
  <c r="AU21" i="1" s="1"/>
  <c r="BH21" i="1"/>
  <c r="BG21" i="1"/>
  <c r="BF21" i="1"/>
  <c r="BE21" i="1"/>
  <c r="BD21" i="1"/>
  <c r="BC21" i="1"/>
  <c r="AZ21" i="1"/>
  <c r="AX21" i="1"/>
  <c r="AS21" i="1"/>
  <c r="AW21" i="1" s="1"/>
  <c r="AN21" i="1"/>
  <c r="AM21" i="1"/>
  <c r="AI21" i="1"/>
  <c r="AG21" i="1" s="1"/>
  <c r="Y21" i="1"/>
  <c r="X21" i="1"/>
  <c r="W21" i="1" s="1"/>
  <c r="P21" i="1"/>
  <c r="BK20" i="1"/>
  <c r="BJ20" i="1"/>
  <c r="BI20" i="1"/>
  <c r="AU20" i="1" s="1"/>
  <c r="BH20" i="1"/>
  <c r="BG20" i="1"/>
  <c r="BF20" i="1"/>
  <c r="BE20" i="1"/>
  <c r="BD20" i="1"/>
  <c r="BC20" i="1"/>
  <c r="AX20" i="1" s="1"/>
  <c r="AZ20" i="1"/>
  <c r="AS20" i="1"/>
  <c r="AW20" i="1" s="1"/>
  <c r="AN20" i="1"/>
  <c r="AM20" i="1"/>
  <c r="AI20" i="1"/>
  <c r="AG20" i="1"/>
  <c r="K20" i="1" s="1"/>
  <c r="Y20" i="1"/>
  <c r="X20" i="1"/>
  <c r="W20" i="1"/>
  <c r="S20" i="1"/>
  <c r="P20" i="1"/>
  <c r="BK19" i="1"/>
  <c r="BJ19" i="1"/>
  <c r="BI19" i="1" s="1"/>
  <c r="BH19" i="1"/>
  <c r="BG19" i="1"/>
  <c r="BF19" i="1"/>
  <c r="BE19" i="1"/>
  <c r="BD19" i="1"/>
  <c r="BC19" i="1"/>
  <c r="AX19" i="1" s="1"/>
  <c r="AZ19" i="1"/>
  <c r="AS19" i="1"/>
  <c r="AM19" i="1"/>
  <c r="AN19" i="1" s="1"/>
  <c r="AI19" i="1"/>
  <c r="AG19" i="1"/>
  <c r="N19" i="1" s="1"/>
  <c r="Y19" i="1"/>
  <c r="X19" i="1"/>
  <c r="W19" i="1"/>
  <c r="P19" i="1"/>
  <c r="BK18" i="1"/>
  <c r="BJ18" i="1"/>
  <c r="BI18" i="1" s="1"/>
  <c r="BH18" i="1"/>
  <c r="BG18" i="1"/>
  <c r="BF18" i="1"/>
  <c r="BE18" i="1"/>
  <c r="BD18" i="1"/>
  <c r="BC18" i="1"/>
  <c r="AX18" i="1" s="1"/>
  <c r="AZ18" i="1"/>
  <c r="AS18" i="1"/>
  <c r="AM18" i="1"/>
  <c r="AN18" i="1" s="1"/>
  <c r="AI18" i="1"/>
  <c r="AG18" i="1" s="1"/>
  <c r="Y18" i="1"/>
  <c r="W18" i="1" s="1"/>
  <c r="X18" i="1"/>
  <c r="P18" i="1"/>
  <c r="BK17" i="1"/>
  <c r="BJ17" i="1"/>
  <c r="BH17" i="1"/>
  <c r="BI17" i="1" s="1"/>
  <c r="BG17" i="1"/>
  <c r="BF17" i="1"/>
  <c r="BE17" i="1"/>
  <c r="BD17" i="1"/>
  <c r="BC17" i="1"/>
  <c r="AZ17" i="1"/>
  <c r="AX17" i="1"/>
  <c r="AS17" i="1"/>
  <c r="AM17" i="1"/>
  <c r="AN17" i="1" s="1"/>
  <c r="AI17" i="1"/>
  <c r="AH17" i="1"/>
  <c r="AG17" i="1"/>
  <c r="K17" i="1" s="1"/>
  <c r="Y17" i="1"/>
  <c r="X17" i="1"/>
  <c r="W17" i="1" s="1"/>
  <c r="P17" i="1"/>
  <c r="J17" i="1"/>
  <c r="AV17" i="1" s="1"/>
  <c r="AU19" i="1" l="1"/>
  <c r="AW19" i="1" s="1"/>
  <c r="S19" i="1"/>
  <c r="I26" i="1"/>
  <c r="AH26" i="1"/>
  <c r="N26" i="1"/>
  <c r="J26" i="1"/>
  <c r="AV26" i="1" s="1"/>
  <c r="K26" i="1"/>
  <c r="S25" i="1"/>
  <c r="AU25" i="1"/>
  <c r="AY25" i="1" s="1"/>
  <c r="AU26" i="1"/>
  <c r="AW26" i="1" s="1"/>
  <c r="S26" i="1"/>
  <c r="AA31" i="1"/>
  <c r="AH21" i="1"/>
  <c r="N21" i="1"/>
  <c r="K21" i="1"/>
  <c r="I21" i="1"/>
  <c r="J21" i="1"/>
  <c r="AV21" i="1" s="1"/>
  <c r="AY21" i="1" s="1"/>
  <c r="K22" i="1"/>
  <c r="I22" i="1"/>
  <c r="J22" i="1"/>
  <c r="AV22" i="1" s="1"/>
  <c r="AY22" i="1" s="1"/>
  <c r="AH22" i="1"/>
  <c r="N22" i="1"/>
  <c r="AU23" i="1"/>
  <c r="AW23" i="1" s="1"/>
  <c r="S23" i="1"/>
  <c r="AU27" i="1"/>
  <c r="AW27" i="1" s="1"/>
  <c r="S27" i="1"/>
  <c r="AY31" i="1"/>
  <c r="I18" i="1"/>
  <c r="AH18" i="1"/>
  <c r="N18" i="1"/>
  <c r="K18" i="1"/>
  <c r="J18" i="1"/>
  <c r="AV18" i="1" s="1"/>
  <c r="AY23" i="1"/>
  <c r="AH29" i="1"/>
  <c r="N29" i="1"/>
  <c r="K29" i="1"/>
  <c r="J29" i="1"/>
  <c r="AV29" i="1" s="1"/>
  <c r="AY29" i="1" s="1"/>
  <c r="I29" i="1"/>
  <c r="AU31" i="1"/>
  <c r="S31" i="1"/>
  <c r="K30" i="1"/>
  <c r="I30" i="1"/>
  <c r="J30" i="1"/>
  <c r="AV30" i="1" s="1"/>
  <c r="AY30" i="1" s="1"/>
  <c r="AH30" i="1"/>
  <c r="N30" i="1"/>
  <c r="AW31" i="1"/>
  <c r="S17" i="1"/>
  <c r="AU17" i="1"/>
  <c r="AY17" i="1" s="1"/>
  <c r="AU18" i="1"/>
  <c r="AW18" i="1" s="1"/>
  <c r="S18" i="1"/>
  <c r="AA23" i="1"/>
  <c r="S24" i="1"/>
  <c r="AU24" i="1"/>
  <c r="AW24" i="1" s="1"/>
  <c r="N17" i="1"/>
  <c r="AH19" i="1"/>
  <c r="I24" i="1"/>
  <c r="N25" i="1"/>
  <c r="AH27" i="1"/>
  <c r="I19" i="1"/>
  <c r="N20" i="1"/>
  <c r="S21" i="1"/>
  <c r="J24" i="1"/>
  <c r="AV24" i="1" s="1"/>
  <c r="AY24" i="1" s="1"/>
  <c r="I27" i="1"/>
  <c r="N28" i="1"/>
  <c r="S29" i="1"/>
  <c r="I17" i="1"/>
  <c r="K19" i="1"/>
  <c r="AH20" i="1"/>
  <c r="I25" i="1"/>
  <c r="K27" i="1"/>
  <c r="AH28" i="1"/>
  <c r="J19" i="1"/>
  <c r="AV19" i="1" s="1"/>
  <c r="AY19" i="1" s="1"/>
  <c r="I20" i="1"/>
  <c r="S22" i="1"/>
  <c r="I28" i="1"/>
  <c r="S30" i="1"/>
  <c r="J20" i="1"/>
  <c r="AV20" i="1" s="1"/>
  <c r="AY20" i="1" s="1"/>
  <c r="J28" i="1"/>
  <c r="AV28" i="1" s="1"/>
  <c r="AY28" i="1" s="1"/>
  <c r="AA24" i="1" l="1"/>
  <c r="T26" i="1"/>
  <c r="U26" i="1" s="1"/>
  <c r="AA18" i="1"/>
  <c r="AA21" i="1"/>
  <c r="Q21" i="1"/>
  <c r="O21" i="1" s="1"/>
  <c r="R21" i="1" s="1"/>
  <c r="L21" i="1" s="1"/>
  <c r="M21" i="1" s="1"/>
  <c r="AA26" i="1"/>
  <c r="AA27" i="1"/>
  <c r="T18" i="1"/>
  <c r="U18" i="1" s="1"/>
  <c r="AA25" i="1"/>
  <c r="Q25" i="1"/>
  <c r="O25" i="1" s="1"/>
  <c r="R25" i="1" s="1"/>
  <c r="L25" i="1" s="1"/>
  <c r="M25" i="1" s="1"/>
  <c r="T21" i="1"/>
  <c r="U21" i="1" s="1"/>
  <c r="AA30" i="1"/>
  <c r="Q30" i="1"/>
  <c r="O30" i="1" s="1"/>
  <c r="R30" i="1" s="1"/>
  <c r="L30" i="1" s="1"/>
  <c r="M30" i="1" s="1"/>
  <c r="T27" i="1"/>
  <c r="U27" i="1" s="1"/>
  <c r="T25" i="1"/>
  <c r="U25" i="1" s="1"/>
  <c r="T30" i="1"/>
  <c r="U30" i="1" s="1"/>
  <c r="T17" i="1"/>
  <c r="U17" i="1" s="1"/>
  <c r="AW25" i="1"/>
  <c r="AA28" i="1"/>
  <c r="T28" i="1"/>
  <c r="U28" i="1" s="1"/>
  <c r="AA19" i="1"/>
  <c r="AW17" i="1"/>
  <c r="T31" i="1"/>
  <c r="U31" i="1" s="1"/>
  <c r="AY18" i="1"/>
  <c r="AY27" i="1"/>
  <c r="T19" i="1"/>
  <c r="U19" i="1" s="1"/>
  <c r="Q19" i="1" s="1"/>
  <c r="O19" i="1" s="1"/>
  <c r="R19" i="1" s="1"/>
  <c r="L19" i="1" s="1"/>
  <c r="M19" i="1" s="1"/>
  <c r="T22" i="1"/>
  <c r="U22" i="1" s="1"/>
  <c r="AA17" i="1"/>
  <c r="Q17" i="1"/>
  <c r="O17" i="1" s="1"/>
  <c r="R17" i="1" s="1"/>
  <c r="L17" i="1" s="1"/>
  <c r="M17" i="1" s="1"/>
  <c r="T24" i="1"/>
  <c r="U24" i="1" s="1"/>
  <c r="T23" i="1"/>
  <c r="U23" i="1" s="1"/>
  <c r="Q22" i="1"/>
  <c r="O22" i="1" s="1"/>
  <c r="R22" i="1" s="1"/>
  <c r="L22" i="1" s="1"/>
  <c r="M22" i="1" s="1"/>
  <c r="AA22" i="1"/>
  <c r="AA20" i="1"/>
  <c r="Q20" i="1"/>
  <c r="O20" i="1" s="1"/>
  <c r="R20" i="1" s="1"/>
  <c r="L20" i="1" s="1"/>
  <c r="M20" i="1" s="1"/>
  <c r="T20" i="1"/>
  <c r="U20" i="1" s="1"/>
  <c r="T29" i="1"/>
  <c r="U29" i="1" s="1"/>
  <c r="AA29" i="1"/>
  <c r="AY26" i="1"/>
  <c r="V25" i="1" l="1"/>
  <c r="Z25" i="1" s="1"/>
  <c r="AC25" i="1"/>
  <c r="AD25" i="1" s="1"/>
  <c r="AB25" i="1"/>
  <c r="V20" i="1"/>
  <c r="Z20" i="1" s="1"/>
  <c r="AB20" i="1"/>
  <c r="AC20" i="1"/>
  <c r="AD20" i="1" s="1"/>
  <c r="V27" i="1"/>
  <c r="Z27" i="1" s="1"/>
  <c r="AC27" i="1"/>
  <c r="AD27" i="1" s="1"/>
  <c r="AB27" i="1"/>
  <c r="AC18" i="1"/>
  <c r="V18" i="1"/>
  <c r="Z18" i="1" s="1"/>
  <c r="AB18" i="1"/>
  <c r="V31" i="1"/>
  <c r="Z31" i="1" s="1"/>
  <c r="AC31" i="1"/>
  <c r="Q31" i="1"/>
  <c r="O31" i="1" s="1"/>
  <c r="R31" i="1" s="1"/>
  <c r="L31" i="1" s="1"/>
  <c r="M31" i="1" s="1"/>
  <c r="AB31" i="1"/>
  <c r="Q18" i="1"/>
  <c r="O18" i="1" s="1"/>
  <c r="R18" i="1" s="1"/>
  <c r="L18" i="1" s="1"/>
  <c r="M18" i="1" s="1"/>
  <c r="V28" i="1"/>
  <c r="Z28" i="1" s="1"/>
  <c r="AC28" i="1"/>
  <c r="AB28" i="1"/>
  <c r="V24" i="1"/>
  <c r="Z24" i="1" s="1"/>
  <c r="AC24" i="1"/>
  <c r="AB24" i="1"/>
  <c r="Q28" i="1"/>
  <c r="O28" i="1" s="1"/>
  <c r="R28" i="1" s="1"/>
  <c r="L28" i="1" s="1"/>
  <c r="M28" i="1" s="1"/>
  <c r="V26" i="1"/>
  <c r="Z26" i="1" s="1"/>
  <c r="AC26" i="1"/>
  <c r="AD26" i="1" s="1"/>
  <c r="AB26" i="1"/>
  <c r="Q27" i="1"/>
  <c r="O27" i="1" s="1"/>
  <c r="R27" i="1" s="1"/>
  <c r="L27" i="1" s="1"/>
  <c r="M27" i="1" s="1"/>
  <c r="V17" i="1"/>
  <c r="Z17" i="1" s="1"/>
  <c r="AC17" i="1"/>
  <c r="AB17" i="1"/>
  <c r="AC22" i="1"/>
  <c r="AD22" i="1" s="1"/>
  <c r="V22" i="1"/>
  <c r="Z22" i="1" s="1"/>
  <c r="AB22" i="1"/>
  <c r="V21" i="1"/>
  <c r="Z21" i="1" s="1"/>
  <c r="AB21" i="1"/>
  <c r="AC21" i="1"/>
  <c r="Q24" i="1"/>
  <c r="O24" i="1" s="1"/>
  <c r="R24" i="1" s="1"/>
  <c r="L24" i="1" s="1"/>
  <c r="M24" i="1" s="1"/>
  <c r="V29" i="1"/>
  <c r="Z29" i="1" s="1"/>
  <c r="AC29" i="1"/>
  <c r="AD29" i="1" s="1"/>
  <c r="AB29" i="1"/>
  <c r="Q29" i="1"/>
  <c r="O29" i="1" s="1"/>
  <c r="R29" i="1" s="1"/>
  <c r="L29" i="1" s="1"/>
  <c r="M29" i="1" s="1"/>
  <c r="V23" i="1"/>
  <c r="Z23" i="1" s="1"/>
  <c r="AC23" i="1"/>
  <c r="AD23" i="1" s="1"/>
  <c r="AB23" i="1"/>
  <c r="Q23" i="1"/>
  <c r="O23" i="1" s="1"/>
  <c r="R23" i="1" s="1"/>
  <c r="L23" i="1" s="1"/>
  <c r="M23" i="1" s="1"/>
  <c r="V19" i="1"/>
  <c r="Z19" i="1" s="1"/>
  <c r="AC19" i="1"/>
  <c r="AD19" i="1" s="1"/>
  <c r="AB19" i="1"/>
  <c r="AC30" i="1"/>
  <c r="AD30" i="1" s="1"/>
  <c r="V30" i="1"/>
  <c r="Z30" i="1" s="1"/>
  <c r="AB30" i="1"/>
  <c r="Q26" i="1"/>
  <c r="O26" i="1" s="1"/>
  <c r="R26" i="1" s="1"/>
  <c r="L26" i="1" s="1"/>
  <c r="M26" i="1" s="1"/>
  <c r="AD17" i="1" l="1"/>
  <c r="AD24" i="1"/>
  <c r="AD31" i="1"/>
  <c r="AD21" i="1"/>
  <c r="AD28" i="1"/>
  <c r="AD18" i="1"/>
</calcChain>
</file>

<file path=xl/sharedStrings.xml><?xml version="1.0" encoding="utf-8"?>
<sst xmlns="http://schemas.openxmlformats.org/spreadsheetml/2006/main" count="693" uniqueCount="351">
  <si>
    <t>File opened</t>
  </si>
  <si>
    <t>2020-11-19 13:12:25</t>
  </si>
  <si>
    <t>Console s/n</t>
  </si>
  <si>
    <t>68C-811897</t>
  </si>
  <si>
    <t>Console ver</t>
  </si>
  <si>
    <t>Bluestem v.1.4.02</t>
  </si>
  <si>
    <t>Scripts ver</t>
  </si>
  <si>
    <t>2020.02  1.4.02, Jan 2020</t>
  </si>
  <si>
    <t>Head s/n</t>
  </si>
  <si>
    <t>68H-711887</t>
  </si>
  <si>
    <t>Head ver</t>
  </si>
  <si>
    <t>1.4.0</t>
  </si>
  <si>
    <t>Head cal</t>
  </si>
  <si>
    <t>{"co2aspan1": "1.00054", "co2aspanconc1": "2500", "h2obspan1": "0.99587", "h2obspan2a": "0.0708892", "h2oaspanconc2": "0", "co2bzero": "0.964262", "co2bspan2b": "0.308367", "flowazero": "0.29042", "tbzero": "0.134552", "ssa_ref": "35809.5", "co2aspan2b": "0.306383", "tazero": "0.0863571", "co2bspan2a": "0.310949", "co2aspanconc2": "299.2", "co2bspanconc1": "2500", "h2obspan2b": "0.0705964", "co2aspan2": "-0.0279682", "h2oaspan2a": "0.0696095", "h2obspanconc1": "12.28", "flowbzero": "0.29097", "h2obzero": "1.1444", "co2bspanconc2": "299.2", "h2oaspanconc1": "12.28", "h2oaspan1": "1.00771", "co2azero": "0.965182", "h2oaspan2b": "0.070146", "h2oazero": "1.13424", "co2bspan1": "1.00108", "ssb_ref": "37377.7", "oxygen": "21", "h2obspan2": "0", "h2obspanconc2": "0", "co2aspan2a": "0.308883", "chamberpressurezero": "2.68126", "flowmeterzero": "1.00299", "h2oaspan2": "0", "co2bspan2": "-0.0301809"}</t>
  </si>
  <si>
    <t>Chamber type</t>
  </si>
  <si>
    <t>6800-01A</t>
  </si>
  <si>
    <t>Chamber s/n</t>
  </si>
  <si>
    <t>MPF-831684</t>
  </si>
  <si>
    <t>Chamber rev</t>
  </si>
  <si>
    <t>0</t>
  </si>
  <si>
    <t>Chamber cal</t>
  </si>
  <si>
    <t>Fluorometer</t>
  </si>
  <si>
    <t>Flr. Version</t>
  </si>
  <si>
    <t>13:12:25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</si>
  <si>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</si>
  <si>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</si>
  <si>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</si>
  <si>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</si>
  <si>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</si>
  <si>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</si>
  <si>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</si>
  <si>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</si>
  <si>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</si>
  <si>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</si>
  <si>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</si>
  <si>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</si>
  <si>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</si>
  <si>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</si>
  <si>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</si>
  <si>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</si>
  <si>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</si>
  <si>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</si>
  <si>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</si>
  <si>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</si>
  <si>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</si>
  <si>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</si>
  <si>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</si>
  <si>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</si>
  <si>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</si>
  <si>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</si>
  <si>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</si>
  <si>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</si>
  <si>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</si>
  <si>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</si>
  <si>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</si>
  <si>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</si>
  <si>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</si>
  <si>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</si>
  <si>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</si>
  <si>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</si>
  <si>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</si>
  <si>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</si>
  <si>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</si>
  <si>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</si>
  <si>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</si>
  <si>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</si>
  <si>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</si>
  <si>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</si>
  <si>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</si>
  <si>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</si>
  <si>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</si>
  <si>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</si>
  <si>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</si>
  <si>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</si>
  <si>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</si>
  <si>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</si>
  <si>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</si>
  <si>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1.85274 69.2563 375.897 633.728 894.332 1112.83 1316.68 1499.23</t>
  </si>
  <si>
    <t>Fs_true</t>
  </si>
  <si>
    <t>0.203139 101.392 403.604 601 801.025 1001.45 1201.37 1401.25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</si>
  <si>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</si>
  <si>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</si>
  <si>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</si>
  <si>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</si>
  <si>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</si>
  <si>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</si>
  <si>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</si>
  <si>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</si>
  <si>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</si>
  <si>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</si>
  <si>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</si>
  <si>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</si>
  <si>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</si>
  <si>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</si>
  <si>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</si>
  <si>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</si>
  <si>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</si>
  <si>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</si>
  <si>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</si>
  <si>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</si>
  <si>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</si>
  <si>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</si>
  <si>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</si>
  <si>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</si>
  <si>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</si>
  <si>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</si>
  <si>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</si>
  <si>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</si>
  <si>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</si>
  <si>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</si>
  <si>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</si>
  <si>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</si>
  <si>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</si>
  <si>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</si>
  <si>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</si>
  <si>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</si>
  <si>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</si>
  <si>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</si>
  <si>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</si>
  <si>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</si>
  <si>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</si>
  <si>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</si>
  <si>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</si>
  <si>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</si>
  <si>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</si>
  <si>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</si>
  <si>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</si>
  <si>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</si>
  <si>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</si>
  <si>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</si>
  <si>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</si>
  <si>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</si>
  <si>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</si>
  <si>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</si>
  <si>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</si>
  <si>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</si>
  <si>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</si>
  <si>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</si>
  <si>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</si>
  <si>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</si>
  <si>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</si>
  <si>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</si>
  <si>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</si>
  <si>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</si>
  <si>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</si>
  <si>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</si>
  <si>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</si>
  <si>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</si>
  <si>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</si>
  <si>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</si>
  <si>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</si>
  <si>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</si>
  <si>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</si>
  <si>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</si>
  <si>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</si>
  <si>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</si>
  <si>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</si>
  <si>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</si>
  <si>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</si>
  <si>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</si>
  <si>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</si>
  <si>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</si>
  <si>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</si>
  <si>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</si>
  <si>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</si>
  <si>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</si>
  <si>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</si>
  <si>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</si>
  <si>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</si>
  <si>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</si>
  <si>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</si>
  <si>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</si>
  <si>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</si>
  <si>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</si>
  <si>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</si>
  <si>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</si>
  <si>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</si>
  <si>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</si>
  <si>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</si>
  <si>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</si>
  <si>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</si>
  <si>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</si>
  <si>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</si>
  <si>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</si>
  <si>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</si>
  <si>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</si>
  <si>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</si>
  <si>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</si>
  <si>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</si>
  <si>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</si>
  <si>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</si>
  <si>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</si>
  <si>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</si>
  <si>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</si>
  <si>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</si>
  <si>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</si>
  <si>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</si>
  <si>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</si>
  <si>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</si>
  <si>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</si>
  <si>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</si>
  <si>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</si>
  <si>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</si>
  <si>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</si>
  <si>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</si>
  <si>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</si>
  <si>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</si>
  <si>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</si>
  <si>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</si>
  <si>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</si>
  <si>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</si>
  <si>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</si>
  <si>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</si>
  <si>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</si>
  <si>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</si>
  <si>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</si>
  <si>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</si>
  <si>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</si>
  <si>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</si>
  <si>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</si>
  <si>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</si>
  <si>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</si>
  <si>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</si>
  <si>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</si>
  <si>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</si>
  <si>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</si>
  <si>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</si>
  <si>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</si>
  <si>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</si>
  <si>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</si>
  <si>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</si>
  <si>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</si>
  <si>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</si>
  <si>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</si>
  <si>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</si>
  <si>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</si>
  <si>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</si>
  <si>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</si>
  <si>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</si>
  <si>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</si>
  <si>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</si>
  <si>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</si>
  <si>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</si>
  <si>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</si>
  <si>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</si>
  <si>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</si>
  <si>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</si>
  <si>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</si>
  <si>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</si>
  <si>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</si>
  <si>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</si>
  <si>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</si>
  <si>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</si>
  <si>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</si>
  <si>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</si>
  <si>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</si>
  <si>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</si>
  <si>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</si>
  <si>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</si>
  <si>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</si>
  <si>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</si>
  <si>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</si>
  <si>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</si>
  <si>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</si>
  <si>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</si>
  <si>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</si>
  <si>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</si>
  <si>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</si>
  <si>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</si>
  <si>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</si>
  <si>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</si>
  <si>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</si>
  <si>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</si>
  <si>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</si>
  <si>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</si>
  <si>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</si>
  <si>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</si>
  <si>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</si>
  <si>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</si>
  <si>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</si>
  <si>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</si>
  <si>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</si>
  <si>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</si>
  <si>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20201119 13:13:35</t>
  </si>
  <si>
    <t>13:13:35</t>
  </si>
  <si>
    <t>1149</t>
  </si>
  <si>
    <t>_1</t>
  </si>
  <si>
    <t>RECT-4143-20200907-06_33_50</t>
  </si>
  <si>
    <t>RECT-5415-20201119-13_13_40</t>
  </si>
  <si>
    <t>DARK-5416-20201119-13_13_42</t>
  </si>
  <si>
    <t>0: Broadleaf</t>
  </si>
  <si>
    <t>13:08:25</t>
  </si>
  <si>
    <t>0/3</t>
  </si>
  <si>
    <t>20201119 13:15:36</t>
  </si>
  <si>
    <t>13:15:36</t>
  </si>
  <si>
    <t>RECT-5417-20201119-13_15_40</t>
  </si>
  <si>
    <t>DARK-5418-20201119-13_15_42</t>
  </si>
  <si>
    <t>1/3</t>
  </si>
  <si>
    <t>20201119 13:17:00</t>
  </si>
  <si>
    <t>13:17:00</t>
  </si>
  <si>
    <t>RECT-5419-20201119-13_17_04</t>
  </si>
  <si>
    <t>DARK-5420-20201119-13_17_06</t>
  </si>
  <si>
    <t>3/3</t>
  </si>
  <si>
    <t>20201119 13:18:20</t>
  </si>
  <si>
    <t>13:18:20</t>
  </si>
  <si>
    <t>RECT-5421-20201119-13_18_24</t>
  </si>
  <si>
    <t>DARK-5422-20201119-13_18_26</t>
  </si>
  <si>
    <t>20201119 13:20:20</t>
  </si>
  <si>
    <t>13:20:20</t>
  </si>
  <si>
    <t>RECT-5423-20201119-13_20_25</t>
  </si>
  <si>
    <t>DARK-5424-20201119-13_20_27</t>
  </si>
  <si>
    <t>20201119 13:22:21</t>
  </si>
  <si>
    <t>13:22:21</t>
  </si>
  <si>
    <t>RECT-5425-20201119-13_22_25</t>
  </si>
  <si>
    <t>DARK-5426-20201119-13_22_27</t>
  </si>
  <si>
    <t>20201119 13:24:21</t>
  </si>
  <si>
    <t>13:24:21</t>
  </si>
  <si>
    <t>RECT-5427-20201119-13_24_26</t>
  </si>
  <si>
    <t>DARK-5428-20201119-13_24_28</t>
  </si>
  <si>
    <t>20201119 13:25:42</t>
  </si>
  <si>
    <t>13:25:42</t>
  </si>
  <si>
    <t>RECT-5429-20201119-13_25_46</t>
  </si>
  <si>
    <t>DARK-5430-20201119-13_25_48</t>
  </si>
  <si>
    <t>20201119 13:27:42</t>
  </si>
  <si>
    <t>13:27:42</t>
  </si>
  <si>
    <t>RECT-5431-20201119-13_27_47</t>
  </si>
  <si>
    <t>DARK-5432-20201119-13_27_49</t>
  </si>
  <si>
    <t>20201119 13:29:43</t>
  </si>
  <si>
    <t>13:29:43</t>
  </si>
  <si>
    <t>RECT-5433-20201119-13_29_47</t>
  </si>
  <si>
    <t>DARK-5434-20201119-13_29_49</t>
  </si>
  <si>
    <t>20201119 13:31:44</t>
  </si>
  <si>
    <t>13:31:44</t>
  </si>
  <si>
    <t>RECT-5435-20201119-13_31_48</t>
  </si>
  <si>
    <t>DARK-5436-20201119-13_31_50</t>
  </si>
  <si>
    <t>20201119 13:33:44</t>
  </si>
  <si>
    <t>13:33:44</t>
  </si>
  <si>
    <t>RECT-5437-20201119-13_33_49</t>
  </si>
  <si>
    <t>DARK-5438-20201119-13_33_51</t>
  </si>
  <si>
    <t>20201119 13:35:45</t>
  </si>
  <si>
    <t>13:35:45</t>
  </si>
  <si>
    <t>RECT-5439-20201119-13_35_49</t>
  </si>
  <si>
    <t>DARK-5440-20201119-13_35_51</t>
  </si>
  <si>
    <t>20201119 13:37:45</t>
  </si>
  <si>
    <t>13:37:45</t>
  </si>
  <si>
    <t>RECT-5441-20201119-13_37_50</t>
  </si>
  <si>
    <t>DARK-5442-20201119-13_37_52</t>
  </si>
  <si>
    <t>20201119 13:39:46</t>
  </si>
  <si>
    <t>13:39:46</t>
  </si>
  <si>
    <t>RECT-5443-20201119-13_39_50</t>
  </si>
  <si>
    <t>DARK-5444-20201119-13_39_52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</si>
</sst>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N31"/>
  <sheetViews>
    <sheetView tabSelected="1" workbookViewId="0"/>
  </sheetViews>
  <sheetFormatPr defaultRowHeight="15" x14ac:dyDescent="0.25"/>
  <sheetData>
    <row r="2" spans="1:170" x14ac:dyDescent="0.25">
      <c r="A2" t="s">
        <v>25</v>
      </c>
      <c r="B2" t="s">
        <v>26</v>
      </c>
      <c r="C2" t="s">
        <v>28</v>
      </c>
    </row>
    <row r="3" spans="1:170" x14ac:dyDescent="0.25">
      <c r="B3" t="s">
        <v>27</v>
      </c>
      <c r="C3">
        <v>21</v>
      </c>
    </row>
    <row r="4" spans="1:170" x14ac:dyDescent="0.25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 x14ac:dyDescent="0.25">
      <c r="B5" t="s">
        <v>15</v>
      </c>
      <c r="C5" t="s">
        <v>32</v>
      </c>
      <c r="D5">
        <v>0.57799999999999996</v>
      </c>
      <c r="E5">
        <v>0.52297389999999999</v>
      </c>
      <c r="F5">
        <v>3.7402519999999999E-3</v>
      </c>
      <c r="G5">
        <v>-6.1979609999999997E-2</v>
      </c>
      <c r="H5">
        <v>-5.6085859999999996E-3</v>
      </c>
      <c r="I5">
        <v>1</v>
      </c>
      <c r="J5">
        <v>6</v>
      </c>
      <c r="K5">
        <v>96.9</v>
      </c>
    </row>
    <row r="6" spans="1:170" x14ac:dyDescent="0.25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 x14ac:dyDescent="0.25">
      <c r="B7">
        <v>0</v>
      </c>
      <c r="C7">
        <v>1</v>
      </c>
      <c r="D7">
        <v>0</v>
      </c>
      <c r="E7">
        <v>0</v>
      </c>
    </row>
    <row r="8" spans="1:170" x14ac:dyDescent="0.25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 x14ac:dyDescent="0.25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 x14ac:dyDescent="0.25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 x14ac:dyDescent="0.25">
      <c r="B11">
        <v>0</v>
      </c>
      <c r="C11">
        <v>0</v>
      </c>
      <c r="D11">
        <v>0</v>
      </c>
      <c r="E11">
        <v>0</v>
      </c>
      <c r="F11">
        <v>1</v>
      </c>
    </row>
    <row r="12" spans="1:170" x14ac:dyDescent="0.25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 x14ac:dyDescent="0.25">
      <c r="B13">
        <v>-6276</v>
      </c>
      <c r="C13">
        <v>6.6</v>
      </c>
      <c r="D13">
        <v>1.7090000000000001E-5</v>
      </c>
      <c r="E13">
        <v>3.11</v>
      </c>
      <c r="F13" t="s">
        <v>77</v>
      </c>
      <c r="G13" t="s">
        <v>79</v>
      </c>
      <c r="H13">
        <v>0</v>
      </c>
    </row>
    <row r="14" spans="1:170" x14ac:dyDescent="0.25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 x14ac:dyDescent="0.25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 x14ac:dyDescent="0.25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 x14ac:dyDescent="0.25">
      <c r="A17">
        <v>1</v>
      </c>
      <c r="B17">
        <v>1605820415.5999999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1605820407.5999999</v>
      </c>
      <c r="I17">
        <f t="shared" ref="I17:I31" si="0">BW17*AG17*(BS17-BT17)/(100*BL17*(1000-AG17*BS17))</f>
        <v>1.6156830415591443E-3</v>
      </c>
      <c r="J17">
        <f t="shared" ref="J17:J31" si="1">BW17*AG17*(BR17-BQ17*(1000-AG17*BT17)/(1000-AG17*BS17))/(100*BL17)</f>
        <v>2.0605733614623643</v>
      </c>
      <c r="K17">
        <f t="shared" ref="K17:K31" si="2">BQ17 - IF(AG17&gt;1, J17*BL17*100/(AI17*CE17), 0)</f>
        <v>408.201387096774</v>
      </c>
      <c r="L17">
        <f t="shared" ref="L17:L31" si="3">((R17-I17/2)*K17-J17)/(R17+I17/2)</f>
        <v>302.01148788538399</v>
      </c>
      <c r="M17">
        <f t="shared" ref="M17:M31" si="4">L17*(BX17+BY17)/1000</f>
        <v>30.953956977555276</v>
      </c>
      <c r="N17">
        <f t="shared" ref="N17:N31" si="5">(BQ17 - IF(AG17&gt;1, J17*BL17*100/(AI17*CE17), 0))*(BX17+BY17)/1000</f>
        <v>41.837640888571741</v>
      </c>
      <c r="O17">
        <f t="shared" ref="O17:O31" si="6">2/((1/Q17-1/P17)+SIGN(Q17)*SQRT((1/Q17-1/P17)*(1/Q17-1/P17) + 4*BM17/((BM17+1)*(BM17+1))*(2*1/Q17*1/P17-1/P17*1/P17)))</f>
        <v>3.9945739969018866E-2</v>
      </c>
      <c r="P17">
        <f t="shared" ref="P17:P31" si="7">IF(LEFT(BN17,1)&lt;&gt;"0",IF(LEFT(BN17,1)="1",3,BO17),$D$5+$E$5*(CE17*BX17/($K$5*1000))+$F$5*(CE17*BX17/($K$5*1000))*MAX(MIN(BL17,$J$5),$I$5)*MAX(MIN(BL17,$J$5),$I$5)+$G$5*MAX(MIN(BL17,$J$5),$I$5)*(CE17*BX17/($K$5*1000))+$H$5*(CE17*BX17/($K$5*1000))*(CE17*BX17/($K$5*1000)))</f>
        <v>2.9721474044651393</v>
      </c>
      <c r="Q17">
        <f t="shared" ref="Q17:Q31" si="8">I17*(1000-(1000*0.61365*EXP(17.502*U17/(240.97+U17))/(BX17+BY17)+BS17)/2)/(1000*0.61365*EXP(17.502*U17/(240.97+U17))/(BX17+BY17)-BS17)</f>
        <v>3.9649862867738618E-2</v>
      </c>
      <c r="R17">
        <f t="shared" ref="R17:R31" si="9">1/((BM17+1)/(O17/1.6)+1/(P17/1.37)) + BM17/((BM17+1)/(O17/1.6) + BM17/(P17/1.37))</f>
        <v>2.4807564844007528E-2</v>
      </c>
      <c r="S17">
        <f t="shared" ref="S17:S31" si="10">(BI17*BK17)</f>
        <v>231.28735004797767</v>
      </c>
      <c r="T17">
        <f t="shared" ref="T17:T31" si="11">(BZ17+(S17+2*0.95*0.0000000567*(((BZ17+$B$7)+273)^4-(BZ17+273)^4)-44100*I17)/(1.84*29.3*P17+8*0.95*0.0000000567*(BZ17+273)^3))</f>
        <v>40.38214483098583</v>
      </c>
      <c r="U17">
        <f t="shared" ref="U17:U31" si="12">($C$7*CA17+$D$7*CB17+$E$7*T17)</f>
        <v>39.511251612903202</v>
      </c>
      <c r="V17">
        <f t="shared" ref="V17:V31" si="13">0.61365*EXP(17.502*U17/(240.97+U17))</f>
        <v>7.2222556025763796</v>
      </c>
      <c r="W17">
        <f t="shared" ref="W17:W31" si="14">(X17/Y17*100)</f>
        <v>45.255784637962329</v>
      </c>
      <c r="X17">
        <f t="shared" ref="X17:X31" si="15">BS17*(BX17+BY17)/1000</f>
        <v>3.2593630635062127</v>
      </c>
      <c r="Y17">
        <f t="shared" ref="Y17:Y31" si="16">0.61365*EXP(17.502*BZ17/(240.97+BZ17))</f>
        <v>7.2020915990751178</v>
      </c>
      <c r="Z17">
        <f t="shared" ref="Z17:Z31" si="17">(V17-BS17*(BX17+BY17)/1000)</f>
        <v>3.9628925390701668</v>
      </c>
      <c r="AA17">
        <f t="shared" ref="AA17:AA31" si="18">(-I17*44100)</f>
        <v>-71.251622132758257</v>
      </c>
      <c r="AB17">
        <f t="shared" ref="AB17:AB31" si="19">2*29.3*P17*0.92*(BZ17-U17)</f>
        <v>-8.3549323138598854</v>
      </c>
      <c r="AC17">
        <f t="shared" ref="AC17:AC31" si="20">2*0.95*0.0000000567*(((BZ17+$B$7)+273)^4-(U17+273)^4)</f>
        <v>-0.68560200732064647</v>
      </c>
      <c r="AD17">
        <f t="shared" ref="AD17:AD31" si="21">S17+AC17+AA17+AB17</f>
        <v>150.99519359403888</v>
      </c>
      <c r="AE17">
        <v>0</v>
      </c>
      <c r="AF17">
        <v>0</v>
      </c>
      <c r="AG17">
        <f t="shared" ref="AG17:AG31" si="22">IF(AE17*$H$13&gt;=AI17,1,(AI17/(AI17-AE17*$H$13)))</f>
        <v>1</v>
      </c>
      <c r="AH17">
        <f t="shared" ref="AH17:AH31" si="23">(AG17-1)*100</f>
        <v>0</v>
      </c>
      <c r="AI17">
        <f t="shared" ref="AI17:AI31" si="24">MAX(0,($B$13+$C$13*CE17)/(1+$D$13*CE17)*BX17/(BZ17+273)*$E$13)</f>
        <v>52011.800736959878</v>
      </c>
      <c r="AJ17" t="s">
        <v>287</v>
      </c>
      <c r="AK17">
        <v>715.47692307692296</v>
      </c>
      <c r="AL17">
        <v>3262.08</v>
      </c>
      <c r="AM17">
        <f t="shared" ref="AM17:AM31" si="25">AL17-AK17</f>
        <v>2546.603076923077</v>
      </c>
      <c r="AN17">
        <f t="shared" ref="AN17:AN31" si="26">AM17/AL17</f>
        <v>0.78066849277855754</v>
      </c>
      <c r="AO17">
        <v>-0.57774747981622299</v>
      </c>
      <c r="AP17" t="s">
        <v>288</v>
      </c>
      <c r="AQ17">
        <v>1024.1536000000001</v>
      </c>
      <c r="AR17">
        <v>1283.4000000000001</v>
      </c>
      <c r="AS17">
        <f t="shared" ref="AS17:AS31" si="27">1-AQ17/AR17</f>
        <v>0.20199968832787907</v>
      </c>
      <c r="AT17">
        <v>0.5</v>
      </c>
      <c r="AU17">
        <f t="shared" ref="AU17:AU31" si="28">BI17</f>
        <v>1180.1660233279781</v>
      </c>
      <c r="AV17">
        <f t="shared" ref="AV17:AV31" si="29">J17</f>
        <v>2.0605733614623643</v>
      </c>
      <c r="AW17">
        <f t="shared" ref="AW17:AW31" si="30">AS17*AT17*AU17</f>
        <v>119.19658444370202</v>
      </c>
      <c r="AX17">
        <f t="shared" ref="AX17:AX31" si="31">BC17/AR17</f>
        <v>0.44382889200561015</v>
      </c>
      <c r="AY17">
        <f t="shared" ref="AY17:AY31" si="32">(AV17-AO17)/AU17</f>
        <v>2.2355505828228505E-3</v>
      </c>
      <c r="AZ17">
        <f t="shared" ref="AZ17:AZ31" si="33">(AL17-AR17)/AR17</f>
        <v>1.5417484805984103</v>
      </c>
      <c r="BA17" t="s">
        <v>289</v>
      </c>
      <c r="BB17">
        <v>713.79</v>
      </c>
      <c r="BC17">
        <f t="shared" ref="BC17:BC31" si="34">AR17-BB17</f>
        <v>569.61000000000013</v>
      </c>
      <c r="BD17">
        <f t="shared" ref="BD17:BD31" si="35">(AR17-AQ17)/(AR17-BB17)</f>
        <v>0.45512965011147966</v>
      </c>
      <c r="BE17">
        <f t="shared" ref="BE17:BE31" si="36">(AL17-AR17)/(AL17-BB17)</f>
        <v>0.77647363526129276</v>
      </c>
      <c r="BF17">
        <f t="shared" ref="BF17:BF31" si="37">(AR17-AQ17)/(AR17-AK17)</f>
        <v>0.4564815386699172</v>
      </c>
      <c r="BG17">
        <f t="shared" ref="BG17:BG31" si="38">(AL17-AR17)/(AL17-AK17)</f>
        <v>0.77698798761789456</v>
      </c>
      <c r="BH17">
        <f t="shared" ref="BH17:BH31" si="39">$B$11*CF17+$C$11*CG17+$F$11*CH17*(1-CK17)</f>
        <v>1399.9774193548401</v>
      </c>
      <c r="BI17">
        <f t="shared" ref="BI17:BI31" si="40">BH17*BJ17</f>
        <v>1180.1660233279781</v>
      </c>
      <c r="BJ17">
        <f t="shared" ref="BJ17:BJ31" si="41">($B$11*$D$9+$C$11*$D$9+$F$11*((CU17+CM17)/MAX(CU17+CM17+CV17, 0.1)*$I$9+CV17/MAX(CU17+CM17+CV17, 0.1)*$J$9))/($B$11+$C$11+$F$11)</f>
        <v>0.84298932755061229</v>
      </c>
      <c r="BK17">
        <f t="shared" ref="BK17:BK31" si="42">($B$11*$K$9+$C$11*$K$9+$F$11*((CU17+CM17)/MAX(CU17+CM17+CV17, 0.1)*$P$9+CV17/MAX(CU17+CM17+CV17, 0.1)*$Q$9))/($B$11+$C$11+$F$11)</f>
        <v>0.19597865510122464</v>
      </c>
      <c r="BL17">
        <v>6</v>
      </c>
      <c r="BM17">
        <v>0.5</v>
      </c>
      <c r="BN17" t="s">
        <v>290</v>
      </c>
      <c r="BO17">
        <v>2</v>
      </c>
      <c r="BP17">
        <v>1605820407.5999999</v>
      </c>
      <c r="BQ17">
        <v>408.201387096774</v>
      </c>
      <c r="BR17">
        <v>412.28148387096797</v>
      </c>
      <c r="BS17">
        <v>31.800945161290301</v>
      </c>
      <c r="BT17">
        <v>29.454519354838698</v>
      </c>
      <c r="BU17">
        <v>404.648129032258</v>
      </c>
      <c r="BV17">
        <v>31.382580645161301</v>
      </c>
      <c r="BW17">
        <v>400.00483870967702</v>
      </c>
      <c r="BX17">
        <v>102.443870967742</v>
      </c>
      <c r="BY17">
        <v>4.8776561290322602E-2</v>
      </c>
      <c r="BZ17">
        <v>39.459109677419299</v>
      </c>
      <c r="CA17">
        <v>39.511251612903202</v>
      </c>
      <c r="CB17">
        <v>999.9</v>
      </c>
      <c r="CC17">
        <v>0</v>
      </c>
      <c r="CD17">
        <v>0</v>
      </c>
      <c r="CE17">
        <v>10000.471290322601</v>
      </c>
      <c r="CF17">
        <v>0</v>
      </c>
      <c r="CG17">
        <v>99.9806161290322</v>
      </c>
      <c r="CH17">
        <v>1399.9774193548401</v>
      </c>
      <c r="CI17">
        <v>0.89999883870967801</v>
      </c>
      <c r="CJ17">
        <v>0.100001135483871</v>
      </c>
      <c r="CK17">
        <v>0</v>
      </c>
      <c r="CL17">
        <v>1026.22</v>
      </c>
      <c r="CM17">
        <v>4.9997499999999997</v>
      </c>
      <c r="CN17">
        <v>14247.164516129</v>
      </c>
      <c r="CO17">
        <v>12177.841935483901</v>
      </c>
      <c r="CP17">
        <v>47.545999999999999</v>
      </c>
      <c r="CQ17">
        <v>49.120935483871001</v>
      </c>
      <c r="CR17">
        <v>48.186999999999998</v>
      </c>
      <c r="CS17">
        <v>48.875</v>
      </c>
      <c r="CT17">
        <v>49.588419354838699</v>
      </c>
      <c r="CU17">
        <v>1255.47774193548</v>
      </c>
      <c r="CV17">
        <v>139.49967741935501</v>
      </c>
      <c r="CW17">
        <v>0</v>
      </c>
      <c r="CX17">
        <v>861.80000019073498</v>
      </c>
      <c r="CY17">
        <v>0</v>
      </c>
      <c r="CZ17">
        <v>1024.1536000000001</v>
      </c>
      <c r="DA17">
        <v>-156.25999977515099</v>
      </c>
      <c r="DB17">
        <v>-2116.4615351411699</v>
      </c>
      <c r="DC17">
        <v>14218.976000000001</v>
      </c>
      <c r="DD17">
        <v>15</v>
      </c>
      <c r="DE17">
        <v>1605820105.0999999</v>
      </c>
      <c r="DF17" t="s">
        <v>291</v>
      </c>
      <c r="DG17">
        <v>1605820105.0999999</v>
      </c>
      <c r="DH17">
        <v>1605820100.5999999</v>
      </c>
      <c r="DI17">
        <v>4</v>
      </c>
      <c r="DJ17">
        <v>-6.7000000000000004E-2</v>
      </c>
      <c r="DK17">
        <v>-7.8E-2</v>
      </c>
      <c r="DL17">
        <v>3.5529999999999999</v>
      </c>
      <c r="DM17">
        <v>0.41799999999999998</v>
      </c>
      <c r="DN17">
        <v>1400</v>
      </c>
      <c r="DO17">
        <v>30</v>
      </c>
      <c r="DP17">
        <v>0.5</v>
      </c>
      <c r="DQ17">
        <v>0.18</v>
      </c>
      <c r="DR17">
        <v>2.0497074207787902</v>
      </c>
      <c r="DS17">
        <v>0.88855337350040997</v>
      </c>
      <c r="DT17">
        <v>7.2552497954112602E-2</v>
      </c>
      <c r="DU17">
        <v>0</v>
      </c>
      <c r="DV17">
        <v>-4.0898746666666703</v>
      </c>
      <c r="DW17">
        <v>-1.54482100111235</v>
      </c>
      <c r="DX17">
        <v>0.1168809535306</v>
      </c>
      <c r="DY17">
        <v>0</v>
      </c>
      <c r="DZ17">
        <v>2.3511280000000001</v>
      </c>
      <c r="EA17">
        <v>0.94107870967741802</v>
      </c>
      <c r="EB17">
        <v>6.8651129410471703E-2</v>
      </c>
      <c r="EC17">
        <v>0</v>
      </c>
      <c r="ED17">
        <v>0</v>
      </c>
      <c r="EE17">
        <v>3</v>
      </c>
      <c r="EF17" t="s">
        <v>292</v>
      </c>
      <c r="EG17">
        <v>100</v>
      </c>
      <c r="EH17">
        <v>100</v>
      </c>
      <c r="EI17">
        <v>3.5529999999999999</v>
      </c>
      <c r="EJ17">
        <v>0.41839999999999999</v>
      </c>
      <c r="EK17">
        <v>3.5533333333332799</v>
      </c>
      <c r="EL17">
        <v>0</v>
      </c>
      <c r="EM17">
        <v>0</v>
      </c>
      <c r="EN17">
        <v>0</v>
      </c>
      <c r="EO17">
        <v>0.418360000000014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5.2</v>
      </c>
      <c r="EX17">
        <v>5.2</v>
      </c>
      <c r="EY17">
        <v>2</v>
      </c>
      <c r="EZ17">
        <v>394.101</v>
      </c>
      <c r="FA17">
        <v>650.38599999999997</v>
      </c>
      <c r="FB17">
        <v>38.345100000000002</v>
      </c>
      <c r="FC17">
        <v>34.986899999999999</v>
      </c>
      <c r="FD17">
        <v>30</v>
      </c>
      <c r="FE17">
        <v>34.714799999999997</v>
      </c>
      <c r="FF17">
        <v>34.627899999999997</v>
      </c>
      <c r="FG17">
        <v>22.955300000000001</v>
      </c>
      <c r="FH17">
        <v>0</v>
      </c>
      <c r="FI17">
        <v>100</v>
      </c>
      <c r="FJ17">
        <v>-999.9</v>
      </c>
      <c r="FK17">
        <v>408.916</v>
      </c>
      <c r="FL17">
        <v>29.7667</v>
      </c>
      <c r="FM17">
        <v>101.15600000000001</v>
      </c>
      <c r="FN17">
        <v>100.428</v>
      </c>
    </row>
    <row r="18" spans="1:170" x14ac:dyDescent="0.25">
      <c r="A18">
        <v>2</v>
      </c>
      <c r="B18">
        <v>1605820536.0999999</v>
      </c>
      <c r="C18">
        <v>120.5</v>
      </c>
      <c r="D18" t="s">
        <v>293</v>
      </c>
      <c r="E18" t="s">
        <v>294</v>
      </c>
      <c r="F18" t="s">
        <v>285</v>
      </c>
      <c r="G18" t="s">
        <v>286</v>
      </c>
      <c r="H18">
        <v>1605820528.3499999</v>
      </c>
      <c r="I18">
        <f t="shared" si="0"/>
        <v>1.3713235090300783E-3</v>
      </c>
      <c r="J18">
        <f t="shared" si="1"/>
        <v>-3.1207512094571896</v>
      </c>
      <c r="K18">
        <f t="shared" si="2"/>
        <v>49.459380000000003</v>
      </c>
      <c r="L18">
        <f t="shared" si="3"/>
        <v>194.21056797438683</v>
      </c>
      <c r="M18">
        <f t="shared" si="4"/>
        <v>19.904252372700928</v>
      </c>
      <c r="N18">
        <f t="shared" si="5"/>
        <v>5.0689928564914641</v>
      </c>
      <c r="O18">
        <f t="shared" si="6"/>
        <v>3.2819689348829263E-2</v>
      </c>
      <c r="P18">
        <f t="shared" si="7"/>
        <v>2.9729204886208218</v>
      </c>
      <c r="Q18">
        <f t="shared" si="8"/>
        <v>3.2619727611882872E-2</v>
      </c>
      <c r="R18">
        <f t="shared" si="9"/>
        <v>2.0405193813878238E-2</v>
      </c>
      <c r="S18">
        <f t="shared" si="10"/>
        <v>231.2825753261755</v>
      </c>
      <c r="T18">
        <f t="shared" si="11"/>
        <v>40.45329821670294</v>
      </c>
      <c r="U18">
        <f t="shared" si="12"/>
        <v>39.725543333333299</v>
      </c>
      <c r="V18">
        <f t="shared" si="13"/>
        <v>7.3056399701906196</v>
      </c>
      <c r="W18">
        <f t="shared" si="14"/>
        <v>44.663236770067535</v>
      </c>
      <c r="X18">
        <f t="shared" si="15"/>
        <v>3.218286787779379</v>
      </c>
      <c r="Y18">
        <f t="shared" si="16"/>
        <v>7.2056729886093134</v>
      </c>
      <c r="Z18">
        <f t="shared" si="17"/>
        <v>4.0873531824112401</v>
      </c>
      <c r="AA18">
        <f t="shared" si="18"/>
        <v>-60.475366748226456</v>
      </c>
      <c r="AB18">
        <f t="shared" si="19"/>
        <v>-41.217133399235522</v>
      </c>
      <c r="AC18">
        <f t="shared" si="20"/>
        <v>-3.3850105658469722</v>
      </c>
      <c r="AD18">
        <f t="shared" si="21"/>
        <v>126.20506461286654</v>
      </c>
      <c r="AE18">
        <v>0</v>
      </c>
      <c r="AF18">
        <v>0</v>
      </c>
      <c r="AG18">
        <f t="shared" si="22"/>
        <v>1</v>
      </c>
      <c r="AH18">
        <f t="shared" si="23"/>
        <v>0</v>
      </c>
      <c r="AI18">
        <f t="shared" si="24"/>
        <v>52031.978942579648</v>
      </c>
      <c r="AJ18" t="s">
        <v>287</v>
      </c>
      <c r="AK18">
        <v>715.47692307692296</v>
      </c>
      <c r="AL18">
        <v>3262.08</v>
      </c>
      <c r="AM18">
        <f t="shared" si="25"/>
        <v>2546.603076923077</v>
      </c>
      <c r="AN18">
        <f t="shared" si="26"/>
        <v>0.78066849277855754</v>
      </c>
      <c r="AO18">
        <v>-0.57774747981622299</v>
      </c>
      <c r="AP18" t="s">
        <v>295</v>
      </c>
      <c r="AQ18">
        <v>900.31619230769297</v>
      </c>
      <c r="AR18">
        <v>1059.9000000000001</v>
      </c>
      <c r="AS18">
        <f t="shared" si="27"/>
        <v>0.15056496621597049</v>
      </c>
      <c r="AT18">
        <v>0.5</v>
      </c>
      <c r="AU18">
        <f t="shared" si="28"/>
        <v>1180.1430307473006</v>
      </c>
      <c r="AV18">
        <f t="shared" si="29"/>
        <v>-3.1207512094571896</v>
      </c>
      <c r="AW18">
        <f t="shared" si="30"/>
        <v>88.844097777240165</v>
      </c>
      <c r="AX18">
        <f t="shared" si="31"/>
        <v>0.36083592791772812</v>
      </c>
      <c r="AY18">
        <f t="shared" si="32"/>
        <v>-2.1548267145471882E-3</v>
      </c>
      <c r="AZ18">
        <f t="shared" si="33"/>
        <v>2.0777243136144916</v>
      </c>
      <c r="BA18" t="s">
        <v>296</v>
      </c>
      <c r="BB18">
        <v>677.45</v>
      </c>
      <c r="BC18">
        <f t="shared" si="34"/>
        <v>382.45000000000005</v>
      </c>
      <c r="BD18">
        <f t="shared" si="35"/>
        <v>0.41726711385097948</v>
      </c>
      <c r="BE18">
        <f t="shared" si="36"/>
        <v>0.85202911054967234</v>
      </c>
      <c r="BF18">
        <f t="shared" si="37"/>
        <v>0.4633365717476251</v>
      </c>
      <c r="BG18">
        <f t="shared" si="38"/>
        <v>0.86475195917094982</v>
      </c>
      <c r="BH18">
        <f t="shared" si="39"/>
        <v>1399.95033333333</v>
      </c>
      <c r="BI18">
        <f t="shared" si="40"/>
        <v>1180.1430307473006</v>
      </c>
      <c r="BJ18">
        <f t="shared" si="41"/>
        <v>0.84298921372256064</v>
      </c>
      <c r="BK18">
        <f t="shared" si="42"/>
        <v>0.19597842744512139</v>
      </c>
      <c r="BL18">
        <v>6</v>
      </c>
      <c r="BM18">
        <v>0.5</v>
      </c>
      <c r="BN18" t="s">
        <v>290</v>
      </c>
      <c r="BO18">
        <v>2</v>
      </c>
      <c r="BP18">
        <v>1605820528.3499999</v>
      </c>
      <c r="BQ18">
        <v>49.459380000000003</v>
      </c>
      <c r="BR18">
        <v>44.880203333333299</v>
      </c>
      <c r="BS18">
        <v>31.401596666666698</v>
      </c>
      <c r="BT18">
        <v>29.409296666666702</v>
      </c>
      <c r="BU18">
        <v>45.906039999999997</v>
      </c>
      <c r="BV18">
        <v>30.983243333333299</v>
      </c>
      <c r="BW18">
        <v>400.01859999999999</v>
      </c>
      <c r="BX18">
        <v>102.438933333333</v>
      </c>
      <c r="BY18">
        <v>4.9065030000000003E-2</v>
      </c>
      <c r="BZ18">
        <v>39.468380000000003</v>
      </c>
      <c r="CA18">
        <v>39.725543333333299</v>
      </c>
      <c r="CB18">
        <v>999.9</v>
      </c>
      <c r="CC18">
        <v>0</v>
      </c>
      <c r="CD18">
        <v>0</v>
      </c>
      <c r="CE18">
        <v>10005.329</v>
      </c>
      <c r="CF18">
        <v>0</v>
      </c>
      <c r="CG18">
        <v>102.252576666667</v>
      </c>
      <c r="CH18">
        <v>1399.95033333333</v>
      </c>
      <c r="CI18">
        <v>0.90000139999999995</v>
      </c>
      <c r="CJ18">
        <v>9.9998553333333406E-2</v>
      </c>
      <c r="CK18">
        <v>0</v>
      </c>
      <c r="CL18">
        <v>900.35680000000002</v>
      </c>
      <c r="CM18">
        <v>4.9997499999999997</v>
      </c>
      <c r="CN18">
        <v>12434.676666666701</v>
      </c>
      <c r="CO18">
        <v>12177.6233333333</v>
      </c>
      <c r="CP18">
        <v>47.436999999999998</v>
      </c>
      <c r="CQ18">
        <v>48.699599999999997</v>
      </c>
      <c r="CR18">
        <v>48.0082666666667</v>
      </c>
      <c r="CS18">
        <v>48.566200000000002</v>
      </c>
      <c r="CT18">
        <v>49.495800000000003</v>
      </c>
      <c r="CU18">
        <v>1255.4586666666701</v>
      </c>
      <c r="CV18">
        <v>139.49166666666699</v>
      </c>
      <c r="CW18">
        <v>0</v>
      </c>
      <c r="CX18">
        <v>119.89999985694899</v>
      </c>
      <c r="CY18">
        <v>0</v>
      </c>
      <c r="CZ18">
        <v>900.31619230769297</v>
      </c>
      <c r="DA18">
        <v>-3.40885469363299</v>
      </c>
      <c r="DB18">
        <v>-67.671794908525698</v>
      </c>
      <c r="DC18">
        <v>12434.223076923099</v>
      </c>
      <c r="DD18">
        <v>15</v>
      </c>
      <c r="DE18">
        <v>1605820105.0999999</v>
      </c>
      <c r="DF18" t="s">
        <v>291</v>
      </c>
      <c r="DG18">
        <v>1605820105.0999999</v>
      </c>
      <c r="DH18">
        <v>1605820100.5999999</v>
      </c>
      <c r="DI18">
        <v>4</v>
      </c>
      <c r="DJ18">
        <v>-6.7000000000000004E-2</v>
      </c>
      <c r="DK18">
        <v>-7.8E-2</v>
      </c>
      <c r="DL18">
        <v>3.5529999999999999</v>
      </c>
      <c r="DM18">
        <v>0.41799999999999998</v>
      </c>
      <c r="DN18">
        <v>1400</v>
      </c>
      <c r="DO18">
        <v>30</v>
      </c>
      <c r="DP18">
        <v>0.5</v>
      </c>
      <c r="DQ18">
        <v>0.18</v>
      </c>
      <c r="DR18">
        <v>-3.12518442489508</v>
      </c>
      <c r="DS18">
        <v>0.19662598087465399</v>
      </c>
      <c r="DT18">
        <v>2.3376730819184802E-2</v>
      </c>
      <c r="DU18">
        <v>1</v>
      </c>
      <c r="DV18">
        <v>4.5825476666666702</v>
      </c>
      <c r="DW18">
        <v>-0.38100226918798602</v>
      </c>
      <c r="DX18">
        <v>3.9732364698763602E-2</v>
      </c>
      <c r="DY18">
        <v>0</v>
      </c>
      <c r="DZ18">
        <v>1.9949873333333299</v>
      </c>
      <c r="EA18">
        <v>-0.32527341490544098</v>
      </c>
      <c r="EB18">
        <v>2.3503530789129399E-2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3.5529999999999999</v>
      </c>
      <c r="EJ18">
        <v>0.41830000000000001</v>
      </c>
      <c r="EK18">
        <v>3.5533333333332799</v>
      </c>
      <c r="EL18">
        <v>0</v>
      </c>
      <c r="EM18">
        <v>0</v>
      </c>
      <c r="EN18">
        <v>0</v>
      </c>
      <c r="EO18">
        <v>0.418360000000014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7.2</v>
      </c>
      <c r="EX18">
        <v>7.3</v>
      </c>
      <c r="EY18">
        <v>2</v>
      </c>
      <c r="EZ18">
        <v>393.62900000000002</v>
      </c>
      <c r="FA18">
        <v>649.76700000000005</v>
      </c>
      <c r="FB18">
        <v>38.254399999999997</v>
      </c>
      <c r="FC18">
        <v>34.923099999999998</v>
      </c>
      <c r="FD18">
        <v>30.0002</v>
      </c>
      <c r="FE18">
        <v>34.645600000000002</v>
      </c>
      <c r="FF18">
        <v>34.563099999999999</v>
      </c>
      <c r="FG18">
        <v>6.5842599999999996</v>
      </c>
      <c r="FH18">
        <v>0</v>
      </c>
      <c r="FI18">
        <v>100</v>
      </c>
      <c r="FJ18">
        <v>-999.9</v>
      </c>
      <c r="FK18">
        <v>45.1402</v>
      </c>
      <c r="FL18">
        <v>31.790800000000001</v>
      </c>
      <c r="FM18">
        <v>101.172</v>
      </c>
      <c r="FN18">
        <v>100.438</v>
      </c>
    </row>
    <row r="19" spans="1:170" x14ac:dyDescent="0.25">
      <c r="A19">
        <v>3</v>
      </c>
      <c r="B19">
        <v>1605820620.0999999</v>
      </c>
      <c r="C19">
        <v>204.5</v>
      </c>
      <c r="D19" t="s">
        <v>298</v>
      </c>
      <c r="E19" t="s">
        <v>299</v>
      </c>
      <c r="F19" t="s">
        <v>285</v>
      </c>
      <c r="G19" t="s">
        <v>286</v>
      </c>
      <c r="H19">
        <v>1605820612.3499999</v>
      </c>
      <c r="I19">
        <f t="shared" si="0"/>
        <v>1.1134865008017528E-3</v>
      </c>
      <c r="J19">
        <f t="shared" si="1"/>
        <v>-2.4201815221904828</v>
      </c>
      <c r="K19">
        <f t="shared" si="2"/>
        <v>79.662596666666701</v>
      </c>
      <c r="L19">
        <f t="shared" si="3"/>
        <v>217.97765711148998</v>
      </c>
      <c r="M19">
        <f t="shared" si="4"/>
        <v>22.339698860250373</v>
      </c>
      <c r="N19">
        <f t="shared" si="5"/>
        <v>8.1643157539246314</v>
      </c>
      <c r="O19">
        <f t="shared" si="6"/>
        <v>2.6188545217868706E-2</v>
      </c>
      <c r="P19">
        <f t="shared" si="7"/>
        <v>2.9721129175713248</v>
      </c>
      <c r="Q19">
        <f t="shared" si="8"/>
        <v>2.6061020160307528E-2</v>
      </c>
      <c r="R19">
        <f t="shared" si="9"/>
        <v>1.629954332233579E-2</v>
      </c>
      <c r="S19">
        <f t="shared" si="10"/>
        <v>231.28778536038834</v>
      </c>
      <c r="T19">
        <f t="shared" si="11"/>
        <v>40.49268152637724</v>
      </c>
      <c r="U19">
        <f t="shared" si="12"/>
        <v>39.798093333333298</v>
      </c>
      <c r="V19">
        <f t="shared" si="13"/>
        <v>7.3340588139109375</v>
      </c>
      <c r="W19">
        <f t="shared" si="14"/>
        <v>44.192285591708277</v>
      </c>
      <c r="X19">
        <f t="shared" si="15"/>
        <v>3.1798296905704047</v>
      </c>
      <c r="Y19">
        <f t="shared" si="16"/>
        <v>7.1954406702309832</v>
      </c>
      <c r="Z19">
        <f t="shared" si="17"/>
        <v>4.1542291233405333</v>
      </c>
      <c r="AA19">
        <f t="shared" si="18"/>
        <v>-49.1047546853573</v>
      </c>
      <c r="AB19">
        <f t="shared" si="19"/>
        <v>-57.076437209747581</v>
      </c>
      <c r="AC19">
        <f t="shared" si="20"/>
        <v>-4.689787094024366</v>
      </c>
      <c r="AD19">
        <f t="shared" si="21"/>
        <v>120.4168063712591</v>
      </c>
      <c r="AE19">
        <v>0</v>
      </c>
      <c r="AF19">
        <v>0</v>
      </c>
      <c r="AG19">
        <f t="shared" si="22"/>
        <v>1</v>
      </c>
      <c r="AH19">
        <f t="shared" si="23"/>
        <v>0</v>
      </c>
      <c r="AI19">
        <f t="shared" si="24"/>
        <v>52013.550111891753</v>
      </c>
      <c r="AJ19" t="s">
        <v>287</v>
      </c>
      <c r="AK19">
        <v>715.47692307692296</v>
      </c>
      <c r="AL19">
        <v>3262.08</v>
      </c>
      <c r="AM19">
        <f t="shared" si="25"/>
        <v>2546.603076923077</v>
      </c>
      <c r="AN19">
        <f t="shared" si="26"/>
        <v>0.78066849277855754</v>
      </c>
      <c r="AO19">
        <v>-0.57774747981622299</v>
      </c>
      <c r="AP19" t="s">
        <v>300</v>
      </c>
      <c r="AQ19">
        <v>886.86455999999998</v>
      </c>
      <c r="AR19">
        <v>1035.8800000000001</v>
      </c>
      <c r="AS19">
        <f t="shared" si="27"/>
        <v>0.14385395991813732</v>
      </c>
      <c r="AT19">
        <v>0.5</v>
      </c>
      <c r="AU19">
        <f t="shared" si="28"/>
        <v>1180.1689587544715</v>
      </c>
      <c r="AV19">
        <f t="shared" si="29"/>
        <v>-2.4201815221904828</v>
      </c>
      <c r="AW19">
        <f t="shared" si="30"/>
        <v>84.8859890446478</v>
      </c>
      <c r="AX19">
        <f t="shared" si="31"/>
        <v>0.34097578870139411</v>
      </c>
      <c r="AY19">
        <f t="shared" si="32"/>
        <v>-1.5611612461987905E-3</v>
      </c>
      <c r="AZ19">
        <f t="shared" si="33"/>
        <v>2.149090628258099</v>
      </c>
      <c r="BA19" t="s">
        <v>301</v>
      </c>
      <c r="BB19">
        <v>682.67</v>
      </c>
      <c r="BC19">
        <f t="shared" si="34"/>
        <v>353.21000000000015</v>
      </c>
      <c r="BD19">
        <f t="shared" si="35"/>
        <v>0.42188907448826496</v>
      </c>
      <c r="BE19">
        <f t="shared" si="36"/>
        <v>0.86306558476550832</v>
      </c>
      <c r="BF19">
        <f t="shared" si="37"/>
        <v>0.46508741873217396</v>
      </c>
      <c r="BG19">
        <f t="shared" si="38"/>
        <v>0.87418413186313948</v>
      </c>
      <c r="BH19">
        <f t="shared" si="39"/>
        <v>1399.981</v>
      </c>
      <c r="BI19">
        <f t="shared" si="40"/>
        <v>1180.1689587544715</v>
      </c>
      <c r="BJ19">
        <f t="shared" si="41"/>
        <v>0.84298926825040588</v>
      </c>
      <c r="BK19">
        <f t="shared" si="42"/>
        <v>0.19597853650081187</v>
      </c>
      <c r="BL19">
        <v>6</v>
      </c>
      <c r="BM19">
        <v>0.5</v>
      </c>
      <c r="BN19" t="s">
        <v>290</v>
      </c>
      <c r="BO19">
        <v>2</v>
      </c>
      <c r="BP19">
        <v>1605820612.3499999</v>
      </c>
      <c r="BQ19">
        <v>79.662596666666701</v>
      </c>
      <c r="BR19">
        <v>76.165496666666698</v>
      </c>
      <c r="BS19">
        <v>31.026910000000001</v>
      </c>
      <c r="BT19">
        <v>29.408556666666701</v>
      </c>
      <c r="BU19">
        <v>76.109263333333303</v>
      </c>
      <c r="BV19">
        <v>30.608553333333301</v>
      </c>
      <c r="BW19">
        <v>400.01343333333301</v>
      </c>
      <c r="BX19">
        <v>102.43689999999999</v>
      </c>
      <c r="BY19">
        <v>4.9286686666666697E-2</v>
      </c>
      <c r="BZ19">
        <v>39.441883333333301</v>
      </c>
      <c r="CA19">
        <v>39.798093333333298</v>
      </c>
      <c r="CB19">
        <v>999.9</v>
      </c>
      <c r="CC19">
        <v>0</v>
      </c>
      <c r="CD19">
        <v>0</v>
      </c>
      <c r="CE19">
        <v>10000.9566666667</v>
      </c>
      <c r="CF19">
        <v>0</v>
      </c>
      <c r="CG19">
        <v>103.407833333333</v>
      </c>
      <c r="CH19">
        <v>1399.981</v>
      </c>
      <c r="CI19">
        <v>0.89999906666666696</v>
      </c>
      <c r="CJ19">
        <v>0.1000009</v>
      </c>
      <c r="CK19">
        <v>0</v>
      </c>
      <c r="CL19">
        <v>886.82659999999998</v>
      </c>
      <c r="CM19">
        <v>4.9997499999999997</v>
      </c>
      <c r="CN19">
        <v>12224.7366666667</v>
      </c>
      <c r="CO19">
        <v>12177.88</v>
      </c>
      <c r="CP19">
        <v>47.3853333333333</v>
      </c>
      <c r="CQ19">
        <v>48.5062</v>
      </c>
      <c r="CR19">
        <v>47.926666666666698</v>
      </c>
      <c r="CS19">
        <v>48.401866666666699</v>
      </c>
      <c r="CT19">
        <v>49.436999999999998</v>
      </c>
      <c r="CU19">
        <v>1255.4843333333299</v>
      </c>
      <c r="CV19">
        <v>139.49733333333299</v>
      </c>
      <c r="CW19">
        <v>0</v>
      </c>
      <c r="CX19">
        <v>83.5</v>
      </c>
      <c r="CY19">
        <v>0</v>
      </c>
      <c r="CZ19">
        <v>886.86455999999998</v>
      </c>
      <c r="DA19">
        <v>4.3341538618475202</v>
      </c>
      <c r="DB19">
        <v>43.000000103922702</v>
      </c>
      <c r="DC19">
        <v>12225.42</v>
      </c>
      <c r="DD19">
        <v>15</v>
      </c>
      <c r="DE19">
        <v>1605820105.0999999</v>
      </c>
      <c r="DF19" t="s">
        <v>291</v>
      </c>
      <c r="DG19">
        <v>1605820105.0999999</v>
      </c>
      <c r="DH19">
        <v>1605820100.5999999</v>
      </c>
      <c r="DI19">
        <v>4</v>
      </c>
      <c r="DJ19">
        <v>-6.7000000000000004E-2</v>
      </c>
      <c r="DK19">
        <v>-7.8E-2</v>
      </c>
      <c r="DL19">
        <v>3.5529999999999999</v>
      </c>
      <c r="DM19">
        <v>0.41799999999999998</v>
      </c>
      <c r="DN19">
        <v>1400</v>
      </c>
      <c r="DO19">
        <v>30</v>
      </c>
      <c r="DP19">
        <v>0.5</v>
      </c>
      <c r="DQ19">
        <v>0.18</v>
      </c>
      <c r="DR19">
        <v>-2.4189589662587898</v>
      </c>
      <c r="DS19">
        <v>-0.14127554368242201</v>
      </c>
      <c r="DT19">
        <v>1.58971572309719E-2</v>
      </c>
      <c r="DU19">
        <v>1</v>
      </c>
      <c r="DV19">
        <v>3.4962559999999998</v>
      </c>
      <c r="DW19">
        <v>0.15406718576196199</v>
      </c>
      <c r="DX19">
        <v>2.2202501901062099E-2</v>
      </c>
      <c r="DY19">
        <v>1</v>
      </c>
      <c r="DZ19">
        <v>1.6199233333333301</v>
      </c>
      <c r="EA19">
        <v>-0.18957276974416201</v>
      </c>
      <c r="EB19">
        <v>1.3695126951665E-2</v>
      </c>
      <c r="EC19">
        <v>1</v>
      </c>
      <c r="ED19">
        <v>3</v>
      </c>
      <c r="EE19">
        <v>3</v>
      </c>
      <c r="EF19" t="s">
        <v>302</v>
      </c>
      <c r="EG19">
        <v>100</v>
      </c>
      <c r="EH19">
        <v>100</v>
      </c>
      <c r="EI19">
        <v>3.5529999999999999</v>
      </c>
      <c r="EJ19">
        <v>0.41839999999999999</v>
      </c>
      <c r="EK19">
        <v>3.5533333333332799</v>
      </c>
      <c r="EL19">
        <v>0</v>
      </c>
      <c r="EM19">
        <v>0</v>
      </c>
      <c r="EN19">
        <v>0</v>
      </c>
      <c r="EO19">
        <v>0.418360000000014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8.6</v>
      </c>
      <c r="EX19">
        <v>8.6999999999999993</v>
      </c>
      <c r="EY19">
        <v>2</v>
      </c>
      <c r="EZ19">
        <v>393.58199999999999</v>
      </c>
      <c r="FA19">
        <v>649.48800000000006</v>
      </c>
      <c r="FB19">
        <v>38.194099999999999</v>
      </c>
      <c r="FC19">
        <v>34.935899999999997</v>
      </c>
      <c r="FD19">
        <v>29.9998</v>
      </c>
      <c r="FE19">
        <v>34.642499999999998</v>
      </c>
      <c r="FF19">
        <v>34.555999999999997</v>
      </c>
      <c r="FG19">
        <v>8.0045300000000008</v>
      </c>
      <c r="FH19">
        <v>0</v>
      </c>
      <c r="FI19">
        <v>100</v>
      </c>
      <c r="FJ19">
        <v>-999.9</v>
      </c>
      <c r="FK19">
        <v>76.314300000000003</v>
      </c>
      <c r="FL19">
        <v>31.338799999999999</v>
      </c>
      <c r="FM19">
        <v>101.16200000000001</v>
      </c>
      <c r="FN19">
        <v>100.43899999999999</v>
      </c>
    </row>
    <row r="20" spans="1:170" x14ac:dyDescent="0.25">
      <c r="A20">
        <v>4</v>
      </c>
      <c r="B20">
        <v>1605820700.0999999</v>
      </c>
      <c r="C20">
        <v>284.5</v>
      </c>
      <c r="D20" t="s">
        <v>303</v>
      </c>
      <c r="E20" t="s">
        <v>304</v>
      </c>
      <c r="F20" t="s">
        <v>285</v>
      </c>
      <c r="G20" t="s">
        <v>286</v>
      </c>
      <c r="H20">
        <v>1605820692.3499999</v>
      </c>
      <c r="I20">
        <f t="shared" si="0"/>
        <v>1.0627901501875686E-3</v>
      </c>
      <c r="J20">
        <f t="shared" si="1"/>
        <v>-2.0955924074118819</v>
      </c>
      <c r="K20">
        <f t="shared" si="2"/>
        <v>99.749556666666706</v>
      </c>
      <c r="L20">
        <f t="shared" si="3"/>
        <v>223.87619555115151</v>
      </c>
      <c r="M20">
        <f t="shared" si="4"/>
        <v>22.944103886877574</v>
      </c>
      <c r="N20">
        <f t="shared" si="5"/>
        <v>10.222901033294832</v>
      </c>
      <c r="O20">
        <f t="shared" si="6"/>
        <v>2.4894371322022858E-2</v>
      </c>
      <c r="P20">
        <f t="shared" si="7"/>
        <v>2.9710183197541533</v>
      </c>
      <c r="Q20">
        <f t="shared" si="8"/>
        <v>2.4779066595855142E-2</v>
      </c>
      <c r="R20">
        <f t="shared" si="9"/>
        <v>1.5497231648236106E-2</v>
      </c>
      <c r="S20">
        <f t="shared" si="10"/>
        <v>231.2918998386078</v>
      </c>
      <c r="T20">
        <f t="shared" si="11"/>
        <v>40.47444370166648</v>
      </c>
      <c r="U20">
        <f t="shared" si="12"/>
        <v>39.8115533333333</v>
      </c>
      <c r="V20">
        <f t="shared" si="13"/>
        <v>7.339341808339003</v>
      </c>
      <c r="W20">
        <f t="shared" si="14"/>
        <v>44.116642492305957</v>
      </c>
      <c r="X20">
        <f t="shared" si="15"/>
        <v>3.1690201433020806</v>
      </c>
      <c r="Y20">
        <f t="shared" si="16"/>
        <v>7.1832758892627986</v>
      </c>
      <c r="Z20">
        <f t="shared" si="17"/>
        <v>4.1703216650369228</v>
      </c>
      <c r="AA20">
        <f t="shared" si="18"/>
        <v>-46.869045623271774</v>
      </c>
      <c r="AB20">
        <f t="shared" si="19"/>
        <v>-64.263759756610341</v>
      </c>
      <c r="AC20">
        <f t="shared" si="20"/>
        <v>-5.2818338081386873</v>
      </c>
      <c r="AD20">
        <f t="shared" si="21"/>
        <v>114.877260650587</v>
      </c>
      <c r="AE20">
        <v>0</v>
      </c>
      <c r="AF20">
        <v>0</v>
      </c>
      <c r="AG20">
        <f t="shared" si="22"/>
        <v>1</v>
      </c>
      <c r="AH20">
        <f t="shared" si="23"/>
        <v>0</v>
      </c>
      <c r="AI20">
        <f t="shared" si="24"/>
        <v>51987.901949002771</v>
      </c>
      <c r="AJ20" t="s">
        <v>287</v>
      </c>
      <c r="AK20">
        <v>715.47692307692296</v>
      </c>
      <c r="AL20">
        <v>3262.08</v>
      </c>
      <c r="AM20">
        <f t="shared" si="25"/>
        <v>2546.603076923077</v>
      </c>
      <c r="AN20">
        <f t="shared" si="26"/>
        <v>0.78066849277855754</v>
      </c>
      <c r="AO20">
        <v>-0.57774747981622299</v>
      </c>
      <c r="AP20" t="s">
        <v>305</v>
      </c>
      <c r="AQ20">
        <v>881.441423076923</v>
      </c>
      <c r="AR20">
        <v>1023.07</v>
      </c>
      <c r="AS20">
        <f t="shared" si="27"/>
        <v>0.13843488414583272</v>
      </c>
      <c r="AT20">
        <v>0.5</v>
      </c>
      <c r="AU20">
        <f t="shared" si="28"/>
        <v>1180.1922907472688</v>
      </c>
      <c r="AV20">
        <f t="shared" si="29"/>
        <v>-2.0955924074118819</v>
      </c>
      <c r="AW20">
        <f t="shared" si="30"/>
        <v>81.689891519701533</v>
      </c>
      <c r="AX20">
        <f t="shared" si="31"/>
        <v>0.3243277586088929</v>
      </c>
      <c r="AY20">
        <f t="shared" si="32"/>
        <v>-1.2860996801077195E-3</v>
      </c>
      <c r="AZ20">
        <f t="shared" si="33"/>
        <v>2.188520824577008</v>
      </c>
      <c r="BA20" t="s">
        <v>306</v>
      </c>
      <c r="BB20">
        <v>691.26</v>
      </c>
      <c r="BC20">
        <f t="shared" si="34"/>
        <v>331.81000000000006</v>
      </c>
      <c r="BD20">
        <f t="shared" si="35"/>
        <v>0.42683637299381277</v>
      </c>
      <c r="BE20">
        <f t="shared" si="36"/>
        <v>0.87093223173928946</v>
      </c>
      <c r="BF20">
        <f t="shared" si="37"/>
        <v>0.46044136734096763</v>
      </c>
      <c r="BG20">
        <f t="shared" si="38"/>
        <v>0.87921436217899918</v>
      </c>
      <c r="BH20">
        <f t="shared" si="39"/>
        <v>1400.009</v>
      </c>
      <c r="BI20">
        <f t="shared" si="40"/>
        <v>1180.1922907472688</v>
      </c>
      <c r="BJ20">
        <f t="shared" si="41"/>
        <v>0.84298907417542934</v>
      </c>
      <c r="BK20">
        <f t="shared" si="42"/>
        <v>0.19597814835085853</v>
      </c>
      <c r="BL20">
        <v>6</v>
      </c>
      <c r="BM20">
        <v>0.5</v>
      </c>
      <c r="BN20" t="s">
        <v>290</v>
      </c>
      <c r="BO20">
        <v>2</v>
      </c>
      <c r="BP20">
        <v>1605820692.3499999</v>
      </c>
      <c r="BQ20">
        <v>99.749556666666706</v>
      </c>
      <c r="BR20">
        <v>96.765233333333299</v>
      </c>
      <c r="BS20">
        <v>30.921589999999998</v>
      </c>
      <c r="BT20">
        <v>29.376723333333299</v>
      </c>
      <c r="BU20">
        <v>96.196236666666707</v>
      </c>
      <c r="BV20">
        <v>30.503250000000001</v>
      </c>
      <c r="BW20">
        <v>400.00616666666701</v>
      </c>
      <c r="BX20">
        <v>102.436833333333</v>
      </c>
      <c r="BY20">
        <v>4.8845550000000001E-2</v>
      </c>
      <c r="BZ20">
        <v>39.410339999999998</v>
      </c>
      <c r="CA20">
        <v>39.8115533333333</v>
      </c>
      <c r="CB20">
        <v>999.9</v>
      </c>
      <c r="CC20">
        <v>0</v>
      </c>
      <c r="CD20">
        <v>0</v>
      </c>
      <c r="CE20">
        <v>9994.77</v>
      </c>
      <c r="CF20">
        <v>0</v>
      </c>
      <c r="CG20">
        <v>95.332909999999998</v>
      </c>
      <c r="CH20">
        <v>1400.009</v>
      </c>
      <c r="CI20">
        <v>0.90000930000000001</v>
      </c>
      <c r="CJ20">
        <v>9.9990590000000004E-2</v>
      </c>
      <c r="CK20">
        <v>0</v>
      </c>
      <c r="CL20">
        <v>881.4194</v>
      </c>
      <c r="CM20">
        <v>4.9997499999999997</v>
      </c>
      <c r="CN20">
        <v>12130.13</v>
      </c>
      <c r="CO20">
        <v>12178.166666666701</v>
      </c>
      <c r="CP20">
        <v>47.193366666666599</v>
      </c>
      <c r="CQ20">
        <v>48.222700000000003</v>
      </c>
      <c r="CR20">
        <v>47.693433333333303</v>
      </c>
      <c r="CS20">
        <v>48.164266666666698</v>
      </c>
      <c r="CT20">
        <v>49.260266666666702</v>
      </c>
      <c r="CU20">
        <v>1255.518</v>
      </c>
      <c r="CV20">
        <v>139.49100000000001</v>
      </c>
      <c r="CW20">
        <v>0</v>
      </c>
      <c r="CX20">
        <v>79.300000190734906</v>
      </c>
      <c r="CY20">
        <v>0</v>
      </c>
      <c r="CZ20">
        <v>881.441423076923</v>
      </c>
      <c r="DA20">
        <v>6.7215384496182002</v>
      </c>
      <c r="DB20">
        <v>77.965811975656294</v>
      </c>
      <c r="DC20">
        <v>12130.396153846201</v>
      </c>
      <c r="DD20">
        <v>15</v>
      </c>
      <c r="DE20">
        <v>1605820105.0999999</v>
      </c>
      <c r="DF20" t="s">
        <v>291</v>
      </c>
      <c r="DG20">
        <v>1605820105.0999999</v>
      </c>
      <c r="DH20">
        <v>1605820100.5999999</v>
      </c>
      <c r="DI20">
        <v>4</v>
      </c>
      <c r="DJ20">
        <v>-6.7000000000000004E-2</v>
      </c>
      <c r="DK20">
        <v>-7.8E-2</v>
      </c>
      <c r="DL20">
        <v>3.5529999999999999</v>
      </c>
      <c r="DM20">
        <v>0.41799999999999998</v>
      </c>
      <c r="DN20">
        <v>1400</v>
      </c>
      <c r="DO20">
        <v>30</v>
      </c>
      <c r="DP20">
        <v>0.5</v>
      </c>
      <c r="DQ20">
        <v>0.18</v>
      </c>
      <c r="DR20">
        <v>-2.0955948493314001</v>
      </c>
      <c r="DS20">
        <v>-0.114008430757258</v>
      </c>
      <c r="DT20">
        <v>1.4681269614093599E-2</v>
      </c>
      <c r="DU20">
        <v>1</v>
      </c>
      <c r="DV20">
        <v>2.98492966666667</v>
      </c>
      <c r="DW20">
        <v>9.9515639599556005E-2</v>
      </c>
      <c r="DX20">
        <v>2.1419101052305801E-2</v>
      </c>
      <c r="DY20">
        <v>1</v>
      </c>
      <c r="DZ20">
        <v>1.5445990000000001</v>
      </c>
      <c r="EA20">
        <v>3.7851924360401197E-2</v>
      </c>
      <c r="EB20">
        <v>3.8620092784283598E-3</v>
      </c>
      <c r="EC20">
        <v>1</v>
      </c>
      <c r="ED20">
        <v>3</v>
      </c>
      <c r="EE20">
        <v>3</v>
      </c>
      <c r="EF20" t="s">
        <v>302</v>
      </c>
      <c r="EG20">
        <v>100</v>
      </c>
      <c r="EH20">
        <v>100</v>
      </c>
      <c r="EI20">
        <v>3.5529999999999999</v>
      </c>
      <c r="EJ20">
        <v>0.41839999999999999</v>
      </c>
      <c r="EK20">
        <v>3.5533333333332799</v>
      </c>
      <c r="EL20">
        <v>0</v>
      </c>
      <c r="EM20">
        <v>0</v>
      </c>
      <c r="EN20">
        <v>0</v>
      </c>
      <c r="EO20">
        <v>0.418360000000014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9.9</v>
      </c>
      <c r="EX20">
        <v>10</v>
      </c>
      <c r="EY20">
        <v>2</v>
      </c>
      <c r="EZ20">
        <v>393.46199999999999</v>
      </c>
      <c r="FA20">
        <v>649.92700000000002</v>
      </c>
      <c r="FB20">
        <v>38.136000000000003</v>
      </c>
      <c r="FC20">
        <v>34.8917</v>
      </c>
      <c r="FD20">
        <v>29.999500000000001</v>
      </c>
      <c r="FE20">
        <v>34.595300000000002</v>
      </c>
      <c r="FF20">
        <v>34.505400000000002</v>
      </c>
      <c r="FG20">
        <v>8.9595400000000005</v>
      </c>
      <c r="FH20">
        <v>0</v>
      </c>
      <c r="FI20">
        <v>100</v>
      </c>
      <c r="FJ20">
        <v>-999.9</v>
      </c>
      <c r="FK20">
        <v>96.896600000000007</v>
      </c>
      <c r="FL20">
        <v>30.976099999999999</v>
      </c>
      <c r="FM20">
        <v>101.179</v>
      </c>
      <c r="FN20">
        <v>100.45699999999999</v>
      </c>
    </row>
    <row r="21" spans="1:170" x14ac:dyDescent="0.25">
      <c r="A21">
        <v>5</v>
      </c>
      <c r="B21">
        <v>1605820820.5999999</v>
      </c>
      <c r="C21">
        <v>405</v>
      </c>
      <c r="D21" t="s">
        <v>307</v>
      </c>
      <c r="E21" t="s">
        <v>308</v>
      </c>
      <c r="F21" t="s">
        <v>285</v>
      </c>
      <c r="G21" t="s">
        <v>286</v>
      </c>
      <c r="H21">
        <v>1605820812.5999999</v>
      </c>
      <c r="I21">
        <f t="shared" si="0"/>
        <v>1.3806442016522438E-3</v>
      </c>
      <c r="J21">
        <f t="shared" si="1"/>
        <v>-1.1548936766806546</v>
      </c>
      <c r="K21">
        <f t="shared" si="2"/>
        <v>149.835225806452</v>
      </c>
      <c r="L21">
        <f t="shared" si="3"/>
        <v>194.75185490586739</v>
      </c>
      <c r="M21">
        <f t="shared" si="4"/>
        <v>19.959240125921383</v>
      </c>
      <c r="N21">
        <f t="shared" si="5"/>
        <v>15.355937188059761</v>
      </c>
      <c r="O21">
        <f t="shared" si="6"/>
        <v>3.2837218663872826E-2</v>
      </c>
      <c r="P21">
        <f t="shared" si="7"/>
        <v>2.9717443252306994</v>
      </c>
      <c r="Q21">
        <f t="shared" si="8"/>
        <v>3.2636965265816366E-2</v>
      </c>
      <c r="R21">
        <f t="shared" si="9"/>
        <v>2.0415993310097282E-2</v>
      </c>
      <c r="S21">
        <f t="shared" si="10"/>
        <v>231.29112690593803</v>
      </c>
      <c r="T21">
        <f t="shared" si="11"/>
        <v>40.359902867653602</v>
      </c>
      <c r="U21">
        <f t="shared" si="12"/>
        <v>39.772196774193603</v>
      </c>
      <c r="V21">
        <f t="shared" si="13"/>
        <v>7.3239037930874433</v>
      </c>
      <c r="W21">
        <f t="shared" si="14"/>
        <v>44.785379020183839</v>
      </c>
      <c r="X21">
        <f t="shared" si="15"/>
        <v>3.2112870919808087</v>
      </c>
      <c r="Y21">
        <f t="shared" si="16"/>
        <v>7.1703916819226832</v>
      </c>
      <c r="Z21">
        <f t="shared" si="17"/>
        <v>4.112616701106635</v>
      </c>
      <c r="AA21">
        <f t="shared" si="18"/>
        <v>-60.886409292863952</v>
      </c>
      <c r="AB21">
        <f t="shared" si="19"/>
        <v>-63.33465650393633</v>
      </c>
      <c r="AC21">
        <f t="shared" si="20"/>
        <v>-5.2023810096483531</v>
      </c>
      <c r="AD21">
        <f t="shared" si="21"/>
        <v>101.86768009948939</v>
      </c>
      <c r="AE21">
        <v>0</v>
      </c>
      <c r="AF21">
        <v>0</v>
      </c>
      <c r="AG21">
        <f t="shared" si="22"/>
        <v>1</v>
      </c>
      <c r="AH21">
        <f t="shared" si="23"/>
        <v>0</v>
      </c>
      <c r="AI21">
        <f t="shared" si="24"/>
        <v>52013.953642305794</v>
      </c>
      <c r="AJ21" t="s">
        <v>287</v>
      </c>
      <c r="AK21">
        <v>715.47692307692296</v>
      </c>
      <c r="AL21">
        <v>3262.08</v>
      </c>
      <c r="AM21">
        <f t="shared" si="25"/>
        <v>2546.603076923077</v>
      </c>
      <c r="AN21">
        <f t="shared" si="26"/>
        <v>0.78066849277855754</v>
      </c>
      <c r="AO21">
        <v>-0.57774747981622299</v>
      </c>
      <c r="AP21" t="s">
        <v>309</v>
      </c>
      <c r="AQ21">
        <v>883.47850000000005</v>
      </c>
      <c r="AR21">
        <v>1027.4100000000001</v>
      </c>
      <c r="AS21">
        <f t="shared" si="27"/>
        <v>0.14009158953095646</v>
      </c>
      <c r="AT21">
        <v>0.5</v>
      </c>
      <c r="AU21">
        <f t="shared" si="28"/>
        <v>1180.1843523602508</v>
      </c>
      <c r="AV21">
        <f t="shared" si="29"/>
        <v>-1.1548936766806546</v>
      </c>
      <c r="AW21">
        <f t="shared" si="30"/>
        <v>82.666950930854981</v>
      </c>
      <c r="AX21">
        <f t="shared" si="31"/>
        <v>0.32193574133014091</v>
      </c>
      <c r="AY21">
        <f t="shared" si="32"/>
        <v>-4.890305448552989E-4</v>
      </c>
      <c r="AZ21">
        <f t="shared" si="33"/>
        <v>2.175051829357316</v>
      </c>
      <c r="BA21" t="s">
        <v>310</v>
      </c>
      <c r="BB21">
        <v>696.65</v>
      </c>
      <c r="BC21">
        <f t="shared" si="34"/>
        <v>330.7600000000001</v>
      </c>
      <c r="BD21">
        <f t="shared" si="35"/>
        <v>0.43515388801547944</v>
      </c>
      <c r="BE21">
        <f t="shared" si="36"/>
        <v>0.8710703468814196</v>
      </c>
      <c r="BF21">
        <f t="shared" si="37"/>
        <v>0.46141788302717773</v>
      </c>
      <c r="BG21">
        <f t="shared" si="38"/>
        <v>0.8775101311430249</v>
      </c>
      <c r="BH21">
        <f t="shared" si="39"/>
        <v>1399.99903225806</v>
      </c>
      <c r="BI21">
        <f t="shared" si="40"/>
        <v>1180.1843523602508</v>
      </c>
      <c r="BJ21">
        <f t="shared" si="41"/>
        <v>0.84298940582603843</v>
      </c>
      <c r="BK21">
        <f t="shared" si="42"/>
        <v>0.19597881165207695</v>
      </c>
      <c r="BL21">
        <v>6</v>
      </c>
      <c r="BM21">
        <v>0.5</v>
      </c>
      <c r="BN21" t="s">
        <v>290</v>
      </c>
      <c r="BO21">
        <v>2</v>
      </c>
      <c r="BP21">
        <v>1605820812.5999999</v>
      </c>
      <c r="BQ21">
        <v>149.835225806452</v>
      </c>
      <c r="BR21">
        <v>148.413225806452</v>
      </c>
      <c r="BS21">
        <v>31.334064516129001</v>
      </c>
      <c r="BT21">
        <v>29.328041935483899</v>
      </c>
      <c r="BU21">
        <v>146.28177419354799</v>
      </c>
      <c r="BV21">
        <v>30.915690322580598</v>
      </c>
      <c r="BW21">
        <v>400.01035483870999</v>
      </c>
      <c r="BX21">
        <v>102.436258064516</v>
      </c>
      <c r="BY21">
        <v>4.9236287096774203E-2</v>
      </c>
      <c r="BZ21">
        <v>39.3768806451613</v>
      </c>
      <c r="CA21">
        <v>39.772196774193603</v>
      </c>
      <c r="CB21">
        <v>999.9</v>
      </c>
      <c r="CC21">
        <v>0</v>
      </c>
      <c r="CD21">
        <v>0</v>
      </c>
      <c r="CE21">
        <v>9998.9335483871</v>
      </c>
      <c r="CF21">
        <v>0</v>
      </c>
      <c r="CG21">
        <v>100.595903225806</v>
      </c>
      <c r="CH21">
        <v>1399.99903225806</v>
      </c>
      <c r="CI21">
        <v>0.899997516129032</v>
      </c>
      <c r="CJ21">
        <v>0.100002474193548</v>
      </c>
      <c r="CK21">
        <v>0</v>
      </c>
      <c r="CL21">
        <v>883.476</v>
      </c>
      <c r="CM21">
        <v>4.9997499999999997</v>
      </c>
      <c r="CN21">
        <v>12143.896774193499</v>
      </c>
      <c r="CO21">
        <v>12178.035483871001</v>
      </c>
      <c r="CP21">
        <v>46.9491935483871</v>
      </c>
      <c r="CQ21">
        <v>47.936999999999998</v>
      </c>
      <c r="CR21">
        <v>47.477645161290297</v>
      </c>
      <c r="CS21">
        <v>47.875</v>
      </c>
      <c r="CT21">
        <v>49.031999999999996</v>
      </c>
      <c r="CU21">
        <v>1255.4935483871</v>
      </c>
      <c r="CV21">
        <v>139.50548387096799</v>
      </c>
      <c r="CW21">
        <v>0</v>
      </c>
      <c r="CX21">
        <v>119.60000014305101</v>
      </c>
      <c r="CY21">
        <v>0</v>
      </c>
      <c r="CZ21">
        <v>883.47850000000005</v>
      </c>
      <c r="DA21">
        <v>5.8887863328147798</v>
      </c>
      <c r="DB21">
        <v>88.1025641670863</v>
      </c>
      <c r="DC21">
        <v>12144.353846153799</v>
      </c>
      <c r="DD21">
        <v>15</v>
      </c>
      <c r="DE21">
        <v>1605820105.0999999</v>
      </c>
      <c r="DF21" t="s">
        <v>291</v>
      </c>
      <c r="DG21">
        <v>1605820105.0999999</v>
      </c>
      <c r="DH21">
        <v>1605820100.5999999</v>
      </c>
      <c r="DI21">
        <v>4</v>
      </c>
      <c r="DJ21">
        <v>-6.7000000000000004E-2</v>
      </c>
      <c r="DK21">
        <v>-7.8E-2</v>
      </c>
      <c r="DL21">
        <v>3.5529999999999999</v>
      </c>
      <c r="DM21">
        <v>0.41799999999999998</v>
      </c>
      <c r="DN21">
        <v>1400</v>
      </c>
      <c r="DO21">
        <v>30</v>
      </c>
      <c r="DP21">
        <v>0.5</v>
      </c>
      <c r="DQ21">
        <v>0.18</v>
      </c>
      <c r="DR21">
        <v>-1.15599759684425</v>
      </c>
      <c r="DS21">
        <v>0.206526932337841</v>
      </c>
      <c r="DT21">
        <v>1.73526187580452E-2</v>
      </c>
      <c r="DU21">
        <v>1</v>
      </c>
      <c r="DV21">
        <v>1.4196466666666701</v>
      </c>
      <c r="DW21">
        <v>-0.36116556173525899</v>
      </c>
      <c r="DX21">
        <v>2.9046843010711001E-2</v>
      </c>
      <c r="DY21">
        <v>0</v>
      </c>
      <c r="DZ21">
        <v>2.0076446666666699</v>
      </c>
      <c r="EA21">
        <v>0.39282847608453703</v>
      </c>
      <c r="EB21">
        <v>2.8360037110146501E-2</v>
      </c>
      <c r="EC21">
        <v>0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3.5539999999999998</v>
      </c>
      <c r="EJ21">
        <v>0.41830000000000001</v>
      </c>
      <c r="EK21">
        <v>3.5533333333332799</v>
      </c>
      <c r="EL21">
        <v>0</v>
      </c>
      <c r="EM21">
        <v>0</v>
      </c>
      <c r="EN21">
        <v>0</v>
      </c>
      <c r="EO21">
        <v>0.418360000000014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11.9</v>
      </c>
      <c r="EX21">
        <v>12</v>
      </c>
      <c r="EY21">
        <v>2</v>
      </c>
      <c r="EZ21">
        <v>393.97699999999998</v>
      </c>
      <c r="FA21">
        <v>649.87099999999998</v>
      </c>
      <c r="FB21">
        <v>38.082500000000003</v>
      </c>
      <c r="FC21">
        <v>34.859400000000001</v>
      </c>
      <c r="FD21">
        <v>30.000299999999999</v>
      </c>
      <c r="FE21">
        <v>34.570300000000003</v>
      </c>
      <c r="FF21">
        <v>34.487400000000001</v>
      </c>
      <c r="FG21">
        <v>11.3728</v>
      </c>
      <c r="FH21">
        <v>0</v>
      </c>
      <c r="FI21">
        <v>100</v>
      </c>
      <c r="FJ21">
        <v>-999.9</v>
      </c>
      <c r="FK21">
        <v>148.56</v>
      </c>
      <c r="FL21">
        <v>30.8596</v>
      </c>
      <c r="FM21">
        <v>101.182</v>
      </c>
      <c r="FN21">
        <v>100.461</v>
      </c>
    </row>
    <row r="22" spans="1:170" x14ac:dyDescent="0.25">
      <c r="A22">
        <v>6</v>
      </c>
      <c r="B22">
        <v>1605820941.0999999</v>
      </c>
      <c r="C22">
        <v>525.5</v>
      </c>
      <c r="D22" t="s">
        <v>311</v>
      </c>
      <c r="E22" t="s">
        <v>312</v>
      </c>
      <c r="F22" t="s">
        <v>285</v>
      </c>
      <c r="G22" t="s">
        <v>286</v>
      </c>
      <c r="H22">
        <v>1605820933.0999999</v>
      </c>
      <c r="I22">
        <f t="shared" si="0"/>
        <v>2.1357068614142921E-3</v>
      </c>
      <c r="J22">
        <f t="shared" si="1"/>
        <v>0.24248467134426566</v>
      </c>
      <c r="K22">
        <f t="shared" si="2"/>
        <v>199.76851612903201</v>
      </c>
      <c r="L22">
        <f t="shared" si="3"/>
        <v>180.03522246497909</v>
      </c>
      <c r="M22">
        <f t="shared" si="4"/>
        <v>18.452102014027194</v>
      </c>
      <c r="N22">
        <f t="shared" si="5"/>
        <v>20.474599294150757</v>
      </c>
      <c r="O22">
        <f t="shared" si="6"/>
        <v>5.299076972313789E-2</v>
      </c>
      <c r="P22">
        <f t="shared" si="7"/>
        <v>2.9724232593057573</v>
      </c>
      <c r="Q22">
        <f t="shared" si="8"/>
        <v>5.2471492877650981E-2</v>
      </c>
      <c r="R22">
        <f t="shared" si="9"/>
        <v>3.2840913819562473E-2</v>
      </c>
      <c r="S22">
        <f t="shared" si="10"/>
        <v>231.29235457433484</v>
      </c>
      <c r="T22">
        <f t="shared" si="11"/>
        <v>40.145530869387002</v>
      </c>
      <c r="U22">
        <f t="shared" si="12"/>
        <v>39.677300000000002</v>
      </c>
      <c r="V22">
        <f t="shared" si="13"/>
        <v>7.2867952750289309</v>
      </c>
      <c r="W22">
        <f t="shared" si="14"/>
        <v>46.513582896406682</v>
      </c>
      <c r="X22">
        <f t="shared" si="15"/>
        <v>3.3312465159319169</v>
      </c>
      <c r="Y22">
        <f t="shared" si="16"/>
        <v>7.1618789792030109</v>
      </c>
      <c r="Z22">
        <f t="shared" si="17"/>
        <v>3.955548759097014</v>
      </c>
      <c r="AA22">
        <f t="shared" si="18"/>
        <v>-94.184672588370276</v>
      </c>
      <c r="AB22">
        <f t="shared" si="19"/>
        <v>-51.689181552607216</v>
      </c>
      <c r="AC22">
        <f t="shared" si="20"/>
        <v>-4.2424544991847819</v>
      </c>
      <c r="AD22">
        <f t="shared" si="21"/>
        <v>81.176045934172549</v>
      </c>
      <c r="AE22">
        <v>0</v>
      </c>
      <c r="AF22">
        <v>0</v>
      </c>
      <c r="AG22">
        <f t="shared" si="22"/>
        <v>1</v>
      </c>
      <c r="AH22">
        <f t="shared" si="23"/>
        <v>0</v>
      </c>
      <c r="AI22">
        <f t="shared" si="24"/>
        <v>52036.94192503659</v>
      </c>
      <c r="AJ22" t="s">
        <v>287</v>
      </c>
      <c r="AK22">
        <v>715.47692307692296</v>
      </c>
      <c r="AL22">
        <v>3262.08</v>
      </c>
      <c r="AM22">
        <f t="shared" si="25"/>
        <v>2546.603076923077</v>
      </c>
      <c r="AN22">
        <f t="shared" si="26"/>
        <v>0.78066849277855754</v>
      </c>
      <c r="AO22">
        <v>-0.57774747981622299</v>
      </c>
      <c r="AP22" t="s">
        <v>313</v>
      </c>
      <c r="AQ22">
        <v>882.72723076923103</v>
      </c>
      <c r="AR22">
        <v>1037.19</v>
      </c>
      <c r="AS22">
        <f t="shared" si="27"/>
        <v>0.14892427542761599</v>
      </c>
      <c r="AT22">
        <v>0.5</v>
      </c>
      <c r="AU22">
        <f t="shared" si="28"/>
        <v>1180.1942620375978</v>
      </c>
      <c r="AV22">
        <f t="shared" si="29"/>
        <v>0.24248467134426566</v>
      </c>
      <c r="AW22">
        <f t="shared" si="30"/>
        <v>87.879787668889605</v>
      </c>
      <c r="AX22">
        <f t="shared" si="31"/>
        <v>0.32596727696950417</v>
      </c>
      <c r="AY22">
        <f t="shared" si="32"/>
        <v>6.9499757586040378E-4</v>
      </c>
      <c r="AZ22">
        <f t="shared" si="33"/>
        <v>2.1451132386544409</v>
      </c>
      <c r="BA22" t="s">
        <v>314</v>
      </c>
      <c r="BB22">
        <v>699.1</v>
      </c>
      <c r="BC22">
        <f t="shared" si="34"/>
        <v>338.09000000000003</v>
      </c>
      <c r="BD22">
        <f t="shared" si="35"/>
        <v>0.45686879005817688</v>
      </c>
      <c r="BE22">
        <f t="shared" si="36"/>
        <v>0.86808714855363678</v>
      </c>
      <c r="BF22">
        <f t="shared" si="37"/>
        <v>0.48012586466201279</v>
      </c>
      <c r="BG22">
        <f t="shared" si="38"/>
        <v>0.87366972111264951</v>
      </c>
      <c r="BH22">
        <f t="shared" si="39"/>
        <v>1400.01129032258</v>
      </c>
      <c r="BI22">
        <f t="shared" si="40"/>
        <v>1180.1942620375978</v>
      </c>
      <c r="BJ22">
        <f t="shared" si="41"/>
        <v>0.84298910315620834</v>
      </c>
      <c r="BK22">
        <f t="shared" si="42"/>
        <v>0.1959782063124168</v>
      </c>
      <c r="BL22">
        <v>6</v>
      </c>
      <c r="BM22">
        <v>0.5</v>
      </c>
      <c r="BN22" t="s">
        <v>290</v>
      </c>
      <c r="BO22">
        <v>2</v>
      </c>
      <c r="BP22">
        <v>1605820933.0999999</v>
      </c>
      <c r="BQ22">
        <v>199.76851612903201</v>
      </c>
      <c r="BR22">
        <v>200.77219354838701</v>
      </c>
      <c r="BS22">
        <v>32.502622580645202</v>
      </c>
      <c r="BT22">
        <v>29.403248387096799</v>
      </c>
      <c r="BU22">
        <v>196.215225806452</v>
      </c>
      <c r="BV22">
        <v>32.084267741935498</v>
      </c>
      <c r="BW22">
        <v>400.00799999999998</v>
      </c>
      <c r="BX22">
        <v>102.442580645161</v>
      </c>
      <c r="BY22">
        <v>4.9041612903225798E-2</v>
      </c>
      <c r="BZ22">
        <v>39.354745161290303</v>
      </c>
      <c r="CA22">
        <v>39.677300000000002</v>
      </c>
      <c r="CB22">
        <v>999.9</v>
      </c>
      <c r="CC22">
        <v>0</v>
      </c>
      <c r="CD22">
        <v>0</v>
      </c>
      <c r="CE22">
        <v>10002.158387096801</v>
      </c>
      <c r="CF22">
        <v>0</v>
      </c>
      <c r="CG22">
        <v>96.907380645161297</v>
      </c>
      <c r="CH22">
        <v>1400.01129032258</v>
      </c>
      <c r="CI22">
        <v>0.90000522580645104</v>
      </c>
      <c r="CJ22">
        <v>9.9994774193548394E-2</v>
      </c>
      <c r="CK22">
        <v>0</v>
      </c>
      <c r="CL22">
        <v>882.68129032258003</v>
      </c>
      <c r="CM22">
        <v>4.9997499999999997</v>
      </c>
      <c r="CN22">
        <v>12134.393548387099</v>
      </c>
      <c r="CO22">
        <v>12178.164516129</v>
      </c>
      <c r="CP22">
        <v>46.936999999999998</v>
      </c>
      <c r="CQ22">
        <v>47.887</v>
      </c>
      <c r="CR22">
        <v>47.441064516129003</v>
      </c>
      <c r="CS22">
        <v>47.866870967741903</v>
      </c>
      <c r="CT22">
        <v>49</v>
      </c>
      <c r="CU22">
        <v>1255.51870967742</v>
      </c>
      <c r="CV22">
        <v>139.49258064516101</v>
      </c>
      <c r="CW22">
        <v>0</v>
      </c>
      <c r="CX22">
        <v>119.700000047684</v>
      </c>
      <c r="CY22">
        <v>0</v>
      </c>
      <c r="CZ22">
        <v>882.72723076923103</v>
      </c>
      <c r="DA22">
        <v>8.7182906191493004</v>
      </c>
      <c r="DB22">
        <v>117.08034201668001</v>
      </c>
      <c r="DC22">
        <v>12134.9230769231</v>
      </c>
      <c r="DD22">
        <v>15</v>
      </c>
      <c r="DE22">
        <v>1605820105.0999999</v>
      </c>
      <c r="DF22" t="s">
        <v>291</v>
      </c>
      <c r="DG22">
        <v>1605820105.0999999</v>
      </c>
      <c r="DH22">
        <v>1605820100.5999999</v>
      </c>
      <c r="DI22">
        <v>4</v>
      </c>
      <c r="DJ22">
        <v>-6.7000000000000004E-2</v>
      </c>
      <c r="DK22">
        <v>-7.8E-2</v>
      </c>
      <c r="DL22">
        <v>3.5529999999999999</v>
      </c>
      <c r="DM22">
        <v>0.41799999999999998</v>
      </c>
      <c r="DN22">
        <v>1400</v>
      </c>
      <c r="DO22">
        <v>30</v>
      </c>
      <c r="DP22">
        <v>0.5</v>
      </c>
      <c r="DQ22">
        <v>0.18</v>
      </c>
      <c r="DR22">
        <v>0.238756800117287</v>
      </c>
      <c r="DS22">
        <v>0.18094408910499399</v>
      </c>
      <c r="DT22">
        <v>1.5025287441621901E-2</v>
      </c>
      <c r="DU22">
        <v>1</v>
      </c>
      <c r="DV22">
        <v>-1.00099766666667</v>
      </c>
      <c r="DW22">
        <v>-0.434087652947721</v>
      </c>
      <c r="DX22">
        <v>3.2953844960624701E-2</v>
      </c>
      <c r="DY22">
        <v>0</v>
      </c>
      <c r="DZ22">
        <v>3.0967799999999999</v>
      </c>
      <c r="EA22">
        <v>0.61739586206897301</v>
      </c>
      <c r="EB22">
        <v>4.45372236823686E-2</v>
      </c>
      <c r="EC22">
        <v>0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3.5529999999999999</v>
      </c>
      <c r="EJ22">
        <v>0.41839999999999999</v>
      </c>
      <c r="EK22">
        <v>3.5533333333332799</v>
      </c>
      <c r="EL22">
        <v>0</v>
      </c>
      <c r="EM22">
        <v>0</v>
      </c>
      <c r="EN22">
        <v>0</v>
      </c>
      <c r="EO22">
        <v>0.418360000000014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13.9</v>
      </c>
      <c r="EX22">
        <v>14</v>
      </c>
      <c r="EY22">
        <v>2</v>
      </c>
      <c r="EZ22">
        <v>395.27499999999998</v>
      </c>
      <c r="FA22">
        <v>648.85299999999995</v>
      </c>
      <c r="FB22">
        <v>38.073500000000003</v>
      </c>
      <c r="FC22">
        <v>34.972000000000001</v>
      </c>
      <c r="FD22">
        <v>30.000599999999999</v>
      </c>
      <c r="FE22">
        <v>34.660800000000002</v>
      </c>
      <c r="FF22">
        <v>34.5732</v>
      </c>
      <c r="FG22">
        <v>13.8004</v>
      </c>
      <c r="FH22">
        <v>0</v>
      </c>
      <c r="FI22">
        <v>100</v>
      </c>
      <c r="FJ22">
        <v>-999.9</v>
      </c>
      <c r="FK22">
        <v>200.953</v>
      </c>
      <c r="FL22">
        <v>31.197700000000001</v>
      </c>
      <c r="FM22">
        <v>101.158</v>
      </c>
      <c r="FN22">
        <v>100.432</v>
      </c>
    </row>
    <row r="23" spans="1:170" x14ac:dyDescent="0.25">
      <c r="A23">
        <v>7</v>
      </c>
      <c r="B23">
        <v>1605821061.5999999</v>
      </c>
      <c r="C23">
        <v>646</v>
      </c>
      <c r="D23" t="s">
        <v>315</v>
      </c>
      <c r="E23" t="s">
        <v>316</v>
      </c>
      <c r="F23" t="s">
        <v>285</v>
      </c>
      <c r="G23" t="s">
        <v>286</v>
      </c>
      <c r="H23">
        <v>1605821053.5999999</v>
      </c>
      <c r="I23">
        <f t="shared" si="0"/>
        <v>2.9201402578265755E-3</v>
      </c>
      <c r="J23">
        <f t="shared" si="1"/>
        <v>2.2273161982880061</v>
      </c>
      <c r="K23">
        <f t="shared" si="2"/>
        <v>249.73558064516101</v>
      </c>
      <c r="L23">
        <f t="shared" si="3"/>
        <v>189.10490641671456</v>
      </c>
      <c r="M23">
        <f t="shared" si="4"/>
        <v>19.382591451081424</v>
      </c>
      <c r="N23">
        <f t="shared" si="5"/>
        <v>25.59702348376462</v>
      </c>
      <c r="O23">
        <f t="shared" si="6"/>
        <v>7.6612873298946615E-2</v>
      </c>
      <c r="P23">
        <f t="shared" si="7"/>
        <v>2.9726980185331371</v>
      </c>
      <c r="Q23">
        <f t="shared" si="8"/>
        <v>7.5532631523890753E-2</v>
      </c>
      <c r="R23">
        <f t="shared" si="9"/>
        <v>4.7303681202660763E-2</v>
      </c>
      <c r="S23">
        <f t="shared" si="10"/>
        <v>231.28694379814419</v>
      </c>
      <c r="T23">
        <f t="shared" si="11"/>
        <v>39.894590759941138</v>
      </c>
      <c r="U23">
        <f t="shared" si="12"/>
        <v>39.498493548387103</v>
      </c>
      <c r="V23">
        <f t="shared" si="13"/>
        <v>7.2173173662515628</v>
      </c>
      <c r="W23">
        <f t="shared" si="14"/>
        <v>48.460884489936454</v>
      </c>
      <c r="X23">
        <f t="shared" si="15"/>
        <v>3.4611547867297063</v>
      </c>
      <c r="Y23">
        <f t="shared" si="16"/>
        <v>7.1421618139232699</v>
      </c>
      <c r="Z23">
        <f t="shared" si="17"/>
        <v>3.7561625795218565</v>
      </c>
      <c r="AA23">
        <f t="shared" si="18"/>
        <v>-128.77818537015199</v>
      </c>
      <c r="AB23">
        <f t="shared" si="19"/>
        <v>-31.268559008619977</v>
      </c>
      <c r="AC23">
        <f t="shared" si="20"/>
        <v>-2.5633347276540506</v>
      </c>
      <c r="AD23">
        <f t="shared" si="21"/>
        <v>68.67686469171818</v>
      </c>
      <c r="AE23">
        <v>0</v>
      </c>
      <c r="AF23">
        <v>0</v>
      </c>
      <c r="AG23">
        <f t="shared" si="22"/>
        <v>1</v>
      </c>
      <c r="AH23">
        <f t="shared" si="23"/>
        <v>0</v>
      </c>
      <c r="AI23">
        <f t="shared" si="24"/>
        <v>52053.354566764028</v>
      </c>
      <c r="AJ23" t="s">
        <v>287</v>
      </c>
      <c r="AK23">
        <v>715.47692307692296</v>
      </c>
      <c r="AL23">
        <v>3262.08</v>
      </c>
      <c r="AM23">
        <f t="shared" si="25"/>
        <v>2546.603076923077</v>
      </c>
      <c r="AN23">
        <f t="shared" si="26"/>
        <v>0.78066849277855754</v>
      </c>
      <c r="AO23">
        <v>-0.57774747981622299</v>
      </c>
      <c r="AP23" t="s">
        <v>317</v>
      </c>
      <c r="AQ23">
        <v>882.71153846153902</v>
      </c>
      <c r="AR23">
        <v>1054.3699999999999</v>
      </c>
      <c r="AS23">
        <f t="shared" si="27"/>
        <v>0.16280666325716864</v>
      </c>
      <c r="AT23">
        <v>0.5</v>
      </c>
      <c r="AU23">
        <f t="shared" si="28"/>
        <v>1180.1648330053797</v>
      </c>
      <c r="AV23">
        <f t="shared" si="29"/>
        <v>2.2273161982880061</v>
      </c>
      <c r="AW23">
        <f t="shared" si="30"/>
        <v>96.069349277529753</v>
      </c>
      <c r="AX23">
        <f t="shared" si="31"/>
        <v>0.34691806481595633</v>
      </c>
      <c r="AY23">
        <f t="shared" si="32"/>
        <v>2.3768405901071639E-3</v>
      </c>
      <c r="AZ23">
        <f t="shared" si="33"/>
        <v>2.0938664795090909</v>
      </c>
      <c r="BA23" t="s">
        <v>318</v>
      </c>
      <c r="BB23">
        <v>688.59</v>
      </c>
      <c r="BC23">
        <f t="shared" si="34"/>
        <v>365.77999999999986</v>
      </c>
      <c r="BD23">
        <f t="shared" si="35"/>
        <v>0.46929427945338986</v>
      </c>
      <c r="BE23">
        <f t="shared" si="36"/>
        <v>0.85786616617900213</v>
      </c>
      <c r="BF23">
        <f t="shared" si="37"/>
        <v>0.5065269054682533</v>
      </c>
      <c r="BG23">
        <f t="shared" si="38"/>
        <v>0.86692347936194947</v>
      </c>
      <c r="BH23">
        <f t="shared" si="39"/>
        <v>1399.9761290322599</v>
      </c>
      <c r="BI23">
        <f t="shared" si="40"/>
        <v>1180.1648330053797</v>
      </c>
      <c r="BJ23">
        <f t="shared" si="41"/>
        <v>0.84298925426762394</v>
      </c>
      <c r="BK23">
        <f t="shared" si="42"/>
        <v>0.19597850853524787</v>
      </c>
      <c r="BL23">
        <v>6</v>
      </c>
      <c r="BM23">
        <v>0.5</v>
      </c>
      <c r="BN23" t="s">
        <v>290</v>
      </c>
      <c r="BO23">
        <v>2</v>
      </c>
      <c r="BP23">
        <v>1605821053.5999999</v>
      </c>
      <c r="BQ23">
        <v>249.73558064516101</v>
      </c>
      <c r="BR23">
        <v>254.17022580645201</v>
      </c>
      <c r="BS23">
        <v>33.7685161290322</v>
      </c>
      <c r="BT23">
        <v>29.536432258064501</v>
      </c>
      <c r="BU23">
        <v>246.18225806451599</v>
      </c>
      <c r="BV23">
        <v>33.350154838709699</v>
      </c>
      <c r="BW23">
        <v>400.02016129032302</v>
      </c>
      <c r="BX23">
        <v>102.447129032258</v>
      </c>
      <c r="BY23">
        <v>4.9373138709677397E-2</v>
      </c>
      <c r="BZ23">
        <v>39.303387096774202</v>
      </c>
      <c r="CA23">
        <v>39.498493548387103</v>
      </c>
      <c r="CB23">
        <v>999.9</v>
      </c>
      <c r="CC23">
        <v>0</v>
      </c>
      <c r="CD23">
        <v>0</v>
      </c>
      <c r="CE23">
        <v>10003.2693548387</v>
      </c>
      <c r="CF23">
        <v>0</v>
      </c>
      <c r="CG23">
        <v>92.186345161290305</v>
      </c>
      <c r="CH23">
        <v>1399.9761290322599</v>
      </c>
      <c r="CI23">
        <v>0.90000067741935497</v>
      </c>
      <c r="CJ23">
        <v>9.9999270967741902E-2</v>
      </c>
      <c r="CK23">
        <v>0</v>
      </c>
      <c r="CL23">
        <v>882.69799999999998</v>
      </c>
      <c r="CM23">
        <v>4.9997499999999997</v>
      </c>
      <c r="CN23">
        <v>12142.2419354839</v>
      </c>
      <c r="CO23">
        <v>12177.835483871</v>
      </c>
      <c r="CP23">
        <v>46.936999999999998</v>
      </c>
      <c r="CQ23">
        <v>47.895000000000003</v>
      </c>
      <c r="CR23">
        <v>47.441064516129003</v>
      </c>
      <c r="CS23">
        <v>47.816064516129003</v>
      </c>
      <c r="CT23">
        <v>48.999935483870999</v>
      </c>
      <c r="CU23">
        <v>1255.48</v>
      </c>
      <c r="CV23">
        <v>139.49612903225801</v>
      </c>
      <c r="CW23">
        <v>0</v>
      </c>
      <c r="CX23">
        <v>119.700000047684</v>
      </c>
      <c r="CY23">
        <v>0</v>
      </c>
      <c r="CZ23">
        <v>882.71153846153902</v>
      </c>
      <c r="DA23">
        <v>9.7414017137773907</v>
      </c>
      <c r="DB23">
        <v>145.12478645483199</v>
      </c>
      <c r="DC23">
        <v>12142.8576923077</v>
      </c>
      <c r="DD23">
        <v>15</v>
      </c>
      <c r="DE23">
        <v>1605820105.0999999</v>
      </c>
      <c r="DF23" t="s">
        <v>291</v>
      </c>
      <c r="DG23">
        <v>1605820105.0999999</v>
      </c>
      <c r="DH23">
        <v>1605820100.5999999</v>
      </c>
      <c r="DI23">
        <v>4</v>
      </c>
      <c r="DJ23">
        <v>-6.7000000000000004E-2</v>
      </c>
      <c r="DK23">
        <v>-7.8E-2</v>
      </c>
      <c r="DL23">
        <v>3.5529999999999999</v>
      </c>
      <c r="DM23">
        <v>0.41799999999999998</v>
      </c>
      <c r="DN23">
        <v>1400</v>
      </c>
      <c r="DO23">
        <v>30</v>
      </c>
      <c r="DP23">
        <v>0.5</v>
      </c>
      <c r="DQ23">
        <v>0.18</v>
      </c>
      <c r="DR23">
        <v>2.2240604334012701</v>
      </c>
      <c r="DS23">
        <v>0.50541873866519105</v>
      </c>
      <c r="DT23">
        <v>4.0783442034141297E-2</v>
      </c>
      <c r="DU23">
        <v>0</v>
      </c>
      <c r="DV23">
        <v>-4.4377666666666702</v>
      </c>
      <c r="DW23">
        <v>-0.93893125695216295</v>
      </c>
      <c r="DX23">
        <v>7.3569751589147594E-2</v>
      </c>
      <c r="DY23">
        <v>0</v>
      </c>
      <c r="DZ23">
        <v>4.2340346666666697</v>
      </c>
      <c r="EA23">
        <v>0.46141828698555098</v>
      </c>
      <c r="EB23">
        <v>3.3308104992962599E-2</v>
      </c>
      <c r="EC23">
        <v>0</v>
      </c>
      <c r="ED23">
        <v>0</v>
      </c>
      <c r="EE23">
        <v>3</v>
      </c>
      <c r="EF23" t="s">
        <v>292</v>
      </c>
      <c r="EG23">
        <v>100</v>
      </c>
      <c r="EH23">
        <v>100</v>
      </c>
      <c r="EI23">
        <v>3.5529999999999999</v>
      </c>
      <c r="EJ23">
        <v>0.41830000000000001</v>
      </c>
      <c r="EK23">
        <v>3.5533333333332799</v>
      </c>
      <c r="EL23">
        <v>0</v>
      </c>
      <c r="EM23">
        <v>0</v>
      </c>
      <c r="EN23">
        <v>0</v>
      </c>
      <c r="EO23">
        <v>0.418360000000014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15.9</v>
      </c>
      <c r="EX23">
        <v>16</v>
      </c>
      <c r="EY23">
        <v>2</v>
      </c>
      <c r="EZ23">
        <v>396.053</v>
      </c>
      <c r="FA23">
        <v>648.32000000000005</v>
      </c>
      <c r="FB23">
        <v>38.056399999999996</v>
      </c>
      <c r="FC23">
        <v>35.109299999999998</v>
      </c>
      <c r="FD23">
        <v>30.0002</v>
      </c>
      <c r="FE23">
        <v>34.78</v>
      </c>
      <c r="FF23">
        <v>34.681199999999997</v>
      </c>
      <c r="FG23">
        <v>16.2423</v>
      </c>
      <c r="FH23">
        <v>0</v>
      </c>
      <c r="FI23">
        <v>100</v>
      </c>
      <c r="FJ23">
        <v>-999.9</v>
      </c>
      <c r="FK23">
        <v>254.46700000000001</v>
      </c>
      <c r="FL23">
        <v>32.325800000000001</v>
      </c>
      <c r="FM23">
        <v>101.129</v>
      </c>
      <c r="FN23">
        <v>100.402</v>
      </c>
    </row>
    <row r="24" spans="1:170" x14ac:dyDescent="0.25">
      <c r="A24">
        <v>8</v>
      </c>
      <c r="B24">
        <v>1605821142.0999999</v>
      </c>
      <c r="C24">
        <v>726.5</v>
      </c>
      <c r="D24" t="s">
        <v>319</v>
      </c>
      <c r="E24" t="s">
        <v>320</v>
      </c>
      <c r="F24" t="s">
        <v>285</v>
      </c>
      <c r="G24" t="s">
        <v>286</v>
      </c>
      <c r="H24">
        <v>1605821134.0999999</v>
      </c>
      <c r="I24">
        <f t="shared" si="0"/>
        <v>3.2643918121822522E-3</v>
      </c>
      <c r="J24">
        <f t="shared" si="1"/>
        <v>7.4853317916148825</v>
      </c>
      <c r="K24">
        <f t="shared" si="2"/>
        <v>397.80983870967702</v>
      </c>
      <c r="L24">
        <f t="shared" si="3"/>
        <v>240.63639181650802</v>
      </c>
      <c r="M24">
        <f t="shared" si="4"/>
        <v>24.663747567779673</v>
      </c>
      <c r="N24">
        <f t="shared" si="5"/>
        <v>40.773057507428668</v>
      </c>
      <c r="O24">
        <f t="shared" si="6"/>
        <v>8.8029215771800159E-2</v>
      </c>
      <c r="P24">
        <f t="shared" si="7"/>
        <v>2.9721829615073814</v>
      </c>
      <c r="Q24">
        <f t="shared" si="8"/>
        <v>8.6606027724121404E-2</v>
      </c>
      <c r="R24">
        <f t="shared" si="9"/>
        <v>5.4254718490300211E-2</v>
      </c>
      <c r="S24">
        <f t="shared" si="10"/>
        <v>231.29405242358723</v>
      </c>
      <c r="T24">
        <f t="shared" si="11"/>
        <v>39.757183472263485</v>
      </c>
      <c r="U24">
        <f t="shared" si="12"/>
        <v>39.397670967741902</v>
      </c>
      <c r="V24">
        <f t="shared" si="13"/>
        <v>7.1783950605502422</v>
      </c>
      <c r="W24">
        <f t="shared" si="14"/>
        <v>49.371163534739722</v>
      </c>
      <c r="X24">
        <f t="shared" si="15"/>
        <v>3.5167153684481165</v>
      </c>
      <c r="Y24">
        <f t="shared" si="16"/>
        <v>7.1230149679855144</v>
      </c>
      <c r="Z24">
        <f t="shared" si="17"/>
        <v>3.6616796921021257</v>
      </c>
      <c r="AA24">
        <f t="shared" si="18"/>
        <v>-143.95967891723731</v>
      </c>
      <c r="AB24">
        <f t="shared" si="19"/>
        <v>-23.117966973501758</v>
      </c>
      <c r="AC24">
        <f t="shared" si="20"/>
        <v>-1.8941213648917492</v>
      </c>
      <c r="AD24">
        <f t="shared" si="21"/>
        <v>62.322285167956402</v>
      </c>
      <c r="AE24">
        <v>0</v>
      </c>
      <c r="AF24">
        <v>0</v>
      </c>
      <c r="AG24">
        <f t="shared" si="22"/>
        <v>1</v>
      </c>
      <c r="AH24">
        <f t="shared" si="23"/>
        <v>0</v>
      </c>
      <c r="AI24">
        <f t="shared" si="24"/>
        <v>52047.085290603347</v>
      </c>
      <c r="AJ24" t="s">
        <v>287</v>
      </c>
      <c r="AK24">
        <v>715.47692307692296</v>
      </c>
      <c r="AL24">
        <v>3262.08</v>
      </c>
      <c r="AM24">
        <f t="shared" si="25"/>
        <v>2546.603076923077</v>
      </c>
      <c r="AN24">
        <f t="shared" si="26"/>
        <v>0.78066849277855754</v>
      </c>
      <c r="AO24">
        <v>-0.57774747981622299</v>
      </c>
      <c r="AP24" t="s">
        <v>321</v>
      </c>
      <c r="AQ24">
        <v>884.24188461538495</v>
      </c>
      <c r="AR24">
        <v>1084.02</v>
      </c>
      <c r="AS24">
        <f t="shared" si="27"/>
        <v>0.18429375416008476</v>
      </c>
      <c r="AT24">
        <v>0.5</v>
      </c>
      <c r="AU24">
        <f t="shared" si="28"/>
        <v>1180.199062037676</v>
      </c>
      <c r="AV24">
        <f t="shared" si="29"/>
        <v>7.4853317916148825</v>
      </c>
      <c r="AW24">
        <f t="shared" si="30"/>
        <v>108.75165789956704</v>
      </c>
      <c r="AX24">
        <f t="shared" si="31"/>
        <v>0.37177358351321932</v>
      </c>
      <c r="AY24">
        <f t="shared" si="32"/>
        <v>6.8319654969982548E-3</v>
      </c>
      <c r="AZ24">
        <f t="shared" si="33"/>
        <v>2.0092433718935077</v>
      </c>
      <c r="BA24" t="s">
        <v>322</v>
      </c>
      <c r="BB24">
        <v>681.01</v>
      </c>
      <c r="BC24">
        <f t="shared" si="34"/>
        <v>403.01</v>
      </c>
      <c r="BD24">
        <f t="shared" si="35"/>
        <v>0.49571503283942098</v>
      </c>
      <c r="BE24">
        <f t="shared" si="36"/>
        <v>0.84385932965785515</v>
      </c>
      <c r="BF24">
        <f t="shared" si="37"/>
        <v>0.54207534449578898</v>
      </c>
      <c r="BG24">
        <f t="shared" si="38"/>
        <v>0.85528051848253961</v>
      </c>
      <c r="BH24">
        <f t="shared" si="39"/>
        <v>1400.0164516129</v>
      </c>
      <c r="BI24">
        <f t="shared" si="40"/>
        <v>1180.199062037676</v>
      </c>
      <c r="BJ24">
        <f t="shared" si="41"/>
        <v>0.8429894239299961</v>
      </c>
      <c r="BK24">
        <f t="shared" si="42"/>
        <v>0.19597884785999223</v>
      </c>
      <c r="BL24">
        <v>6</v>
      </c>
      <c r="BM24">
        <v>0.5</v>
      </c>
      <c r="BN24" t="s">
        <v>290</v>
      </c>
      <c r="BO24">
        <v>2</v>
      </c>
      <c r="BP24">
        <v>1605821134.0999999</v>
      </c>
      <c r="BQ24">
        <v>397.80983870967702</v>
      </c>
      <c r="BR24">
        <v>410.98564516128999</v>
      </c>
      <c r="BS24">
        <v>34.311480645161303</v>
      </c>
      <c r="BT24">
        <v>29.5829387096774</v>
      </c>
      <c r="BU24">
        <v>394.25658064516102</v>
      </c>
      <c r="BV24">
        <v>33.893119354838703</v>
      </c>
      <c r="BW24">
        <v>400.00309677419398</v>
      </c>
      <c r="BX24">
        <v>102.444580645161</v>
      </c>
      <c r="BY24">
        <v>4.9258219354838699E-2</v>
      </c>
      <c r="BZ24">
        <v>39.253396774193497</v>
      </c>
      <c r="CA24">
        <v>39.397670967741902</v>
      </c>
      <c r="CB24">
        <v>999.9</v>
      </c>
      <c r="CC24">
        <v>0</v>
      </c>
      <c r="CD24">
        <v>0</v>
      </c>
      <c r="CE24">
        <v>10000.603225806501</v>
      </c>
      <c r="CF24">
        <v>0</v>
      </c>
      <c r="CG24">
        <v>100.581064516129</v>
      </c>
      <c r="CH24">
        <v>1400.0164516129</v>
      </c>
      <c r="CI24">
        <v>0.89999629032258099</v>
      </c>
      <c r="CJ24">
        <v>0.1000037</v>
      </c>
      <c r="CK24">
        <v>0</v>
      </c>
      <c r="CL24">
        <v>884.00774193548398</v>
      </c>
      <c r="CM24">
        <v>4.9997499999999997</v>
      </c>
      <c r="CN24">
        <v>12174.816129032301</v>
      </c>
      <c r="CO24">
        <v>12178.183870967699</v>
      </c>
      <c r="CP24">
        <v>46.814193548387102</v>
      </c>
      <c r="CQ24">
        <v>47.753999999999998</v>
      </c>
      <c r="CR24">
        <v>47.304064516129003</v>
      </c>
      <c r="CS24">
        <v>47.669064516128998</v>
      </c>
      <c r="CT24">
        <v>48.887</v>
      </c>
      <c r="CU24">
        <v>1255.5083870967701</v>
      </c>
      <c r="CV24">
        <v>139.508064516129</v>
      </c>
      <c r="CW24">
        <v>0</v>
      </c>
      <c r="CX24">
        <v>80.100000143051105</v>
      </c>
      <c r="CY24">
        <v>0</v>
      </c>
      <c r="CZ24">
        <v>884.24188461538495</v>
      </c>
      <c r="DA24">
        <v>19.173162406095798</v>
      </c>
      <c r="DB24">
        <v>269.124786493339</v>
      </c>
      <c r="DC24">
        <v>12178.1653846154</v>
      </c>
      <c r="DD24">
        <v>15</v>
      </c>
      <c r="DE24">
        <v>1605820105.0999999</v>
      </c>
      <c r="DF24" t="s">
        <v>291</v>
      </c>
      <c r="DG24">
        <v>1605820105.0999999</v>
      </c>
      <c r="DH24">
        <v>1605820100.5999999</v>
      </c>
      <c r="DI24">
        <v>4</v>
      </c>
      <c r="DJ24">
        <v>-6.7000000000000004E-2</v>
      </c>
      <c r="DK24">
        <v>-7.8E-2</v>
      </c>
      <c r="DL24">
        <v>3.5529999999999999</v>
      </c>
      <c r="DM24">
        <v>0.41799999999999998</v>
      </c>
      <c r="DN24">
        <v>1400</v>
      </c>
      <c r="DO24">
        <v>30</v>
      </c>
      <c r="DP24">
        <v>0.5</v>
      </c>
      <c r="DQ24">
        <v>0.18</v>
      </c>
      <c r="DR24">
        <v>7.4943423027352498</v>
      </c>
      <c r="DS24">
        <v>-0.35264099336709798</v>
      </c>
      <c r="DT24">
        <v>5.4420166061674997E-2</v>
      </c>
      <c r="DU24">
        <v>1</v>
      </c>
      <c r="DV24">
        <v>-13.173959999999999</v>
      </c>
      <c r="DW24">
        <v>0.134287875417158</v>
      </c>
      <c r="DX24">
        <v>5.7761466971214197E-2</v>
      </c>
      <c r="DY24">
        <v>1</v>
      </c>
      <c r="DZ24">
        <v>4.7279483333333303</v>
      </c>
      <c r="EA24">
        <v>0.13680560622913901</v>
      </c>
      <c r="EB24">
        <v>9.9079079807776003E-3</v>
      </c>
      <c r="EC24">
        <v>1</v>
      </c>
      <c r="ED24">
        <v>3</v>
      </c>
      <c r="EE24">
        <v>3</v>
      </c>
      <c r="EF24" t="s">
        <v>302</v>
      </c>
      <c r="EG24">
        <v>100</v>
      </c>
      <c r="EH24">
        <v>100</v>
      </c>
      <c r="EI24">
        <v>3.5529999999999999</v>
      </c>
      <c r="EJ24">
        <v>0.41839999999999999</v>
      </c>
      <c r="EK24">
        <v>3.5533333333332799</v>
      </c>
      <c r="EL24">
        <v>0</v>
      </c>
      <c r="EM24">
        <v>0</v>
      </c>
      <c r="EN24">
        <v>0</v>
      </c>
      <c r="EO24">
        <v>0.418360000000014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17.3</v>
      </c>
      <c r="EX24">
        <v>17.399999999999999</v>
      </c>
      <c r="EY24">
        <v>2</v>
      </c>
      <c r="EZ24">
        <v>396.1</v>
      </c>
      <c r="FA24">
        <v>649.48699999999997</v>
      </c>
      <c r="FB24">
        <v>38.012500000000003</v>
      </c>
      <c r="FC24">
        <v>35.106200000000001</v>
      </c>
      <c r="FD24">
        <v>29.999700000000001</v>
      </c>
      <c r="FE24">
        <v>34.778500000000001</v>
      </c>
      <c r="FF24">
        <v>34.675699999999999</v>
      </c>
      <c r="FG24">
        <v>23.0946</v>
      </c>
      <c r="FH24">
        <v>0</v>
      </c>
      <c r="FI24">
        <v>100</v>
      </c>
      <c r="FJ24">
        <v>-999.9</v>
      </c>
      <c r="FK24">
        <v>411.93400000000003</v>
      </c>
      <c r="FL24">
        <v>33.558700000000002</v>
      </c>
      <c r="FM24">
        <v>101.13800000000001</v>
      </c>
      <c r="FN24">
        <v>100.41500000000001</v>
      </c>
    </row>
    <row r="25" spans="1:170" x14ac:dyDescent="0.25">
      <c r="A25">
        <v>9</v>
      </c>
      <c r="B25">
        <v>1605821262.5999999</v>
      </c>
      <c r="C25">
        <v>847</v>
      </c>
      <c r="D25" t="s">
        <v>323</v>
      </c>
      <c r="E25" t="s">
        <v>324</v>
      </c>
      <c r="F25" t="s">
        <v>285</v>
      </c>
      <c r="G25" t="s">
        <v>286</v>
      </c>
      <c r="H25">
        <v>1605821254.5999999</v>
      </c>
      <c r="I25">
        <f t="shared" si="0"/>
        <v>3.1560352956242627E-3</v>
      </c>
      <c r="J25">
        <f t="shared" si="1"/>
        <v>10.14105234083841</v>
      </c>
      <c r="K25">
        <f t="shared" si="2"/>
        <v>499.83122580645198</v>
      </c>
      <c r="L25">
        <f t="shared" si="3"/>
        <v>282.63229986215924</v>
      </c>
      <c r="M25">
        <f t="shared" si="4"/>
        <v>28.966262170646889</v>
      </c>
      <c r="N25">
        <f t="shared" si="5"/>
        <v>51.226425057739625</v>
      </c>
      <c r="O25">
        <f t="shared" si="6"/>
        <v>8.4938031712820924E-2</v>
      </c>
      <c r="P25">
        <f t="shared" si="7"/>
        <v>2.9720217434969056</v>
      </c>
      <c r="Q25">
        <f t="shared" si="8"/>
        <v>8.3612158242379248E-2</v>
      </c>
      <c r="R25">
        <f t="shared" si="9"/>
        <v>5.2374999294565794E-2</v>
      </c>
      <c r="S25">
        <f t="shared" si="10"/>
        <v>231.28586261540337</v>
      </c>
      <c r="T25">
        <f t="shared" si="11"/>
        <v>39.734801818463836</v>
      </c>
      <c r="U25">
        <f t="shared" si="12"/>
        <v>39.370987096774201</v>
      </c>
      <c r="V25">
        <f t="shared" si="13"/>
        <v>7.1681243276137305</v>
      </c>
      <c r="W25">
        <f t="shared" si="14"/>
        <v>49.282281337249358</v>
      </c>
      <c r="X25">
        <f t="shared" si="15"/>
        <v>3.5009787110024209</v>
      </c>
      <c r="Y25">
        <f t="shared" si="16"/>
        <v>7.1039298831246533</v>
      </c>
      <c r="Z25">
        <f t="shared" si="17"/>
        <v>3.6671456166113097</v>
      </c>
      <c r="AA25">
        <f t="shared" si="18"/>
        <v>-139.18115653702998</v>
      </c>
      <c r="AB25">
        <f t="shared" si="19"/>
        <v>-26.843814566205062</v>
      </c>
      <c r="AC25">
        <f t="shared" si="20"/>
        <v>-2.1987007208529792</v>
      </c>
      <c r="AD25">
        <f t="shared" si="21"/>
        <v>63.062190791315366</v>
      </c>
      <c r="AE25">
        <v>0</v>
      </c>
      <c r="AF25">
        <v>0</v>
      </c>
      <c r="AG25">
        <f t="shared" si="22"/>
        <v>1</v>
      </c>
      <c r="AH25">
        <f t="shared" si="23"/>
        <v>0</v>
      </c>
      <c r="AI25">
        <f t="shared" si="24"/>
        <v>52050.722358680607</v>
      </c>
      <c r="AJ25" t="s">
        <v>287</v>
      </c>
      <c r="AK25">
        <v>715.47692307692296</v>
      </c>
      <c r="AL25">
        <v>3262.08</v>
      </c>
      <c r="AM25">
        <f t="shared" si="25"/>
        <v>2546.603076923077</v>
      </c>
      <c r="AN25">
        <f t="shared" si="26"/>
        <v>0.78066849277855754</v>
      </c>
      <c r="AO25">
        <v>-0.57774747981622299</v>
      </c>
      <c r="AP25" t="s">
        <v>325</v>
      </c>
      <c r="AQ25">
        <v>906.13015384615403</v>
      </c>
      <c r="AR25">
        <v>1136.19</v>
      </c>
      <c r="AS25">
        <f t="shared" si="27"/>
        <v>0.20248360411009247</v>
      </c>
      <c r="AT25">
        <v>0.5</v>
      </c>
      <c r="AU25">
        <f t="shared" si="28"/>
        <v>1180.161822363701</v>
      </c>
      <c r="AV25">
        <f t="shared" si="29"/>
        <v>10.14105234083841</v>
      </c>
      <c r="AW25">
        <f t="shared" si="30"/>
        <v>119.48170961266847</v>
      </c>
      <c r="AX25">
        <f t="shared" si="31"/>
        <v>0.40995784155819015</v>
      </c>
      <c r="AY25">
        <f t="shared" si="32"/>
        <v>9.0824831116688379E-3</v>
      </c>
      <c r="AZ25">
        <f t="shared" si="33"/>
        <v>1.8710690993583818</v>
      </c>
      <c r="BA25" t="s">
        <v>326</v>
      </c>
      <c r="BB25">
        <v>670.4</v>
      </c>
      <c r="BC25">
        <f t="shared" si="34"/>
        <v>465.79000000000008</v>
      </c>
      <c r="BD25">
        <f t="shared" si="35"/>
        <v>0.49391323590855535</v>
      </c>
      <c r="BE25">
        <f t="shared" si="36"/>
        <v>0.8202748796147673</v>
      </c>
      <c r="BF25">
        <f t="shared" si="37"/>
        <v>0.54683312398181061</v>
      </c>
      <c r="BG25">
        <f t="shared" si="38"/>
        <v>0.83479440485424916</v>
      </c>
      <c r="BH25">
        <f t="shared" si="39"/>
        <v>1399.9729032258099</v>
      </c>
      <c r="BI25">
        <f t="shared" si="40"/>
        <v>1180.161822363701</v>
      </c>
      <c r="BJ25">
        <f t="shared" si="41"/>
        <v>0.84298904617680714</v>
      </c>
      <c r="BK25">
        <f t="shared" si="42"/>
        <v>0.19597809235361449</v>
      </c>
      <c r="BL25">
        <v>6</v>
      </c>
      <c r="BM25">
        <v>0.5</v>
      </c>
      <c r="BN25" t="s">
        <v>290</v>
      </c>
      <c r="BO25">
        <v>2</v>
      </c>
      <c r="BP25">
        <v>1605821254.5999999</v>
      </c>
      <c r="BQ25">
        <v>499.83122580645198</v>
      </c>
      <c r="BR25">
        <v>517.40867741935494</v>
      </c>
      <c r="BS25">
        <v>34.160074193548397</v>
      </c>
      <c r="BT25">
        <v>29.587829032258099</v>
      </c>
      <c r="BU25">
        <v>496.27787096774199</v>
      </c>
      <c r="BV25">
        <v>33.741703225806503</v>
      </c>
      <c r="BW25">
        <v>400.00806451612902</v>
      </c>
      <c r="BX25">
        <v>102.43809677419399</v>
      </c>
      <c r="BY25">
        <v>4.9347812903225798E-2</v>
      </c>
      <c r="BZ25">
        <v>39.203451612903201</v>
      </c>
      <c r="CA25">
        <v>39.370987096774201</v>
      </c>
      <c r="CB25">
        <v>999.9</v>
      </c>
      <c r="CC25">
        <v>0</v>
      </c>
      <c r="CD25">
        <v>0</v>
      </c>
      <c r="CE25">
        <v>10000.323870967701</v>
      </c>
      <c r="CF25">
        <v>0</v>
      </c>
      <c r="CG25">
        <v>99.400048387096803</v>
      </c>
      <c r="CH25">
        <v>1399.9729032258099</v>
      </c>
      <c r="CI25">
        <v>0.90000693548387101</v>
      </c>
      <c r="CJ25">
        <v>9.9992941935483901E-2</v>
      </c>
      <c r="CK25">
        <v>0</v>
      </c>
      <c r="CL25">
        <v>905.99125806451605</v>
      </c>
      <c r="CM25">
        <v>4.9997499999999997</v>
      </c>
      <c r="CN25">
        <v>12489.2612903226</v>
      </c>
      <c r="CO25">
        <v>12177.835483871</v>
      </c>
      <c r="CP25">
        <v>46.673000000000002</v>
      </c>
      <c r="CQ25">
        <v>47.566064516129003</v>
      </c>
      <c r="CR25">
        <v>47.133000000000003</v>
      </c>
      <c r="CS25">
        <v>47.515999999999998</v>
      </c>
      <c r="CT25">
        <v>48.743903225806399</v>
      </c>
      <c r="CU25">
        <v>1255.4870967741899</v>
      </c>
      <c r="CV25">
        <v>139.48612903225799</v>
      </c>
      <c r="CW25">
        <v>0</v>
      </c>
      <c r="CX25">
        <v>120.10000014305101</v>
      </c>
      <c r="CY25">
        <v>0</v>
      </c>
      <c r="CZ25">
        <v>906.13015384615403</v>
      </c>
      <c r="DA25">
        <v>9.8382222332004705</v>
      </c>
      <c r="DB25">
        <v>134.72820524355299</v>
      </c>
      <c r="DC25">
        <v>12491.0538461538</v>
      </c>
      <c r="DD25">
        <v>15</v>
      </c>
      <c r="DE25">
        <v>1605820105.0999999</v>
      </c>
      <c r="DF25" t="s">
        <v>291</v>
      </c>
      <c r="DG25">
        <v>1605820105.0999999</v>
      </c>
      <c r="DH25">
        <v>1605820100.5999999</v>
      </c>
      <c r="DI25">
        <v>4</v>
      </c>
      <c r="DJ25">
        <v>-6.7000000000000004E-2</v>
      </c>
      <c r="DK25">
        <v>-7.8E-2</v>
      </c>
      <c r="DL25">
        <v>3.5529999999999999</v>
      </c>
      <c r="DM25">
        <v>0.41799999999999998</v>
      </c>
      <c r="DN25">
        <v>1400</v>
      </c>
      <c r="DO25">
        <v>30</v>
      </c>
      <c r="DP25">
        <v>0.5</v>
      </c>
      <c r="DQ25">
        <v>0.18</v>
      </c>
      <c r="DR25">
        <v>10.1430290405254</v>
      </c>
      <c r="DS25">
        <v>-0.14910611902000301</v>
      </c>
      <c r="DT25">
        <v>2.57381925869999E-2</v>
      </c>
      <c r="DU25">
        <v>1</v>
      </c>
      <c r="DV25">
        <v>-17.57592</v>
      </c>
      <c r="DW25">
        <v>0.43432258064513801</v>
      </c>
      <c r="DX25">
        <v>4.7362857458842597E-2</v>
      </c>
      <c r="DY25">
        <v>0</v>
      </c>
      <c r="DZ25">
        <v>4.57093666666667</v>
      </c>
      <c r="EA25">
        <v>-0.30011639599553702</v>
      </c>
      <c r="EB25">
        <v>2.16988338140299E-2</v>
      </c>
      <c r="EC25">
        <v>0</v>
      </c>
      <c r="ED25">
        <v>1</v>
      </c>
      <c r="EE25">
        <v>3</v>
      </c>
      <c r="EF25" t="s">
        <v>297</v>
      </c>
      <c r="EG25">
        <v>100</v>
      </c>
      <c r="EH25">
        <v>100</v>
      </c>
      <c r="EI25">
        <v>3.5529999999999999</v>
      </c>
      <c r="EJ25">
        <v>0.41830000000000001</v>
      </c>
      <c r="EK25">
        <v>3.5533333333332799</v>
      </c>
      <c r="EL25">
        <v>0</v>
      </c>
      <c r="EM25">
        <v>0</v>
      </c>
      <c r="EN25">
        <v>0</v>
      </c>
      <c r="EO25">
        <v>0.418360000000014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19.3</v>
      </c>
      <c r="EX25">
        <v>19.399999999999999</v>
      </c>
      <c r="EY25">
        <v>2</v>
      </c>
      <c r="EZ25">
        <v>396.024</v>
      </c>
      <c r="FA25">
        <v>650.14200000000005</v>
      </c>
      <c r="FB25">
        <v>37.960299999999997</v>
      </c>
      <c r="FC25">
        <v>35.034999999999997</v>
      </c>
      <c r="FD25">
        <v>30.0001</v>
      </c>
      <c r="FE25">
        <v>34.736800000000002</v>
      </c>
      <c r="FF25">
        <v>34.649900000000002</v>
      </c>
      <c r="FG25">
        <v>27.4407</v>
      </c>
      <c r="FH25">
        <v>0</v>
      </c>
      <c r="FI25">
        <v>100</v>
      </c>
      <c r="FJ25">
        <v>-999.9</v>
      </c>
      <c r="FK25">
        <v>517.35400000000004</v>
      </c>
      <c r="FL25">
        <v>34.112299999999998</v>
      </c>
      <c r="FM25">
        <v>101.15300000000001</v>
      </c>
      <c r="FN25">
        <v>100.429</v>
      </c>
    </row>
    <row r="26" spans="1:170" x14ac:dyDescent="0.25">
      <c r="A26">
        <v>10</v>
      </c>
      <c r="B26">
        <v>1605821383.0999999</v>
      </c>
      <c r="C26">
        <v>967.5</v>
      </c>
      <c r="D26" t="s">
        <v>327</v>
      </c>
      <c r="E26" t="s">
        <v>328</v>
      </c>
      <c r="F26" t="s">
        <v>285</v>
      </c>
      <c r="G26" t="s">
        <v>286</v>
      </c>
      <c r="H26">
        <v>1605821375.0999999</v>
      </c>
      <c r="I26">
        <f t="shared" si="0"/>
        <v>2.60942036061138E-3</v>
      </c>
      <c r="J26">
        <f t="shared" si="1"/>
        <v>11.450630409595641</v>
      </c>
      <c r="K26">
        <f t="shared" si="2"/>
        <v>600.15812903225799</v>
      </c>
      <c r="L26">
        <f t="shared" si="3"/>
        <v>299.81982484810607</v>
      </c>
      <c r="M26">
        <f t="shared" si="4"/>
        <v>30.727017741069691</v>
      </c>
      <c r="N26">
        <f t="shared" si="5"/>
        <v>61.507171807481207</v>
      </c>
      <c r="O26">
        <f t="shared" si="6"/>
        <v>6.7987796290139402E-2</v>
      </c>
      <c r="P26">
        <f t="shared" si="7"/>
        <v>2.9724136218811372</v>
      </c>
      <c r="Q26">
        <f t="shared" si="8"/>
        <v>6.7135551204469304E-2</v>
      </c>
      <c r="R26">
        <f t="shared" si="9"/>
        <v>4.2035400187693459E-2</v>
      </c>
      <c r="S26">
        <f t="shared" si="10"/>
        <v>231.28843740694353</v>
      </c>
      <c r="T26">
        <f t="shared" si="11"/>
        <v>39.8327010558775</v>
      </c>
      <c r="U26">
        <f t="shared" si="12"/>
        <v>39.424058064516103</v>
      </c>
      <c r="V26">
        <f t="shared" si="13"/>
        <v>7.1885641089948606</v>
      </c>
      <c r="W26">
        <f t="shared" si="14"/>
        <v>48.124440082649201</v>
      </c>
      <c r="X26">
        <f t="shared" si="15"/>
        <v>3.4111809218877829</v>
      </c>
      <c r="Y26">
        <f t="shared" si="16"/>
        <v>7.0882506186656933</v>
      </c>
      <c r="Z26">
        <f t="shared" si="17"/>
        <v>3.7773831871070778</v>
      </c>
      <c r="AA26">
        <f t="shared" si="18"/>
        <v>-115.07543790296187</v>
      </c>
      <c r="AB26">
        <f t="shared" si="19"/>
        <v>-41.941236776904553</v>
      </c>
      <c r="AC26">
        <f t="shared" si="20"/>
        <v>-3.435032396937554</v>
      </c>
      <c r="AD26">
        <f t="shared" si="21"/>
        <v>70.836730330139574</v>
      </c>
      <c r="AE26">
        <v>0</v>
      </c>
      <c r="AF26">
        <v>0</v>
      </c>
      <c r="AG26">
        <f t="shared" si="22"/>
        <v>1</v>
      </c>
      <c r="AH26">
        <f t="shared" si="23"/>
        <v>0</v>
      </c>
      <c r="AI26">
        <f t="shared" si="24"/>
        <v>52068.599549827712</v>
      </c>
      <c r="AJ26" t="s">
        <v>287</v>
      </c>
      <c r="AK26">
        <v>715.47692307692296</v>
      </c>
      <c r="AL26">
        <v>3262.08</v>
      </c>
      <c r="AM26">
        <f t="shared" si="25"/>
        <v>2546.603076923077</v>
      </c>
      <c r="AN26">
        <f t="shared" si="26"/>
        <v>0.78066849277855754</v>
      </c>
      <c r="AO26">
        <v>-0.57774747981622299</v>
      </c>
      <c r="AP26" t="s">
        <v>329</v>
      </c>
      <c r="AQ26">
        <v>913.974346153846</v>
      </c>
      <c r="AR26">
        <v>1160.22</v>
      </c>
      <c r="AS26">
        <f t="shared" si="27"/>
        <v>0.21224048356876624</v>
      </c>
      <c r="AT26">
        <v>0.5</v>
      </c>
      <c r="AU26">
        <f t="shared" si="28"/>
        <v>1180.1712297795998</v>
      </c>
      <c r="AV26">
        <f t="shared" si="29"/>
        <v>11.450630409595641</v>
      </c>
      <c r="AW26">
        <f t="shared" si="30"/>
        <v>125.2400562511839</v>
      </c>
      <c r="AX26">
        <f t="shared" si="31"/>
        <v>0.41592973746358453</v>
      </c>
      <c r="AY26">
        <f t="shared" si="32"/>
        <v>1.0192061614362686E-2</v>
      </c>
      <c r="AZ26">
        <f t="shared" si="33"/>
        <v>1.8116046956611673</v>
      </c>
      <c r="BA26" t="s">
        <v>330</v>
      </c>
      <c r="BB26">
        <v>677.65</v>
      </c>
      <c r="BC26">
        <f t="shared" si="34"/>
        <v>482.57000000000005</v>
      </c>
      <c r="BD26">
        <f t="shared" si="35"/>
        <v>0.51027965651854446</v>
      </c>
      <c r="BE26">
        <f t="shared" si="36"/>
        <v>0.81327797618817299</v>
      </c>
      <c r="BF26">
        <f t="shared" si="37"/>
        <v>0.55368069032077316</v>
      </c>
      <c r="BG26">
        <f t="shared" si="38"/>
        <v>0.82535830536243737</v>
      </c>
      <c r="BH26">
        <f t="shared" si="39"/>
        <v>1399.9835483871</v>
      </c>
      <c r="BI26">
        <f t="shared" si="40"/>
        <v>1180.1712297795998</v>
      </c>
      <c r="BJ26">
        <f t="shared" si="41"/>
        <v>0.84298935593868751</v>
      </c>
      <c r="BK26">
        <f t="shared" si="42"/>
        <v>0.19597871187737501</v>
      </c>
      <c r="BL26">
        <v>6</v>
      </c>
      <c r="BM26">
        <v>0.5</v>
      </c>
      <c r="BN26" t="s">
        <v>290</v>
      </c>
      <c r="BO26">
        <v>2</v>
      </c>
      <c r="BP26">
        <v>1605821375.0999999</v>
      </c>
      <c r="BQ26">
        <v>600.15812903225799</v>
      </c>
      <c r="BR26">
        <v>619.68254838709697</v>
      </c>
      <c r="BS26">
        <v>33.284703225806503</v>
      </c>
      <c r="BT26">
        <v>29.500974193548402</v>
      </c>
      <c r="BU26">
        <v>596.60474193548396</v>
      </c>
      <c r="BV26">
        <v>32.866341935483902</v>
      </c>
      <c r="BW26">
        <v>400.01277419354801</v>
      </c>
      <c r="BX26">
        <v>102.435612903226</v>
      </c>
      <c r="BY26">
        <v>4.9330367741935499E-2</v>
      </c>
      <c r="BZ26">
        <v>39.162332258064502</v>
      </c>
      <c r="CA26">
        <v>39.424058064516103</v>
      </c>
      <c r="CB26">
        <v>999.9</v>
      </c>
      <c r="CC26">
        <v>0</v>
      </c>
      <c r="CD26">
        <v>0</v>
      </c>
      <c r="CE26">
        <v>10002.784193548399</v>
      </c>
      <c r="CF26">
        <v>0</v>
      </c>
      <c r="CG26">
        <v>102.445419354839</v>
      </c>
      <c r="CH26">
        <v>1399.9835483871</v>
      </c>
      <c r="CI26">
        <v>0.89999709677419404</v>
      </c>
      <c r="CJ26">
        <v>0.100002851612903</v>
      </c>
      <c r="CK26">
        <v>0</v>
      </c>
      <c r="CL26">
        <v>913.95354838709704</v>
      </c>
      <c r="CM26">
        <v>4.9997499999999997</v>
      </c>
      <c r="CN26">
        <v>12603.483870967701</v>
      </c>
      <c r="CO26">
        <v>12177.8838709677</v>
      </c>
      <c r="CP26">
        <v>46.628999999999998</v>
      </c>
      <c r="CQ26">
        <v>47.596548387096803</v>
      </c>
      <c r="CR26">
        <v>47.125</v>
      </c>
      <c r="CS26">
        <v>47.5</v>
      </c>
      <c r="CT26">
        <v>48.6991935483871</v>
      </c>
      <c r="CU26">
        <v>1255.4819354838701</v>
      </c>
      <c r="CV26">
        <v>139.501612903226</v>
      </c>
      <c r="CW26">
        <v>0</v>
      </c>
      <c r="CX26">
        <v>119.700000047684</v>
      </c>
      <c r="CY26">
        <v>0</v>
      </c>
      <c r="CZ26">
        <v>913.974346153846</v>
      </c>
      <c r="DA26">
        <v>4.1007521406310001</v>
      </c>
      <c r="DB26">
        <v>47.333333259331098</v>
      </c>
      <c r="DC26">
        <v>12603.8576923077</v>
      </c>
      <c r="DD26">
        <v>15</v>
      </c>
      <c r="DE26">
        <v>1605820105.0999999</v>
      </c>
      <c r="DF26" t="s">
        <v>291</v>
      </c>
      <c r="DG26">
        <v>1605820105.0999999</v>
      </c>
      <c r="DH26">
        <v>1605820100.5999999</v>
      </c>
      <c r="DI26">
        <v>4</v>
      </c>
      <c r="DJ26">
        <v>-6.7000000000000004E-2</v>
      </c>
      <c r="DK26">
        <v>-7.8E-2</v>
      </c>
      <c r="DL26">
        <v>3.5529999999999999</v>
      </c>
      <c r="DM26">
        <v>0.41799999999999998</v>
      </c>
      <c r="DN26">
        <v>1400</v>
      </c>
      <c r="DO26">
        <v>30</v>
      </c>
      <c r="DP26">
        <v>0.5</v>
      </c>
      <c r="DQ26">
        <v>0.18</v>
      </c>
      <c r="DR26">
        <v>11.4738285658773</v>
      </c>
      <c r="DS26">
        <v>-1.24404974314943</v>
      </c>
      <c r="DT26">
        <v>9.6380553390034499E-2</v>
      </c>
      <c r="DU26">
        <v>0</v>
      </c>
      <c r="DV26">
        <v>-19.534836666666699</v>
      </c>
      <c r="DW26">
        <v>2.1766077864293298</v>
      </c>
      <c r="DX26">
        <v>0.16180269153783799</v>
      </c>
      <c r="DY26">
        <v>0</v>
      </c>
      <c r="DZ26">
        <v>3.78575066666667</v>
      </c>
      <c r="EA26">
        <v>-0.47925143492769701</v>
      </c>
      <c r="EB26">
        <v>3.4578494177097401E-2</v>
      </c>
      <c r="EC26">
        <v>0</v>
      </c>
      <c r="ED26">
        <v>0</v>
      </c>
      <c r="EE26">
        <v>3</v>
      </c>
      <c r="EF26" t="s">
        <v>292</v>
      </c>
      <c r="EG26">
        <v>100</v>
      </c>
      <c r="EH26">
        <v>100</v>
      </c>
      <c r="EI26">
        <v>3.5529999999999999</v>
      </c>
      <c r="EJ26">
        <v>0.41839999999999999</v>
      </c>
      <c r="EK26">
        <v>3.5533333333332799</v>
      </c>
      <c r="EL26">
        <v>0</v>
      </c>
      <c r="EM26">
        <v>0</v>
      </c>
      <c r="EN26">
        <v>0</v>
      </c>
      <c r="EO26">
        <v>0.418360000000014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21.3</v>
      </c>
      <c r="EX26">
        <v>21.4</v>
      </c>
      <c r="EY26">
        <v>2</v>
      </c>
      <c r="EZ26">
        <v>395.721</v>
      </c>
      <c r="FA26">
        <v>649.68100000000004</v>
      </c>
      <c r="FB26">
        <v>37.926000000000002</v>
      </c>
      <c r="FC26">
        <v>35.0623</v>
      </c>
      <c r="FD26">
        <v>30.0001</v>
      </c>
      <c r="FE26">
        <v>34.761299999999999</v>
      </c>
      <c r="FF26">
        <v>34.674999999999997</v>
      </c>
      <c r="FG26">
        <v>31.5031</v>
      </c>
      <c r="FH26">
        <v>0</v>
      </c>
      <c r="FI26">
        <v>100</v>
      </c>
      <c r="FJ26">
        <v>-999.9</v>
      </c>
      <c r="FK26">
        <v>619.28200000000004</v>
      </c>
      <c r="FL26">
        <v>33.9831</v>
      </c>
      <c r="FM26">
        <v>101.139</v>
      </c>
      <c r="FN26">
        <v>100.42</v>
      </c>
    </row>
    <row r="27" spans="1:170" x14ac:dyDescent="0.25">
      <c r="A27">
        <v>11</v>
      </c>
      <c r="B27">
        <v>1605821504</v>
      </c>
      <c r="C27">
        <v>1088.4000000953699</v>
      </c>
      <c r="D27" t="s">
        <v>331</v>
      </c>
      <c r="E27" t="s">
        <v>332</v>
      </c>
      <c r="F27" t="s">
        <v>285</v>
      </c>
      <c r="G27" t="s">
        <v>286</v>
      </c>
      <c r="H27">
        <v>1605821496.25</v>
      </c>
      <c r="I27">
        <f t="shared" si="0"/>
        <v>2.0074051188559506E-3</v>
      </c>
      <c r="J27">
        <f t="shared" si="1"/>
        <v>11.244260191714233</v>
      </c>
      <c r="K27">
        <f t="shared" si="2"/>
        <v>700.26296666666701</v>
      </c>
      <c r="L27">
        <f t="shared" si="3"/>
        <v>307.36234877047485</v>
      </c>
      <c r="M27">
        <f t="shared" si="4"/>
        <v>31.501143172401978</v>
      </c>
      <c r="N27">
        <f t="shared" si="5"/>
        <v>71.768985562283092</v>
      </c>
      <c r="O27">
        <f t="shared" si="6"/>
        <v>5.0309953551687825E-2</v>
      </c>
      <c r="P27">
        <f t="shared" si="7"/>
        <v>2.9715369647177927</v>
      </c>
      <c r="Q27">
        <f t="shared" si="8"/>
        <v>4.9841499607377021E-2</v>
      </c>
      <c r="R27">
        <f t="shared" si="9"/>
        <v>3.1192662321037519E-2</v>
      </c>
      <c r="S27">
        <f t="shared" si="10"/>
        <v>231.29174845788637</v>
      </c>
      <c r="T27">
        <f t="shared" si="11"/>
        <v>39.973419227333011</v>
      </c>
      <c r="U27">
        <f t="shared" si="12"/>
        <v>39.529593333333302</v>
      </c>
      <c r="V27">
        <f t="shared" si="13"/>
        <v>7.229360225477178</v>
      </c>
      <c r="W27">
        <f t="shared" si="14"/>
        <v>46.783458122927698</v>
      </c>
      <c r="X27">
        <f t="shared" si="15"/>
        <v>3.3138697938814481</v>
      </c>
      <c r="Y27">
        <f t="shared" si="16"/>
        <v>7.0834220616482861</v>
      </c>
      <c r="Z27">
        <f t="shared" si="17"/>
        <v>3.91549043159573</v>
      </c>
      <c r="AA27">
        <f t="shared" si="18"/>
        <v>-88.526565741547415</v>
      </c>
      <c r="AB27">
        <f t="shared" si="19"/>
        <v>-60.866958229859208</v>
      </c>
      <c r="AC27">
        <f t="shared" si="20"/>
        <v>-4.9887653478380773</v>
      </c>
      <c r="AD27">
        <f t="shared" si="21"/>
        <v>76.909459138641679</v>
      </c>
      <c r="AE27">
        <v>0</v>
      </c>
      <c r="AF27">
        <v>0</v>
      </c>
      <c r="AG27">
        <f t="shared" si="22"/>
        <v>1</v>
      </c>
      <c r="AH27">
        <f t="shared" si="23"/>
        <v>0</v>
      </c>
      <c r="AI27">
        <f t="shared" si="24"/>
        <v>52046.015337734061</v>
      </c>
      <c r="AJ27" t="s">
        <v>287</v>
      </c>
      <c r="AK27">
        <v>715.47692307692296</v>
      </c>
      <c r="AL27">
        <v>3262.08</v>
      </c>
      <c r="AM27">
        <f t="shared" si="25"/>
        <v>2546.603076923077</v>
      </c>
      <c r="AN27">
        <f t="shared" si="26"/>
        <v>0.78066849277855754</v>
      </c>
      <c r="AO27">
        <v>-0.57774747981622299</v>
      </c>
      <c r="AP27" t="s">
        <v>333</v>
      </c>
      <c r="AQ27">
        <v>914.36487999999997</v>
      </c>
      <c r="AR27">
        <v>1165.83</v>
      </c>
      <c r="AS27">
        <f t="shared" si="27"/>
        <v>0.21569621642949655</v>
      </c>
      <c r="AT27">
        <v>0.5</v>
      </c>
      <c r="AU27">
        <f t="shared" si="28"/>
        <v>1180.1889377580362</v>
      </c>
      <c r="AV27">
        <f t="shared" si="29"/>
        <v>11.244260191714233</v>
      </c>
      <c r="AW27">
        <f t="shared" si="30"/>
        <v>127.2811442731775</v>
      </c>
      <c r="AX27">
        <f t="shared" si="31"/>
        <v>0.4151891785251709</v>
      </c>
      <c r="AY27">
        <f t="shared" si="32"/>
        <v>1.0017046672194971E-2</v>
      </c>
      <c r="AZ27">
        <f t="shared" si="33"/>
        <v>1.7980751910655928</v>
      </c>
      <c r="BA27" t="s">
        <v>334</v>
      </c>
      <c r="BB27">
        <v>681.79</v>
      </c>
      <c r="BC27">
        <f t="shared" si="34"/>
        <v>484.03999999999996</v>
      </c>
      <c r="BD27">
        <f t="shared" si="35"/>
        <v>0.51951309809106683</v>
      </c>
      <c r="BE27">
        <f t="shared" si="36"/>
        <v>0.81240868274496281</v>
      </c>
      <c r="BF27">
        <f t="shared" si="37"/>
        <v>0.55837326952015409</v>
      </c>
      <c r="BG27">
        <f t="shared" si="38"/>
        <v>0.82315537077446155</v>
      </c>
      <c r="BH27">
        <f t="shared" si="39"/>
        <v>1400.0046666666699</v>
      </c>
      <c r="BI27">
        <f t="shared" si="40"/>
        <v>1180.1889377580362</v>
      </c>
      <c r="BJ27">
        <f t="shared" si="41"/>
        <v>0.84298928843430065</v>
      </c>
      <c r="BK27">
        <f t="shared" si="42"/>
        <v>0.19597857686860143</v>
      </c>
      <c r="BL27">
        <v>6</v>
      </c>
      <c r="BM27">
        <v>0.5</v>
      </c>
      <c r="BN27" t="s">
        <v>290</v>
      </c>
      <c r="BO27">
        <v>2</v>
      </c>
      <c r="BP27">
        <v>1605821496.25</v>
      </c>
      <c r="BQ27">
        <v>700.26296666666701</v>
      </c>
      <c r="BR27">
        <v>719.23760000000004</v>
      </c>
      <c r="BS27">
        <v>32.334026666666702</v>
      </c>
      <c r="BT27">
        <v>29.42033</v>
      </c>
      <c r="BU27">
        <v>696.70963333333304</v>
      </c>
      <c r="BV27">
        <v>31.915656666666699</v>
      </c>
      <c r="BW27">
        <v>400.00683333333302</v>
      </c>
      <c r="BX27">
        <v>102.43899999999999</v>
      </c>
      <c r="BY27">
        <v>4.9620673333333302E-2</v>
      </c>
      <c r="BZ27">
        <v>39.149653333333298</v>
      </c>
      <c r="CA27">
        <v>39.529593333333302</v>
      </c>
      <c r="CB27">
        <v>999.9</v>
      </c>
      <c r="CC27">
        <v>0</v>
      </c>
      <c r="CD27">
        <v>0</v>
      </c>
      <c r="CE27">
        <v>9997.4926666666706</v>
      </c>
      <c r="CF27">
        <v>0</v>
      </c>
      <c r="CG27">
        <v>105.692533333333</v>
      </c>
      <c r="CH27">
        <v>1400.0046666666699</v>
      </c>
      <c r="CI27">
        <v>0.899998566666667</v>
      </c>
      <c r="CJ27">
        <v>0.100001386666667</v>
      </c>
      <c r="CK27">
        <v>0</v>
      </c>
      <c r="CL27">
        <v>914.336366666667</v>
      </c>
      <c r="CM27">
        <v>4.9997499999999997</v>
      </c>
      <c r="CN27">
        <v>12607.7</v>
      </c>
      <c r="CO27">
        <v>12178.083333333299</v>
      </c>
      <c r="CP27">
        <v>46.578800000000001</v>
      </c>
      <c r="CQ27">
        <v>47.603999999999999</v>
      </c>
      <c r="CR27">
        <v>47.061999999999998</v>
      </c>
      <c r="CS27">
        <v>47.5041333333333</v>
      </c>
      <c r="CT27">
        <v>48.674666666666702</v>
      </c>
      <c r="CU27">
        <v>1255.5050000000001</v>
      </c>
      <c r="CV27">
        <v>139.500666666667</v>
      </c>
      <c r="CW27">
        <v>0</v>
      </c>
      <c r="CX27">
        <v>120.09999990463299</v>
      </c>
      <c r="CY27">
        <v>0</v>
      </c>
      <c r="CZ27">
        <v>914.36487999999997</v>
      </c>
      <c r="DA27">
        <v>3.7193077004611399</v>
      </c>
      <c r="DB27">
        <v>49.392307809614898</v>
      </c>
      <c r="DC27">
        <v>12608.056</v>
      </c>
      <c r="DD27">
        <v>15</v>
      </c>
      <c r="DE27">
        <v>1605820105.0999999</v>
      </c>
      <c r="DF27" t="s">
        <v>291</v>
      </c>
      <c r="DG27">
        <v>1605820105.0999999</v>
      </c>
      <c r="DH27">
        <v>1605820100.5999999</v>
      </c>
      <c r="DI27">
        <v>4</v>
      </c>
      <c r="DJ27">
        <v>-6.7000000000000004E-2</v>
      </c>
      <c r="DK27">
        <v>-7.8E-2</v>
      </c>
      <c r="DL27">
        <v>3.5529999999999999</v>
      </c>
      <c r="DM27">
        <v>0.41799999999999998</v>
      </c>
      <c r="DN27">
        <v>1400</v>
      </c>
      <c r="DO27">
        <v>30</v>
      </c>
      <c r="DP27">
        <v>0.5</v>
      </c>
      <c r="DQ27">
        <v>0.18</v>
      </c>
      <c r="DR27">
        <v>11.259307863095</v>
      </c>
      <c r="DS27">
        <v>-1.3373750270163001</v>
      </c>
      <c r="DT27">
        <v>0.101113934939377</v>
      </c>
      <c r="DU27">
        <v>0</v>
      </c>
      <c r="DV27">
        <v>-18.97456</v>
      </c>
      <c r="DW27">
        <v>2.2802669632925698</v>
      </c>
      <c r="DX27">
        <v>0.16692159756404601</v>
      </c>
      <c r="DY27">
        <v>0</v>
      </c>
      <c r="DZ27">
        <v>2.91368266666667</v>
      </c>
      <c r="EA27">
        <v>-0.42640551724138398</v>
      </c>
      <c r="EB27">
        <v>3.07972072254756E-2</v>
      </c>
      <c r="EC27">
        <v>0</v>
      </c>
      <c r="ED27">
        <v>0</v>
      </c>
      <c r="EE27">
        <v>3</v>
      </c>
      <c r="EF27" t="s">
        <v>292</v>
      </c>
      <c r="EG27">
        <v>100</v>
      </c>
      <c r="EH27">
        <v>100</v>
      </c>
      <c r="EI27">
        <v>3.5539999999999998</v>
      </c>
      <c r="EJ27">
        <v>0.41830000000000001</v>
      </c>
      <c r="EK27">
        <v>3.5533333333332799</v>
      </c>
      <c r="EL27">
        <v>0</v>
      </c>
      <c r="EM27">
        <v>0</v>
      </c>
      <c r="EN27">
        <v>0</v>
      </c>
      <c r="EO27">
        <v>0.418360000000014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23.3</v>
      </c>
      <c r="EX27">
        <v>23.4</v>
      </c>
      <c r="EY27">
        <v>2</v>
      </c>
      <c r="EZ27">
        <v>395.178</v>
      </c>
      <c r="FA27">
        <v>649.75300000000004</v>
      </c>
      <c r="FB27">
        <v>37.915599999999998</v>
      </c>
      <c r="FC27">
        <v>35.1023</v>
      </c>
      <c r="FD27">
        <v>29.9999</v>
      </c>
      <c r="FE27">
        <v>34.793599999999998</v>
      </c>
      <c r="FF27">
        <v>34.703200000000002</v>
      </c>
      <c r="FG27">
        <v>35.354799999999997</v>
      </c>
      <c r="FH27">
        <v>0</v>
      </c>
      <c r="FI27">
        <v>100</v>
      </c>
      <c r="FJ27">
        <v>-999.9</v>
      </c>
      <c r="FK27">
        <v>718.78399999999999</v>
      </c>
      <c r="FL27">
        <v>33.153700000000001</v>
      </c>
      <c r="FM27">
        <v>101.137</v>
      </c>
      <c r="FN27">
        <v>100.413</v>
      </c>
    </row>
    <row r="28" spans="1:170" x14ac:dyDescent="0.25">
      <c r="A28">
        <v>12</v>
      </c>
      <c r="B28">
        <v>1605821624.5</v>
      </c>
      <c r="C28">
        <v>1208.9000000953699</v>
      </c>
      <c r="D28" t="s">
        <v>335</v>
      </c>
      <c r="E28" t="s">
        <v>336</v>
      </c>
      <c r="F28" t="s">
        <v>285</v>
      </c>
      <c r="G28" t="s">
        <v>286</v>
      </c>
      <c r="H28">
        <v>1605821616.5</v>
      </c>
      <c r="I28">
        <f t="shared" si="0"/>
        <v>1.5053062903582998E-3</v>
      </c>
      <c r="J28">
        <f t="shared" si="1"/>
        <v>10.41899353024926</v>
      </c>
      <c r="K28">
        <f t="shared" si="2"/>
        <v>800.21325806451603</v>
      </c>
      <c r="L28">
        <f t="shared" si="3"/>
        <v>317.58138946348345</v>
      </c>
      <c r="M28">
        <f t="shared" si="4"/>
        <v>32.543455539030987</v>
      </c>
      <c r="N28">
        <f t="shared" si="5"/>
        <v>82.000096509307781</v>
      </c>
      <c r="O28">
        <f t="shared" si="6"/>
        <v>3.7554013919301202E-2</v>
      </c>
      <c r="P28">
        <f t="shared" si="7"/>
        <v>2.9710912421028914</v>
      </c>
      <c r="Q28">
        <f t="shared" si="8"/>
        <v>3.7292289504415634E-2</v>
      </c>
      <c r="R28">
        <f t="shared" si="9"/>
        <v>2.3331043637907702E-2</v>
      </c>
      <c r="S28">
        <f t="shared" si="10"/>
        <v>231.28818559141433</v>
      </c>
      <c r="T28">
        <f t="shared" si="11"/>
        <v>39.87104597841013</v>
      </c>
      <c r="U28">
        <f t="shared" si="12"/>
        <v>39.315854838709697</v>
      </c>
      <c r="V28">
        <f t="shared" si="13"/>
        <v>7.1469440439339351</v>
      </c>
      <c r="W28">
        <f t="shared" si="14"/>
        <v>46.023023928607145</v>
      </c>
      <c r="X28">
        <f t="shared" si="15"/>
        <v>3.2198492170689366</v>
      </c>
      <c r="Y28">
        <f t="shared" si="16"/>
        <v>6.9961704864584791</v>
      </c>
      <c r="Z28">
        <f t="shared" si="17"/>
        <v>3.9270948268649986</v>
      </c>
      <c r="AA28">
        <f t="shared" si="18"/>
        <v>-66.384007404801025</v>
      </c>
      <c r="AB28">
        <f t="shared" si="19"/>
        <v>-63.527935120715483</v>
      </c>
      <c r="AC28">
        <f t="shared" si="20"/>
        <v>-5.1965451031515455</v>
      </c>
      <c r="AD28">
        <f t="shared" si="21"/>
        <v>96.179697962746275</v>
      </c>
      <c r="AE28">
        <v>0</v>
      </c>
      <c r="AF28">
        <v>0</v>
      </c>
      <c r="AG28">
        <f t="shared" si="22"/>
        <v>1</v>
      </c>
      <c r="AH28">
        <f t="shared" si="23"/>
        <v>0</v>
      </c>
      <c r="AI28">
        <f t="shared" si="24"/>
        <v>52071.554043632175</v>
      </c>
      <c r="AJ28" t="s">
        <v>287</v>
      </c>
      <c r="AK28">
        <v>715.47692307692296</v>
      </c>
      <c r="AL28">
        <v>3262.08</v>
      </c>
      <c r="AM28">
        <f t="shared" si="25"/>
        <v>2546.603076923077</v>
      </c>
      <c r="AN28">
        <f t="shared" si="26"/>
        <v>0.78066849277855754</v>
      </c>
      <c r="AO28">
        <v>-0.57774747981622299</v>
      </c>
      <c r="AP28" t="s">
        <v>337</v>
      </c>
      <c r="AQ28">
        <v>915.79376923076904</v>
      </c>
      <c r="AR28">
        <v>1164.28</v>
      </c>
      <c r="AS28">
        <f t="shared" si="27"/>
        <v>0.21342480397261043</v>
      </c>
      <c r="AT28">
        <v>0.5</v>
      </c>
      <c r="AU28">
        <f t="shared" si="28"/>
        <v>1180.1708523602219</v>
      </c>
      <c r="AV28">
        <f t="shared" si="29"/>
        <v>10.41899353024926</v>
      </c>
      <c r="AW28">
        <f t="shared" si="30"/>
        <v>125.93886640958446</v>
      </c>
      <c r="AX28">
        <f t="shared" si="31"/>
        <v>0.41276153502593871</v>
      </c>
      <c r="AY28">
        <f t="shared" si="32"/>
        <v>9.3179228991066131E-3</v>
      </c>
      <c r="AZ28">
        <f t="shared" si="33"/>
        <v>1.8018002542343767</v>
      </c>
      <c r="BA28" t="s">
        <v>338</v>
      </c>
      <c r="BB28">
        <v>683.71</v>
      </c>
      <c r="BC28">
        <f t="shared" si="34"/>
        <v>480.56999999999994</v>
      </c>
      <c r="BD28">
        <f t="shared" si="35"/>
        <v>0.51706563199790034</v>
      </c>
      <c r="BE28">
        <f t="shared" si="36"/>
        <v>0.8136148031508279</v>
      </c>
      <c r="BF28">
        <f t="shared" si="37"/>
        <v>0.55366427626301773</v>
      </c>
      <c r="BG28">
        <f t="shared" si="38"/>
        <v>0.82376402471588095</v>
      </c>
      <c r="BH28">
        <f t="shared" si="39"/>
        <v>1399.98322580645</v>
      </c>
      <c r="BI28">
        <f t="shared" si="40"/>
        <v>1180.1708523602219</v>
      </c>
      <c r="BJ28">
        <f t="shared" si="41"/>
        <v>0.84298928058969658</v>
      </c>
      <c r="BK28">
        <f t="shared" si="42"/>
        <v>0.19597856117939316</v>
      </c>
      <c r="BL28">
        <v>6</v>
      </c>
      <c r="BM28">
        <v>0.5</v>
      </c>
      <c r="BN28" t="s">
        <v>290</v>
      </c>
      <c r="BO28">
        <v>2</v>
      </c>
      <c r="BP28">
        <v>1605821616.5</v>
      </c>
      <c r="BQ28">
        <v>800.21325806451603</v>
      </c>
      <c r="BR28">
        <v>817.64861290322597</v>
      </c>
      <c r="BS28">
        <v>31.421500000000002</v>
      </c>
      <c r="BT28">
        <v>29.234487096774199</v>
      </c>
      <c r="BU28">
        <v>796.66006451612895</v>
      </c>
      <c r="BV28">
        <v>31.003145161290298</v>
      </c>
      <c r="BW28">
        <v>399.99964516129</v>
      </c>
      <c r="BX28">
        <v>102.424258064516</v>
      </c>
      <c r="BY28">
        <v>4.8546132258064499E-2</v>
      </c>
      <c r="BZ28">
        <v>38.919245161290299</v>
      </c>
      <c r="CA28">
        <v>39.315854838709697</v>
      </c>
      <c r="CB28">
        <v>999.9</v>
      </c>
      <c r="CC28">
        <v>0</v>
      </c>
      <c r="CD28">
        <v>0</v>
      </c>
      <c r="CE28">
        <v>9996.4096774193495</v>
      </c>
      <c r="CF28">
        <v>0</v>
      </c>
      <c r="CG28">
        <v>106.729935483871</v>
      </c>
      <c r="CH28">
        <v>1399.98322580645</v>
      </c>
      <c r="CI28">
        <v>0.90000109677419304</v>
      </c>
      <c r="CJ28">
        <v>9.9998841935483904E-2</v>
      </c>
      <c r="CK28">
        <v>0</v>
      </c>
      <c r="CL28">
        <v>915.691838709678</v>
      </c>
      <c r="CM28">
        <v>4.9997499999999997</v>
      </c>
      <c r="CN28">
        <v>12608.270967741901</v>
      </c>
      <c r="CO28">
        <v>12177.896774193599</v>
      </c>
      <c r="CP28">
        <v>46.183</v>
      </c>
      <c r="CQ28">
        <v>47.191064516129003</v>
      </c>
      <c r="CR28">
        <v>46.691064516129003</v>
      </c>
      <c r="CS28">
        <v>47.120935483871001</v>
      </c>
      <c r="CT28">
        <v>48.305999999999997</v>
      </c>
      <c r="CU28">
        <v>1255.4851612903201</v>
      </c>
      <c r="CV28">
        <v>139.49806451612901</v>
      </c>
      <c r="CW28">
        <v>0</v>
      </c>
      <c r="CX28">
        <v>120</v>
      </c>
      <c r="CY28">
        <v>0</v>
      </c>
      <c r="CZ28">
        <v>915.79376923076904</v>
      </c>
      <c r="DA28">
        <v>7.8770598313291904</v>
      </c>
      <c r="DB28">
        <v>104.994871871852</v>
      </c>
      <c r="DC28">
        <v>12609.5346153846</v>
      </c>
      <c r="DD28">
        <v>15</v>
      </c>
      <c r="DE28">
        <v>1605820105.0999999</v>
      </c>
      <c r="DF28" t="s">
        <v>291</v>
      </c>
      <c r="DG28">
        <v>1605820105.0999999</v>
      </c>
      <c r="DH28">
        <v>1605820100.5999999</v>
      </c>
      <c r="DI28">
        <v>4</v>
      </c>
      <c r="DJ28">
        <v>-6.7000000000000004E-2</v>
      </c>
      <c r="DK28">
        <v>-7.8E-2</v>
      </c>
      <c r="DL28">
        <v>3.5529999999999999</v>
      </c>
      <c r="DM28">
        <v>0.41799999999999998</v>
      </c>
      <c r="DN28">
        <v>1400</v>
      </c>
      <c r="DO28">
        <v>30</v>
      </c>
      <c r="DP28">
        <v>0.5</v>
      </c>
      <c r="DQ28">
        <v>0.18</v>
      </c>
      <c r="DR28">
        <v>10.4333551610063</v>
      </c>
      <c r="DS28">
        <v>-0.88211848162970596</v>
      </c>
      <c r="DT28">
        <v>7.4250562662724603E-2</v>
      </c>
      <c r="DU28">
        <v>0</v>
      </c>
      <c r="DV28">
        <v>-17.44257</v>
      </c>
      <c r="DW28">
        <v>1.4656471635149799</v>
      </c>
      <c r="DX28">
        <v>0.117968453834065</v>
      </c>
      <c r="DY28">
        <v>0</v>
      </c>
      <c r="DZ28">
        <v>2.18820666666667</v>
      </c>
      <c r="EA28">
        <v>-0.271526229143493</v>
      </c>
      <c r="EB28">
        <v>1.9832274257437599E-2</v>
      </c>
      <c r="EC28">
        <v>0</v>
      </c>
      <c r="ED28">
        <v>0</v>
      </c>
      <c r="EE28">
        <v>3</v>
      </c>
      <c r="EF28" t="s">
        <v>292</v>
      </c>
      <c r="EG28">
        <v>100</v>
      </c>
      <c r="EH28">
        <v>100</v>
      </c>
      <c r="EI28">
        <v>3.5529999999999999</v>
      </c>
      <c r="EJ28">
        <v>0.41830000000000001</v>
      </c>
      <c r="EK28">
        <v>3.5533333333332799</v>
      </c>
      <c r="EL28">
        <v>0</v>
      </c>
      <c r="EM28">
        <v>0</v>
      </c>
      <c r="EN28">
        <v>0</v>
      </c>
      <c r="EO28">
        <v>0.418360000000014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25.3</v>
      </c>
      <c r="EX28">
        <v>25.4</v>
      </c>
      <c r="EY28">
        <v>2</v>
      </c>
      <c r="EZ28">
        <v>394.00900000000001</v>
      </c>
      <c r="FA28">
        <v>652.09900000000005</v>
      </c>
      <c r="FB28">
        <v>37.770499999999998</v>
      </c>
      <c r="FC28">
        <v>34.849299999999999</v>
      </c>
      <c r="FD28">
        <v>29.998999999999999</v>
      </c>
      <c r="FE28">
        <v>34.577500000000001</v>
      </c>
      <c r="FF28">
        <v>34.489600000000003</v>
      </c>
      <c r="FG28">
        <v>39.084400000000002</v>
      </c>
      <c r="FH28">
        <v>0</v>
      </c>
      <c r="FI28">
        <v>100</v>
      </c>
      <c r="FJ28">
        <v>-999.9</v>
      </c>
      <c r="FK28">
        <v>817.35500000000002</v>
      </c>
      <c r="FL28">
        <v>32.232100000000003</v>
      </c>
      <c r="FM28">
        <v>101.20399999999999</v>
      </c>
      <c r="FN28">
        <v>100.482</v>
      </c>
    </row>
    <row r="29" spans="1:170" x14ac:dyDescent="0.25">
      <c r="A29">
        <v>13</v>
      </c>
      <c r="B29">
        <v>1605821745</v>
      </c>
      <c r="C29">
        <v>1329.4000000953699</v>
      </c>
      <c r="D29" t="s">
        <v>339</v>
      </c>
      <c r="E29" t="s">
        <v>340</v>
      </c>
      <c r="F29" t="s">
        <v>285</v>
      </c>
      <c r="G29" t="s">
        <v>286</v>
      </c>
      <c r="H29">
        <v>1605821737</v>
      </c>
      <c r="I29">
        <f t="shared" si="0"/>
        <v>1.2450046429621541E-3</v>
      </c>
      <c r="J29">
        <f t="shared" si="1"/>
        <v>10.148940208829464</v>
      </c>
      <c r="K29">
        <f t="shared" si="2"/>
        <v>900.06093548387105</v>
      </c>
      <c r="L29">
        <f t="shared" si="3"/>
        <v>324.09885799856085</v>
      </c>
      <c r="M29">
        <f t="shared" si="4"/>
        <v>33.211404229724927</v>
      </c>
      <c r="N29">
        <f t="shared" si="5"/>
        <v>92.232005210804971</v>
      </c>
      <c r="O29">
        <f t="shared" si="6"/>
        <v>3.0458017196876134E-2</v>
      </c>
      <c r="P29">
        <f t="shared" si="7"/>
        <v>2.9714062171947084</v>
      </c>
      <c r="Q29">
        <f t="shared" si="8"/>
        <v>3.0285629329286815E-2</v>
      </c>
      <c r="R29">
        <f t="shared" si="9"/>
        <v>1.8943925214267871E-2</v>
      </c>
      <c r="S29">
        <f t="shared" si="10"/>
        <v>231.28770091660488</v>
      </c>
      <c r="T29">
        <f t="shared" si="11"/>
        <v>39.916073814025815</v>
      </c>
      <c r="U29">
        <f t="shared" si="12"/>
        <v>39.370861290322601</v>
      </c>
      <c r="V29">
        <f t="shared" si="13"/>
        <v>7.168075934381263</v>
      </c>
      <c r="W29">
        <f t="shared" si="14"/>
        <v>45.333297599692642</v>
      </c>
      <c r="X29">
        <f t="shared" si="15"/>
        <v>3.1679866227373799</v>
      </c>
      <c r="Y29">
        <f t="shared" si="16"/>
        <v>6.9882112938522667</v>
      </c>
      <c r="Z29">
        <f t="shared" si="17"/>
        <v>4.0000893116438831</v>
      </c>
      <c r="AA29">
        <f t="shared" si="18"/>
        <v>-54.904704754630998</v>
      </c>
      <c r="AB29">
        <f t="shared" si="19"/>
        <v>-75.733219064944493</v>
      </c>
      <c r="AC29">
        <f t="shared" si="20"/>
        <v>-6.1952821893173802</v>
      </c>
      <c r="AD29">
        <f t="shared" si="21"/>
        <v>94.454494907712032</v>
      </c>
      <c r="AE29">
        <v>0</v>
      </c>
      <c r="AF29">
        <v>0</v>
      </c>
      <c r="AG29">
        <f t="shared" si="22"/>
        <v>1</v>
      </c>
      <c r="AH29">
        <f t="shared" si="23"/>
        <v>0</v>
      </c>
      <c r="AI29">
        <f t="shared" si="24"/>
        <v>52083.989819095717</v>
      </c>
      <c r="AJ29" t="s">
        <v>287</v>
      </c>
      <c r="AK29">
        <v>715.47692307692296</v>
      </c>
      <c r="AL29">
        <v>3262.08</v>
      </c>
      <c r="AM29">
        <f t="shared" si="25"/>
        <v>2546.603076923077</v>
      </c>
      <c r="AN29">
        <f t="shared" si="26"/>
        <v>0.78066849277855754</v>
      </c>
      <c r="AO29">
        <v>-0.57774747981622299</v>
      </c>
      <c r="AP29" t="s">
        <v>341</v>
      </c>
      <c r="AQ29">
        <v>920.80319230769203</v>
      </c>
      <c r="AR29">
        <v>1171.9000000000001</v>
      </c>
      <c r="AS29">
        <f t="shared" si="27"/>
        <v>0.21426470491706462</v>
      </c>
      <c r="AT29">
        <v>0.5</v>
      </c>
      <c r="AU29">
        <f t="shared" si="28"/>
        <v>1180.1686459086047</v>
      </c>
      <c r="AV29">
        <f t="shared" si="29"/>
        <v>10.148940208829464</v>
      </c>
      <c r="AW29">
        <f t="shared" si="30"/>
        <v>126.43424333398946</v>
      </c>
      <c r="AX29">
        <f t="shared" si="31"/>
        <v>0.41302158887277074</v>
      </c>
      <c r="AY29">
        <f t="shared" si="32"/>
        <v>9.0891142768729245E-3</v>
      </c>
      <c r="AZ29">
        <f t="shared" si="33"/>
        <v>1.7835822169127056</v>
      </c>
      <c r="BA29" t="s">
        <v>342</v>
      </c>
      <c r="BB29">
        <v>687.88</v>
      </c>
      <c r="BC29">
        <f t="shared" si="34"/>
        <v>484.0200000000001</v>
      </c>
      <c r="BD29">
        <f t="shared" si="35"/>
        <v>0.51877362028905416</v>
      </c>
      <c r="BE29">
        <f t="shared" si="36"/>
        <v>0.81197265169761479</v>
      </c>
      <c r="BF29">
        <f t="shared" si="37"/>
        <v>0.5501404735822033</v>
      </c>
      <c r="BG29">
        <f t="shared" si="38"/>
        <v>0.82077180340387068</v>
      </c>
      <c r="BH29">
        <f t="shared" si="39"/>
        <v>1399.9806451612901</v>
      </c>
      <c r="BI29">
        <f t="shared" si="40"/>
        <v>1180.1686459086047</v>
      </c>
      <c r="BJ29">
        <f t="shared" si="41"/>
        <v>0.84298925844981154</v>
      </c>
      <c r="BK29">
        <f t="shared" si="42"/>
        <v>0.19597851689962317</v>
      </c>
      <c r="BL29">
        <v>6</v>
      </c>
      <c r="BM29">
        <v>0.5</v>
      </c>
      <c r="BN29" t="s">
        <v>290</v>
      </c>
      <c r="BO29">
        <v>2</v>
      </c>
      <c r="BP29">
        <v>1605821737</v>
      </c>
      <c r="BQ29">
        <v>900.06093548387105</v>
      </c>
      <c r="BR29">
        <v>916.96487096774194</v>
      </c>
      <c r="BS29">
        <v>30.915309677419401</v>
      </c>
      <c r="BT29">
        <v>29.105574193548399</v>
      </c>
      <c r="BU29">
        <v>896.50770967741903</v>
      </c>
      <c r="BV29">
        <v>30.496951612903199</v>
      </c>
      <c r="BW29">
        <v>400.00816129032302</v>
      </c>
      <c r="BX29">
        <v>102.424322580645</v>
      </c>
      <c r="BY29">
        <v>4.8745158064516098E-2</v>
      </c>
      <c r="BZ29">
        <v>38.898103225806501</v>
      </c>
      <c r="CA29">
        <v>39.370861290322601</v>
      </c>
      <c r="CB29">
        <v>999.9</v>
      </c>
      <c r="CC29">
        <v>0</v>
      </c>
      <c r="CD29">
        <v>0</v>
      </c>
      <c r="CE29">
        <v>9998.1854838709696</v>
      </c>
      <c r="CF29">
        <v>0</v>
      </c>
      <c r="CG29">
        <v>103.931677419355</v>
      </c>
      <c r="CH29">
        <v>1399.9806451612901</v>
      </c>
      <c r="CI29">
        <v>0.90000096774193505</v>
      </c>
      <c r="CJ29">
        <v>9.9999006451612901E-2</v>
      </c>
      <c r="CK29">
        <v>0</v>
      </c>
      <c r="CL29">
        <v>920.71587096774203</v>
      </c>
      <c r="CM29">
        <v>4.9997499999999997</v>
      </c>
      <c r="CN29">
        <v>12669.4096774194</v>
      </c>
      <c r="CO29">
        <v>12177.890322580601</v>
      </c>
      <c r="CP29">
        <v>46.061999999999998</v>
      </c>
      <c r="CQ29">
        <v>47</v>
      </c>
      <c r="CR29">
        <v>46.561999999999998</v>
      </c>
      <c r="CS29">
        <v>46.936999999999998</v>
      </c>
      <c r="CT29">
        <v>48.152999999999999</v>
      </c>
      <c r="CU29">
        <v>1255.4838709677399</v>
      </c>
      <c r="CV29">
        <v>139.49677419354799</v>
      </c>
      <c r="CW29">
        <v>0</v>
      </c>
      <c r="CX29">
        <v>120.10000014305101</v>
      </c>
      <c r="CY29">
        <v>0</v>
      </c>
      <c r="CZ29">
        <v>920.80319230769203</v>
      </c>
      <c r="DA29">
        <v>6.9505299394144098</v>
      </c>
      <c r="DB29">
        <v>97.842735015339102</v>
      </c>
      <c r="DC29">
        <v>12670.5961538462</v>
      </c>
      <c r="DD29">
        <v>15</v>
      </c>
      <c r="DE29">
        <v>1605820105.0999999</v>
      </c>
      <c r="DF29" t="s">
        <v>291</v>
      </c>
      <c r="DG29">
        <v>1605820105.0999999</v>
      </c>
      <c r="DH29">
        <v>1605820100.5999999</v>
      </c>
      <c r="DI29">
        <v>4</v>
      </c>
      <c r="DJ29">
        <v>-6.7000000000000004E-2</v>
      </c>
      <c r="DK29">
        <v>-7.8E-2</v>
      </c>
      <c r="DL29">
        <v>3.5529999999999999</v>
      </c>
      <c r="DM29">
        <v>0.41799999999999998</v>
      </c>
      <c r="DN29">
        <v>1400</v>
      </c>
      <c r="DO29">
        <v>30</v>
      </c>
      <c r="DP29">
        <v>0.5</v>
      </c>
      <c r="DQ29">
        <v>0.18</v>
      </c>
      <c r="DR29">
        <v>10.152284338542</v>
      </c>
      <c r="DS29">
        <v>-0.76750247153781503</v>
      </c>
      <c r="DT29">
        <v>6.7720924925683698E-2</v>
      </c>
      <c r="DU29">
        <v>0</v>
      </c>
      <c r="DV29">
        <v>-16.89856</v>
      </c>
      <c r="DW29">
        <v>1.28322847608458</v>
      </c>
      <c r="DX29">
        <v>0.10949737165795401</v>
      </c>
      <c r="DY29">
        <v>0</v>
      </c>
      <c r="DZ29">
        <v>1.8091286666666699</v>
      </c>
      <c r="EA29">
        <v>-0.152509187986652</v>
      </c>
      <c r="EB29">
        <v>1.10138887269161E-2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3.5539999999999998</v>
      </c>
      <c r="EJ29">
        <v>0.41839999999999999</v>
      </c>
      <c r="EK29">
        <v>3.5533333333332799</v>
      </c>
      <c r="EL29">
        <v>0</v>
      </c>
      <c r="EM29">
        <v>0</v>
      </c>
      <c r="EN29">
        <v>0</v>
      </c>
      <c r="EO29">
        <v>0.418360000000014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27.3</v>
      </c>
      <c r="EX29">
        <v>27.4</v>
      </c>
      <c r="EY29">
        <v>2</v>
      </c>
      <c r="EZ29">
        <v>394.012</v>
      </c>
      <c r="FA29">
        <v>652.85</v>
      </c>
      <c r="FB29">
        <v>37.6631</v>
      </c>
      <c r="FC29">
        <v>34.633099999999999</v>
      </c>
      <c r="FD29">
        <v>29.999700000000001</v>
      </c>
      <c r="FE29">
        <v>34.391800000000003</v>
      </c>
      <c r="FF29">
        <v>34.321599999999997</v>
      </c>
      <c r="FG29">
        <v>42.7699</v>
      </c>
      <c r="FH29">
        <v>0</v>
      </c>
      <c r="FI29">
        <v>100</v>
      </c>
      <c r="FJ29">
        <v>-999.9</v>
      </c>
      <c r="FK29">
        <v>916.76199999999994</v>
      </c>
      <c r="FL29">
        <v>31.3444</v>
      </c>
      <c r="FM29">
        <v>101.23</v>
      </c>
      <c r="FN29">
        <v>100.51600000000001</v>
      </c>
    </row>
    <row r="30" spans="1:170" x14ac:dyDescent="0.25">
      <c r="A30">
        <v>14</v>
      </c>
      <c r="B30">
        <v>1605821865.5</v>
      </c>
      <c r="C30">
        <v>1449.9000000953699</v>
      </c>
      <c r="D30" t="s">
        <v>343</v>
      </c>
      <c r="E30" t="s">
        <v>344</v>
      </c>
      <c r="F30" t="s">
        <v>285</v>
      </c>
      <c r="G30" t="s">
        <v>286</v>
      </c>
      <c r="H30">
        <v>1605821857.5</v>
      </c>
      <c r="I30">
        <f t="shared" si="0"/>
        <v>1.0450774374031614E-3</v>
      </c>
      <c r="J30">
        <f t="shared" si="1"/>
        <v>11.980255591035645</v>
      </c>
      <c r="K30">
        <f t="shared" si="2"/>
        <v>1199.83741935484</v>
      </c>
      <c r="L30">
        <f t="shared" si="3"/>
        <v>386.26258499479815</v>
      </c>
      <c r="M30">
        <f t="shared" si="4"/>
        <v>39.579876653648491</v>
      </c>
      <c r="N30">
        <f t="shared" si="5"/>
        <v>122.94594119991206</v>
      </c>
      <c r="O30">
        <f t="shared" si="6"/>
        <v>2.5292611289391732E-2</v>
      </c>
      <c r="P30">
        <f t="shared" si="7"/>
        <v>2.9718517530126629</v>
      </c>
      <c r="Q30">
        <f t="shared" si="8"/>
        <v>2.517363067865604E-2</v>
      </c>
      <c r="R30">
        <f t="shared" si="9"/>
        <v>1.5744162324190718E-2</v>
      </c>
      <c r="S30">
        <f t="shared" si="10"/>
        <v>231.29205276807397</v>
      </c>
      <c r="T30">
        <f t="shared" si="11"/>
        <v>39.922840796510016</v>
      </c>
      <c r="U30">
        <f t="shared" si="12"/>
        <v>39.384932258064502</v>
      </c>
      <c r="V30">
        <f t="shared" si="13"/>
        <v>7.1734902876242872</v>
      </c>
      <c r="W30">
        <f t="shared" si="14"/>
        <v>44.945757042119062</v>
      </c>
      <c r="X30">
        <f t="shared" si="15"/>
        <v>3.1334658686780421</v>
      </c>
      <c r="Y30">
        <f t="shared" si="16"/>
        <v>6.9716611197396094</v>
      </c>
      <c r="Z30">
        <f t="shared" si="17"/>
        <v>4.0400244189462455</v>
      </c>
      <c r="AA30">
        <f t="shared" si="18"/>
        <v>-46.087914989479415</v>
      </c>
      <c r="AB30">
        <f t="shared" si="19"/>
        <v>-85.053267790859138</v>
      </c>
      <c r="AC30">
        <f t="shared" si="20"/>
        <v>-6.9556561647315025</v>
      </c>
      <c r="AD30">
        <f t="shared" si="21"/>
        <v>93.19521382300394</v>
      </c>
      <c r="AE30">
        <v>0</v>
      </c>
      <c r="AF30">
        <v>0</v>
      </c>
      <c r="AG30">
        <f t="shared" si="22"/>
        <v>1</v>
      </c>
      <c r="AH30">
        <f t="shared" si="23"/>
        <v>0</v>
      </c>
      <c r="AI30">
        <f t="shared" si="24"/>
        <v>52103.857547312567</v>
      </c>
      <c r="AJ30" t="s">
        <v>287</v>
      </c>
      <c r="AK30">
        <v>715.47692307692296</v>
      </c>
      <c r="AL30">
        <v>3262.08</v>
      </c>
      <c r="AM30">
        <f t="shared" si="25"/>
        <v>2546.603076923077</v>
      </c>
      <c r="AN30">
        <f t="shared" si="26"/>
        <v>0.78066849277855754</v>
      </c>
      <c r="AO30">
        <v>-0.57774747981622299</v>
      </c>
      <c r="AP30" t="s">
        <v>345</v>
      </c>
      <c r="AQ30">
        <v>936.363846153846</v>
      </c>
      <c r="AR30">
        <v>1198.44</v>
      </c>
      <c r="AS30">
        <f t="shared" si="27"/>
        <v>0.21868108027615407</v>
      </c>
      <c r="AT30">
        <v>0.5</v>
      </c>
      <c r="AU30">
        <f t="shared" si="28"/>
        <v>1180.1906910698999</v>
      </c>
      <c r="AV30">
        <f t="shared" si="29"/>
        <v>11.980255591035645</v>
      </c>
      <c r="AW30">
        <f t="shared" si="30"/>
        <v>129.04268762751326</v>
      </c>
      <c r="AX30">
        <f t="shared" si="31"/>
        <v>0.4227161977237075</v>
      </c>
      <c r="AY30">
        <f t="shared" si="32"/>
        <v>1.0640655926092275E-2</v>
      </c>
      <c r="AZ30">
        <f t="shared" si="33"/>
        <v>1.7219385200760988</v>
      </c>
      <c r="BA30" t="s">
        <v>346</v>
      </c>
      <c r="BB30">
        <v>691.84</v>
      </c>
      <c r="BC30">
        <f t="shared" si="34"/>
        <v>506.6</v>
      </c>
      <c r="BD30">
        <f t="shared" si="35"/>
        <v>0.51732363570105422</v>
      </c>
      <c r="BE30">
        <f t="shared" si="36"/>
        <v>0.8028977838645418</v>
      </c>
      <c r="BF30">
        <f t="shared" si="37"/>
        <v>0.54264221504431009</v>
      </c>
      <c r="BG30">
        <f t="shared" si="38"/>
        <v>0.81035007720692176</v>
      </c>
      <c r="BH30">
        <f t="shared" si="39"/>
        <v>1400.00677419355</v>
      </c>
      <c r="BI30">
        <f t="shared" si="40"/>
        <v>1180.1906910698999</v>
      </c>
      <c r="BJ30">
        <f t="shared" si="41"/>
        <v>0.84298927178386596</v>
      </c>
      <c r="BK30">
        <f t="shared" si="42"/>
        <v>0.19597854356773187</v>
      </c>
      <c r="BL30">
        <v>6</v>
      </c>
      <c r="BM30">
        <v>0.5</v>
      </c>
      <c r="BN30" t="s">
        <v>290</v>
      </c>
      <c r="BO30">
        <v>2</v>
      </c>
      <c r="BP30">
        <v>1605821857.5</v>
      </c>
      <c r="BQ30">
        <v>1199.83741935484</v>
      </c>
      <c r="BR30">
        <v>1219.6887096774201</v>
      </c>
      <c r="BS30">
        <v>30.579696774193501</v>
      </c>
      <c r="BT30">
        <v>29.060016129032299</v>
      </c>
      <c r="BU30">
        <v>1196.2838709677401</v>
      </c>
      <c r="BV30">
        <v>30.161332258064501</v>
      </c>
      <c r="BW30">
        <v>399.99954838709698</v>
      </c>
      <c r="BX30">
        <v>102.42025806451601</v>
      </c>
      <c r="BY30">
        <v>4.8575809677419403E-2</v>
      </c>
      <c r="BZ30">
        <v>38.854074193548399</v>
      </c>
      <c r="CA30">
        <v>39.384932258064502</v>
      </c>
      <c r="CB30">
        <v>999.9</v>
      </c>
      <c r="CC30">
        <v>0</v>
      </c>
      <c r="CD30">
        <v>0</v>
      </c>
      <c r="CE30">
        <v>10001.1035483871</v>
      </c>
      <c r="CF30">
        <v>0</v>
      </c>
      <c r="CG30">
        <v>108.065161290323</v>
      </c>
      <c r="CH30">
        <v>1400.00677419355</v>
      </c>
      <c r="CI30">
        <v>0.89999961290322605</v>
      </c>
      <c r="CJ30">
        <v>0.10000033548387099</v>
      </c>
      <c r="CK30">
        <v>0</v>
      </c>
      <c r="CL30">
        <v>936.36841935483903</v>
      </c>
      <c r="CM30">
        <v>4.9997499999999997</v>
      </c>
      <c r="CN30">
        <v>12890.0741935484</v>
      </c>
      <c r="CO30">
        <v>12178.1193548387</v>
      </c>
      <c r="CP30">
        <v>46.125</v>
      </c>
      <c r="CQ30">
        <v>47.061999999999998</v>
      </c>
      <c r="CR30">
        <v>46.602645161290297</v>
      </c>
      <c r="CS30">
        <v>47</v>
      </c>
      <c r="CT30">
        <v>48.186999999999998</v>
      </c>
      <c r="CU30">
        <v>1255.50677419355</v>
      </c>
      <c r="CV30">
        <v>139.5</v>
      </c>
      <c r="CW30">
        <v>0</v>
      </c>
      <c r="CX30">
        <v>120.10000014305101</v>
      </c>
      <c r="CY30">
        <v>0</v>
      </c>
      <c r="CZ30">
        <v>936.363846153846</v>
      </c>
      <c r="DA30">
        <v>0.37237608504429998</v>
      </c>
      <c r="DB30">
        <v>3.4085470859721898</v>
      </c>
      <c r="DC30">
        <v>12890.003846153801</v>
      </c>
      <c r="DD30">
        <v>15</v>
      </c>
      <c r="DE30">
        <v>1605820105.0999999</v>
      </c>
      <c r="DF30" t="s">
        <v>291</v>
      </c>
      <c r="DG30">
        <v>1605820105.0999999</v>
      </c>
      <c r="DH30">
        <v>1605820100.5999999</v>
      </c>
      <c r="DI30">
        <v>4</v>
      </c>
      <c r="DJ30">
        <v>-6.7000000000000004E-2</v>
      </c>
      <c r="DK30">
        <v>-7.8E-2</v>
      </c>
      <c r="DL30">
        <v>3.5529999999999999</v>
      </c>
      <c r="DM30">
        <v>0.41799999999999998</v>
      </c>
      <c r="DN30">
        <v>1400</v>
      </c>
      <c r="DO30">
        <v>30</v>
      </c>
      <c r="DP30">
        <v>0.5</v>
      </c>
      <c r="DQ30">
        <v>0.18</v>
      </c>
      <c r="DR30">
        <v>12.0154890390608</v>
      </c>
      <c r="DS30">
        <v>-1.34270537601335</v>
      </c>
      <c r="DT30">
        <v>0.133479674010264</v>
      </c>
      <c r="DU30">
        <v>0</v>
      </c>
      <c r="DV30">
        <v>-19.867786666666699</v>
      </c>
      <c r="DW30">
        <v>2.3272791991101198</v>
      </c>
      <c r="DX30">
        <v>0.219991032746539</v>
      </c>
      <c r="DY30">
        <v>0</v>
      </c>
      <c r="DZ30">
        <v>1.5203453333333301</v>
      </c>
      <c r="EA30">
        <v>-0.15299879866518301</v>
      </c>
      <c r="EB30">
        <v>1.11744559101949E-2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3.55</v>
      </c>
      <c r="EJ30">
        <v>0.41839999999999999</v>
      </c>
      <c r="EK30">
        <v>3.5533333333332799</v>
      </c>
      <c r="EL30">
        <v>0</v>
      </c>
      <c r="EM30">
        <v>0</v>
      </c>
      <c r="EN30">
        <v>0</v>
      </c>
      <c r="EO30">
        <v>0.418360000000014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29.3</v>
      </c>
      <c r="EX30">
        <v>29.4</v>
      </c>
      <c r="EY30">
        <v>2</v>
      </c>
      <c r="EZ30">
        <v>393.93900000000002</v>
      </c>
      <c r="FA30">
        <v>652.41200000000003</v>
      </c>
      <c r="FB30">
        <v>37.597999999999999</v>
      </c>
      <c r="FC30">
        <v>34.612699999999997</v>
      </c>
      <c r="FD30">
        <v>30.0001</v>
      </c>
      <c r="FE30">
        <v>34.3553</v>
      </c>
      <c r="FF30">
        <v>34.282899999999998</v>
      </c>
      <c r="FG30">
        <v>53.594799999999999</v>
      </c>
      <c r="FH30">
        <v>0</v>
      </c>
      <c r="FI30">
        <v>100</v>
      </c>
      <c r="FJ30">
        <v>-999.9</v>
      </c>
      <c r="FK30">
        <v>1219.31</v>
      </c>
      <c r="FL30">
        <v>30.862200000000001</v>
      </c>
      <c r="FM30">
        <v>101.21899999999999</v>
      </c>
      <c r="FN30">
        <v>100.506</v>
      </c>
    </row>
    <row r="31" spans="1:170" x14ac:dyDescent="0.25">
      <c r="A31">
        <v>15</v>
      </c>
      <c r="B31">
        <v>1605821986</v>
      </c>
      <c r="C31">
        <v>1570.4000000953699</v>
      </c>
      <c r="D31" t="s">
        <v>347</v>
      </c>
      <c r="E31" t="s">
        <v>348</v>
      </c>
      <c r="F31" t="s">
        <v>285</v>
      </c>
      <c r="G31" t="s">
        <v>286</v>
      </c>
      <c r="H31">
        <v>1605821978</v>
      </c>
      <c r="I31">
        <f t="shared" si="0"/>
        <v>8.9900422106171777E-4</v>
      </c>
      <c r="J31">
        <f t="shared" si="1"/>
        <v>11.776381087442223</v>
      </c>
      <c r="K31">
        <f t="shared" si="2"/>
        <v>1399.8941935483899</v>
      </c>
      <c r="L31">
        <f t="shared" si="3"/>
        <v>460.10221554309095</v>
      </c>
      <c r="M31">
        <f t="shared" si="4"/>
        <v>47.143949378558666</v>
      </c>
      <c r="N31">
        <f t="shared" si="5"/>
        <v>143.43886807431073</v>
      </c>
      <c r="O31">
        <f t="shared" si="6"/>
        <v>2.1546818263046476E-2</v>
      </c>
      <c r="P31">
        <f t="shared" si="7"/>
        <v>2.9709307497452868</v>
      </c>
      <c r="Q31">
        <f t="shared" si="8"/>
        <v>2.1460378031518849E-2</v>
      </c>
      <c r="R31">
        <f t="shared" si="9"/>
        <v>1.3420473566584913E-2</v>
      </c>
      <c r="S31">
        <f t="shared" si="10"/>
        <v>231.29543211056304</v>
      </c>
      <c r="T31">
        <f t="shared" si="11"/>
        <v>39.947600418436785</v>
      </c>
      <c r="U31">
        <f t="shared" si="12"/>
        <v>39.418396774193603</v>
      </c>
      <c r="V31">
        <f t="shared" si="13"/>
        <v>7.1863813115031983</v>
      </c>
      <c r="W31">
        <f t="shared" si="14"/>
        <v>44.635257788976347</v>
      </c>
      <c r="X31">
        <f t="shared" si="15"/>
        <v>3.1096806556663834</v>
      </c>
      <c r="Y31">
        <f t="shared" si="16"/>
        <v>6.9668706079129832</v>
      </c>
      <c r="Z31">
        <f t="shared" si="17"/>
        <v>4.0767006558368148</v>
      </c>
      <c r="AA31">
        <f t="shared" si="18"/>
        <v>-39.646086148821752</v>
      </c>
      <c r="AB31">
        <f t="shared" si="19"/>
        <v>-92.430841834641029</v>
      </c>
      <c r="AC31">
        <f t="shared" si="20"/>
        <v>-7.5620908352072451</v>
      </c>
      <c r="AD31">
        <f t="shared" si="21"/>
        <v>91.656413291893017</v>
      </c>
      <c r="AE31">
        <v>0</v>
      </c>
      <c r="AF31">
        <v>0</v>
      </c>
      <c r="AG31">
        <f t="shared" si="22"/>
        <v>1</v>
      </c>
      <c r="AH31">
        <f t="shared" si="23"/>
        <v>0</v>
      </c>
      <c r="AI31">
        <f t="shared" si="24"/>
        <v>52079.844736127474</v>
      </c>
      <c r="AJ31" t="s">
        <v>287</v>
      </c>
      <c r="AK31">
        <v>715.47692307692296</v>
      </c>
      <c r="AL31">
        <v>3262.08</v>
      </c>
      <c r="AM31">
        <f t="shared" si="25"/>
        <v>2546.603076923077</v>
      </c>
      <c r="AN31">
        <f t="shared" si="26"/>
        <v>0.78066849277855754</v>
      </c>
      <c r="AO31">
        <v>-0.57774747981622299</v>
      </c>
      <c r="AP31" t="s">
        <v>349</v>
      </c>
      <c r="AQ31">
        <v>939.15288461538501</v>
      </c>
      <c r="AR31">
        <v>1206.08</v>
      </c>
      <c r="AS31">
        <f t="shared" si="27"/>
        <v>0.22131791869910367</v>
      </c>
      <c r="AT31">
        <v>0.5</v>
      </c>
      <c r="AU31">
        <f t="shared" si="28"/>
        <v>1180.2085652634346</v>
      </c>
      <c r="AV31">
        <f t="shared" si="29"/>
        <v>11.776381087442223</v>
      </c>
      <c r="AW31">
        <f t="shared" si="30"/>
        <v>130.60065164747931</v>
      </c>
      <c r="AX31">
        <f t="shared" si="31"/>
        <v>0.42727679755903419</v>
      </c>
      <c r="AY31">
        <f t="shared" si="32"/>
        <v>1.0467750303524427E-2</v>
      </c>
      <c r="AZ31">
        <f t="shared" si="33"/>
        <v>1.7046962058901567</v>
      </c>
      <c r="BA31" t="s">
        <v>350</v>
      </c>
      <c r="BB31">
        <v>690.75</v>
      </c>
      <c r="BC31">
        <f t="shared" si="34"/>
        <v>515.32999999999993</v>
      </c>
      <c r="BD31">
        <f t="shared" si="35"/>
        <v>0.51797317327657022</v>
      </c>
      <c r="BE31">
        <f t="shared" si="36"/>
        <v>0.79958620636013267</v>
      </c>
      <c r="BF31">
        <f t="shared" si="37"/>
        <v>0.54407957866613044</v>
      </c>
      <c r="BG31">
        <f t="shared" si="38"/>
        <v>0.80735000229566745</v>
      </c>
      <c r="BH31">
        <f t="shared" si="39"/>
        <v>1400.0280645161299</v>
      </c>
      <c r="BI31">
        <f t="shared" si="40"/>
        <v>1180.2085652634346</v>
      </c>
      <c r="BJ31">
        <f t="shared" si="41"/>
        <v>0.84298921941349214</v>
      </c>
      <c r="BK31">
        <f t="shared" si="42"/>
        <v>0.1959784388269844</v>
      </c>
      <c r="BL31">
        <v>6</v>
      </c>
      <c r="BM31">
        <v>0.5</v>
      </c>
      <c r="BN31" t="s">
        <v>290</v>
      </c>
      <c r="BO31">
        <v>2</v>
      </c>
      <c r="BP31">
        <v>1605821978</v>
      </c>
      <c r="BQ31">
        <v>1399.8941935483899</v>
      </c>
      <c r="BR31">
        <v>1419.44677419355</v>
      </c>
      <c r="BS31">
        <v>30.3489838709677</v>
      </c>
      <c r="BT31">
        <v>29.041387096774201</v>
      </c>
      <c r="BU31">
        <v>1396.3412903225801</v>
      </c>
      <c r="BV31">
        <v>29.930632258064499</v>
      </c>
      <c r="BW31">
        <v>399.99503225806501</v>
      </c>
      <c r="BX31">
        <v>102.41535483871</v>
      </c>
      <c r="BY31">
        <v>4.8723329032258102E-2</v>
      </c>
      <c r="BZ31">
        <v>38.841312903225798</v>
      </c>
      <c r="CA31">
        <v>39.418396774193603</v>
      </c>
      <c r="CB31">
        <v>999.9</v>
      </c>
      <c r="CC31">
        <v>0</v>
      </c>
      <c r="CD31">
        <v>0</v>
      </c>
      <c r="CE31">
        <v>9996.3706451612907</v>
      </c>
      <c r="CF31">
        <v>0</v>
      </c>
      <c r="CG31">
        <v>107.52977419354799</v>
      </c>
      <c r="CH31">
        <v>1400.0280645161299</v>
      </c>
      <c r="CI31">
        <v>0.90000222580645095</v>
      </c>
      <c r="CJ31">
        <v>9.9997690322580698E-2</v>
      </c>
      <c r="CK31">
        <v>0</v>
      </c>
      <c r="CL31">
        <v>939.08638709677405</v>
      </c>
      <c r="CM31">
        <v>4.9997499999999997</v>
      </c>
      <c r="CN31">
        <v>12930.164516129</v>
      </c>
      <c r="CO31">
        <v>12178.296774193501</v>
      </c>
      <c r="CP31">
        <v>46.160935483871</v>
      </c>
      <c r="CQ31">
        <v>47.152999999999999</v>
      </c>
      <c r="CR31">
        <v>46.620935483871001</v>
      </c>
      <c r="CS31">
        <v>47.062064516128999</v>
      </c>
      <c r="CT31">
        <v>48.245935483871001</v>
      </c>
      <c r="CU31">
        <v>1255.5283870967701</v>
      </c>
      <c r="CV31">
        <v>139.49967741935501</v>
      </c>
      <c r="CW31">
        <v>0</v>
      </c>
      <c r="CX31">
        <v>120.10000014305101</v>
      </c>
      <c r="CY31">
        <v>0</v>
      </c>
      <c r="CZ31">
        <v>939.15288461538501</v>
      </c>
      <c r="DA31">
        <v>5.3514187967704796</v>
      </c>
      <c r="DB31">
        <v>75.333333433728797</v>
      </c>
      <c r="DC31">
        <v>12930.765384615401</v>
      </c>
      <c r="DD31">
        <v>15</v>
      </c>
      <c r="DE31">
        <v>1605820105.0999999</v>
      </c>
      <c r="DF31" t="s">
        <v>291</v>
      </c>
      <c r="DG31">
        <v>1605820105.0999999</v>
      </c>
      <c r="DH31">
        <v>1605820100.5999999</v>
      </c>
      <c r="DI31">
        <v>4</v>
      </c>
      <c r="DJ31">
        <v>-6.7000000000000004E-2</v>
      </c>
      <c r="DK31">
        <v>-7.8E-2</v>
      </c>
      <c r="DL31">
        <v>3.5529999999999999</v>
      </c>
      <c r="DM31">
        <v>0.41799999999999998</v>
      </c>
      <c r="DN31">
        <v>1400</v>
      </c>
      <c r="DO31">
        <v>30</v>
      </c>
      <c r="DP31">
        <v>0.5</v>
      </c>
      <c r="DQ31">
        <v>0.18</v>
      </c>
      <c r="DR31">
        <v>11.780372769196701</v>
      </c>
      <c r="DS31">
        <v>-1.5910740771580301</v>
      </c>
      <c r="DT31">
        <v>0.12153644331104201</v>
      </c>
      <c r="DU31">
        <v>0</v>
      </c>
      <c r="DV31">
        <v>-19.544170000000001</v>
      </c>
      <c r="DW31">
        <v>2.3982887652947</v>
      </c>
      <c r="DX31">
        <v>0.18390303631714899</v>
      </c>
      <c r="DY31">
        <v>0</v>
      </c>
      <c r="DZ31">
        <v>1.3072170000000001</v>
      </c>
      <c r="EA31">
        <v>-7.1559777530590493E-2</v>
      </c>
      <c r="EB31">
        <v>5.3298637568578201E-3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3.55</v>
      </c>
      <c r="EJ31">
        <v>0.41839999999999999</v>
      </c>
      <c r="EK31">
        <v>3.5533333333332799</v>
      </c>
      <c r="EL31">
        <v>0</v>
      </c>
      <c r="EM31">
        <v>0</v>
      </c>
      <c r="EN31">
        <v>0</v>
      </c>
      <c r="EO31">
        <v>0.418360000000014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31.3</v>
      </c>
      <c r="EX31">
        <v>31.4</v>
      </c>
      <c r="EY31">
        <v>2</v>
      </c>
      <c r="EZ31">
        <v>393.53199999999998</v>
      </c>
      <c r="FA31">
        <v>652.25900000000001</v>
      </c>
      <c r="FB31">
        <v>37.560699999999997</v>
      </c>
      <c r="FC31">
        <v>34.6631</v>
      </c>
      <c r="FD31">
        <v>30</v>
      </c>
      <c r="FE31">
        <v>34.380200000000002</v>
      </c>
      <c r="FF31">
        <v>34.298299999999998</v>
      </c>
      <c r="FG31">
        <v>60.466200000000001</v>
      </c>
      <c r="FH31">
        <v>0</v>
      </c>
      <c r="FI31">
        <v>100</v>
      </c>
      <c r="FJ31">
        <v>-999.9</v>
      </c>
      <c r="FK31">
        <v>1419.2</v>
      </c>
      <c r="FL31">
        <v>30.5351</v>
      </c>
      <c r="FM31">
        <v>101.208</v>
      </c>
      <c r="FN31">
        <v>100.492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4"/>
  <sheetViews>
    <sheetView workbookViewId="0"/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5</v>
      </c>
    </row>
    <row r="4" spans="1:2" x14ac:dyDescent="0.25">
      <c r="A4" t="s">
        <v>6</v>
      </c>
      <c r="B4" t="s">
        <v>7</v>
      </c>
    </row>
    <row r="5" spans="1:2" x14ac:dyDescent="0.25">
      <c r="A5" t="s">
        <v>8</v>
      </c>
      <c r="B5" t="s">
        <v>9</v>
      </c>
    </row>
    <row r="6" spans="1:2" x14ac:dyDescent="0.25">
      <c r="A6" t="s">
        <v>10</v>
      </c>
      <c r="B6" t="s">
        <v>11</v>
      </c>
    </row>
    <row r="7" spans="1:2" x14ac:dyDescent="0.25">
      <c r="A7" t="s">
        <v>12</v>
      </c>
      <c r="B7" t="s">
        <v>13</v>
      </c>
    </row>
    <row r="8" spans="1:2" x14ac:dyDescent="0.25">
      <c r="A8" t="s">
        <v>14</v>
      </c>
      <c r="B8" t="s">
        <v>15</v>
      </c>
    </row>
    <row r="9" spans="1:2" x14ac:dyDescent="0.25">
      <c r="A9" t="s">
        <v>16</v>
      </c>
      <c r="B9" t="s">
        <v>17</v>
      </c>
    </row>
    <row r="10" spans="1:2" x14ac:dyDescent="0.25">
      <c r="A10" t="s">
        <v>18</v>
      </c>
      <c r="B10" t="s">
        <v>19</v>
      </c>
    </row>
    <row r="11" spans="1:2" x14ac:dyDescent="0.25">
      <c r="A11" t="s">
        <v>20</v>
      </c>
      <c r="B11" t="s">
        <v>19</v>
      </c>
    </row>
    <row r="12" spans="1:2" x14ac:dyDescent="0.25">
      <c r="A12" t="s">
        <v>21</v>
      </c>
      <c r="B12" t="s">
        <v>17</v>
      </c>
    </row>
    <row r="13" spans="1:2" x14ac:dyDescent="0.25">
      <c r="A13" t="s">
        <v>22</v>
      </c>
      <c r="B13" t="s">
        <v>11</v>
      </c>
    </row>
    <row r="14" spans="1:2" x14ac:dyDescent="0.25">
      <c r="A14" t="s">
        <v>23</v>
      </c>
      <c r="B14" t="s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Niko Carvajal</cp:lastModifiedBy>
  <dcterms:created xsi:type="dcterms:W3CDTF">2020-11-19T13:45:17Z</dcterms:created>
  <dcterms:modified xsi:type="dcterms:W3CDTF">2021-05-04T23:07:33Z</dcterms:modified>
</cp:coreProperties>
</file>