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C9050A5-DB13-42ED-9A82-EE6C77959FD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28" i="1" l="1"/>
  <c r="BJ28" i="1"/>
  <c r="BH28" i="1"/>
  <c r="BI28" i="1" s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/>
  <c r="K28" i="1" s="1"/>
  <c r="Y28" i="1"/>
  <c r="X28" i="1"/>
  <c r="W28" i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/>
  <c r="N27" i="1" s="1"/>
  <c r="Y27" i="1"/>
  <c r="X27" i="1"/>
  <c r="W27" i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X26" i="1"/>
  <c r="W26" i="1" s="1"/>
  <c r="P26" i="1"/>
  <c r="BK25" i="1"/>
  <c r="BJ25" i="1"/>
  <c r="BI25" i="1"/>
  <c r="BH25" i="1"/>
  <c r="BG25" i="1"/>
  <c r="BF25" i="1"/>
  <c r="BE25" i="1"/>
  <c r="BD25" i="1"/>
  <c r="BC25" i="1"/>
  <c r="AX25" i="1" s="1"/>
  <c r="AZ25" i="1"/>
  <c r="AU25" i="1"/>
  <c r="AS25" i="1"/>
  <c r="AW25" i="1" s="1"/>
  <c r="AN25" i="1"/>
  <c r="AM25" i="1"/>
  <c r="AI25" i="1"/>
  <c r="AG25" i="1" s="1"/>
  <c r="Y25" i="1"/>
  <c r="X25" i="1"/>
  <c r="W25" i="1" s="1"/>
  <c r="S25" i="1"/>
  <c r="P25" i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N24" i="1"/>
  <c r="AM24" i="1"/>
  <c r="AI24" i="1"/>
  <c r="AG24" i="1" s="1"/>
  <c r="Y24" i="1"/>
  <c r="X24" i="1"/>
  <c r="W24" i="1" s="1"/>
  <c r="P24" i="1"/>
  <c r="BK23" i="1"/>
  <c r="S23" i="1" s="1"/>
  <c r="BJ23" i="1"/>
  <c r="BI23" i="1"/>
  <c r="AU23" i="1" s="1"/>
  <c r="BH23" i="1"/>
  <c r="BG23" i="1"/>
  <c r="BF23" i="1"/>
  <c r="BE23" i="1"/>
  <c r="BD23" i="1"/>
  <c r="BC23" i="1"/>
  <c r="AX23" i="1" s="1"/>
  <c r="AZ23" i="1"/>
  <c r="AS23" i="1"/>
  <c r="AW23" i="1" s="1"/>
  <c r="AN23" i="1"/>
  <c r="AM23" i="1"/>
  <c r="AI23" i="1"/>
  <c r="AG23" i="1"/>
  <c r="J23" i="1" s="1"/>
  <c r="AV23" i="1" s="1"/>
  <c r="AY23" i="1" s="1"/>
  <c r="Y23" i="1"/>
  <c r="X23" i="1"/>
  <c r="W23" i="1"/>
  <c r="P23" i="1"/>
  <c r="N23" i="1"/>
  <c r="K23" i="1"/>
  <c r="BK22" i="1"/>
  <c r="BJ22" i="1"/>
  <c r="BI22" i="1"/>
  <c r="AU22" i="1" s="1"/>
  <c r="AW22" i="1" s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Y22" i="1"/>
  <c r="W22" i="1" s="1"/>
  <c r="X22" i="1"/>
  <c r="P22" i="1"/>
  <c r="BK21" i="1"/>
  <c r="BJ21" i="1"/>
  <c r="BI21" i="1"/>
  <c r="AU21" i="1" s="1"/>
  <c r="BH21" i="1"/>
  <c r="BG21" i="1"/>
  <c r="BF21" i="1"/>
  <c r="BE21" i="1"/>
  <c r="BD21" i="1"/>
  <c r="BC21" i="1"/>
  <c r="AX21" i="1" s="1"/>
  <c r="AZ21" i="1"/>
  <c r="AS21" i="1"/>
  <c r="AW21" i="1" s="1"/>
  <c r="AM21" i="1"/>
  <c r="AN21" i="1" s="1"/>
  <c r="AI21" i="1"/>
  <c r="AG21" i="1" s="1"/>
  <c r="Y21" i="1"/>
  <c r="W21" i="1" s="1"/>
  <c r="X21" i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/>
  <c r="K20" i="1" s="1"/>
  <c r="Y20" i="1"/>
  <c r="X20" i="1"/>
  <c r="W20" i="1"/>
  <c r="P20" i="1"/>
  <c r="BK19" i="1"/>
  <c r="BJ19" i="1"/>
  <c r="BH19" i="1"/>
  <c r="BI19" i="1" s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/>
  <c r="N19" i="1" s="1"/>
  <c r="Y19" i="1"/>
  <c r="X19" i="1"/>
  <c r="W19" i="1"/>
  <c r="P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Y18" i="1"/>
  <c r="X18" i="1"/>
  <c r="W18" i="1" s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N17" i="1"/>
  <c r="AM17" i="1"/>
  <c r="AI17" i="1"/>
  <c r="AG17" i="1" s="1"/>
  <c r="Y17" i="1"/>
  <c r="X17" i="1"/>
  <c r="W17" i="1" s="1"/>
  <c r="P17" i="1"/>
  <c r="I26" i="1" l="1"/>
  <c r="AH26" i="1"/>
  <c r="N26" i="1"/>
  <c r="J26" i="1"/>
  <c r="AV26" i="1" s="1"/>
  <c r="AY26" i="1" s="1"/>
  <c r="K26" i="1"/>
  <c r="AU24" i="1"/>
  <c r="S24" i="1"/>
  <c r="S20" i="1"/>
  <c r="AU20" i="1"/>
  <c r="AW20" i="1" s="1"/>
  <c r="AU26" i="1"/>
  <c r="AW26" i="1" s="1"/>
  <c r="S26" i="1"/>
  <c r="K17" i="1"/>
  <c r="I17" i="1"/>
  <c r="J17" i="1"/>
  <c r="AV17" i="1" s="1"/>
  <c r="AH17" i="1"/>
  <c r="N17" i="1"/>
  <c r="AU27" i="1"/>
  <c r="AW27" i="1" s="1"/>
  <c r="S27" i="1"/>
  <c r="AH21" i="1"/>
  <c r="N21" i="1"/>
  <c r="I21" i="1"/>
  <c r="K21" i="1"/>
  <c r="J21" i="1"/>
  <c r="AV21" i="1" s="1"/>
  <c r="AY21" i="1" s="1"/>
  <c r="I18" i="1"/>
  <c r="AH18" i="1"/>
  <c r="J18" i="1"/>
  <c r="AV18" i="1" s="1"/>
  <c r="N18" i="1"/>
  <c r="K18" i="1"/>
  <c r="N24" i="1"/>
  <c r="K24" i="1"/>
  <c r="J24" i="1"/>
  <c r="AV24" i="1" s="1"/>
  <c r="AY24" i="1" s="1"/>
  <c r="I24" i="1"/>
  <c r="AH24" i="1"/>
  <c r="S28" i="1"/>
  <c r="AU28" i="1"/>
  <c r="AW28" i="1" s="1"/>
  <c r="K22" i="1"/>
  <c r="J22" i="1"/>
  <c r="AV22" i="1" s="1"/>
  <c r="AY22" i="1" s="1"/>
  <c r="I22" i="1"/>
  <c r="AH22" i="1"/>
  <c r="N22" i="1"/>
  <c r="AW24" i="1"/>
  <c r="AW17" i="1"/>
  <c r="S17" i="1"/>
  <c r="AU17" i="1"/>
  <c r="AW18" i="1"/>
  <c r="AU18" i="1"/>
  <c r="S18" i="1"/>
  <c r="AU19" i="1"/>
  <c r="AW19" i="1" s="1"/>
  <c r="S19" i="1"/>
  <c r="K25" i="1"/>
  <c r="J25" i="1"/>
  <c r="AV25" i="1" s="1"/>
  <c r="AY25" i="1" s="1"/>
  <c r="I25" i="1"/>
  <c r="T25" i="1" s="1"/>
  <c r="U25" i="1" s="1"/>
  <c r="AH25" i="1"/>
  <c r="N25" i="1"/>
  <c r="AH19" i="1"/>
  <c r="AH27" i="1"/>
  <c r="I19" i="1"/>
  <c r="N20" i="1"/>
  <c r="S21" i="1"/>
  <c r="I27" i="1"/>
  <c r="N28" i="1"/>
  <c r="J19" i="1"/>
  <c r="AV19" i="1" s="1"/>
  <c r="AY19" i="1" s="1"/>
  <c r="J27" i="1"/>
  <c r="AV27" i="1" s="1"/>
  <c r="AY27" i="1" s="1"/>
  <c r="AH20" i="1"/>
  <c r="K27" i="1"/>
  <c r="AH28" i="1"/>
  <c r="K19" i="1"/>
  <c r="I20" i="1"/>
  <c r="S22" i="1"/>
  <c r="AH23" i="1"/>
  <c r="I28" i="1"/>
  <c r="J20" i="1"/>
  <c r="AV20" i="1" s="1"/>
  <c r="AY20" i="1" s="1"/>
  <c r="I23" i="1"/>
  <c r="J28" i="1"/>
  <c r="AV28" i="1" s="1"/>
  <c r="AY28" i="1" s="1"/>
  <c r="AC25" i="1" l="1"/>
  <c r="V25" i="1"/>
  <c r="Z25" i="1" s="1"/>
  <c r="AB25" i="1"/>
  <c r="AA21" i="1"/>
  <c r="AY17" i="1"/>
  <c r="T17" i="1"/>
  <c r="U17" i="1" s="1"/>
  <c r="AA23" i="1"/>
  <c r="AA19" i="1"/>
  <c r="T19" i="1"/>
  <c r="U19" i="1" s="1"/>
  <c r="Q17" i="1"/>
  <c r="O17" i="1" s="1"/>
  <c r="R17" i="1" s="1"/>
  <c r="L17" i="1" s="1"/>
  <c r="M17" i="1" s="1"/>
  <c r="AA17" i="1"/>
  <c r="T20" i="1"/>
  <c r="U20" i="1" s="1"/>
  <c r="T28" i="1"/>
  <c r="U28" i="1" s="1"/>
  <c r="AA26" i="1"/>
  <c r="AA28" i="1"/>
  <c r="Q28" i="1"/>
  <c r="O28" i="1" s="1"/>
  <c r="R28" i="1" s="1"/>
  <c r="L28" i="1" s="1"/>
  <c r="M28" i="1" s="1"/>
  <c r="T18" i="1"/>
  <c r="U18" i="1" s="1"/>
  <c r="AY18" i="1"/>
  <c r="T27" i="1"/>
  <c r="U27" i="1" s="1"/>
  <c r="T23" i="1"/>
  <c r="U23" i="1" s="1"/>
  <c r="T21" i="1"/>
  <c r="U21" i="1" s="1"/>
  <c r="Q21" i="1" s="1"/>
  <c r="O21" i="1" s="1"/>
  <c r="R21" i="1" s="1"/>
  <c r="L21" i="1" s="1"/>
  <c r="M21" i="1" s="1"/>
  <c r="T24" i="1"/>
  <c r="U24" i="1" s="1"/>
  <c r="T22" i="1"/>
  <c r="U22" i="1" s="1"/>
  <c r="AA24" i="1"/>
  <c r="Q24" i="1"/>
  <c r="O24" i="1" s="1"/>
  <c r="R24" i="1" s="1"/>
  <c r="L24" i="1" s="1"/>
  <c r="M24" i="1" s="1"/>
  <c r="Q18" i="1"/>
  <c r="O18" i="1" s="1"/>
  <c r="R18" i="1" s="1"/>
  <c r="L18" i="1" s="1"/>
  <c r="M18" i="1" s="1"/>
  <c r="AA18" i="1"/>
  <c r="T26" i="1"/>
  <c r="U26" i="1" s="1"/>
  <c r="Q26" i="1" s="1"/>
  <c r="O26" i="1" s="1"/>
  <c r="R26" i="1" s="1"/>
  <c r="L26" i="1" s="1"/>
  <c r="M26" i="1" s="1"/>
  <c r="AA20" i="1"/>
  <c r="Q20" i="1"/>
  <c r="O20" i="1" s="1"/>
  <c r="R20" i="1" s="1"/>
  <c r="L20" i="1" s="1"/>
  <c r="M20" i="1" s="1"/>
  <c r="AA27" i="1"/>
  <c r="Q27" i="1"/>
  <c r="O27" i="1" s="1"/>
  <c r="R27" i="1" s="1"/>
  <c r="L27" i="1" s="1"/>
  <c r="M27" i="1" s="1"/>
  <c r="AA25" i="1"/>
  <c r="Q25" i="1"/>
  <c r="O25" i="1" s="1"/>
  <c r="R25" i="1" s="1"/>
  <c r="L25" i="1" s="1"/>
  <c r="M25" i="1" s="1"/>
  <c r="AA22" i="1"/>
  <c r="Q22" i="1"/>
  <c r="O22" i="1" s="1"/>
  <c r="R22" i="1" s="1"/>
  <c r="L22" i="1" s="1"/>
  <c r="M22" i="1" s="1"/>
  <c r="AC17" i="1" l="1"/>
  <c r="AD17" i="1" s="1"/>
  <c r="V17" i="1"/>
  <c r="Z17" i="1" s="1"/>
  <c r="AB17" i="1"/>
  <c r="V23" i="1"/>
  <c r="Z23" i="1" s="1"/>
  <c r="AC23" i="1"/>
  <c r="AD23" i="1" s="1"/>
  <c r="AB23" i="1"/>
  <c r="V19" i="1"/>
  <c r="Z19" i="1" s="1"/>
  <c r="AC19" i="1"/>
  <c r="AD19" i="1" s="1"/>
  <c r="AB19" i="1"/>
  <c r="V27" i="1"/>
  <c r="Z27" i="1" s="1"/>
  <c r="AC27" i="1"/>
  <c r="AB27" i="1"/>
  <c r="V28" i="1"/>
  <c r="Z28" i="1" s="1"/>
  <c r="AC28" i="1"/>
  <c r="AB28" i="1"/>
  <c r="Q19" i="1"/>
  <c r="O19" i="1" s="1"/>
  <c r="R19" i="1" s="1"/>
  <c r="L19" i="1" s="1"/>
  <c r="M19" i="1" s="1"/>
  <c r="V21" i="1"/>
  <c r="Z21" i="1" s="1"/>
  <c r="AC21" i="1"/>
  <c r="AD21" i="1" s="1"/>
  <c r="AB21" i="1"/>
  <c r="AC22" i="1"/>
  <c r="AB22" i="1"/>
  <c r="V22" i="1"/>
  <c r="Z22" i="1" s="1"/>
  <c r="V26" i="1"/>
  <c r="Z26" i="1" s="1"/>
  <c r="AC26" i="1"/>
  <c r="AD26" i="1" s="1"/>
  <c r="AB26" i="1"/>
  <c r="V24" i="1"/>
  <c r="Z24" i="1" s="1"/>
  <c r="AC24" i="1"/>
  <c r="AB24" i="1"/>
  <c r="V18" i="1"/>
  <c r="Z18" i="1" s="1"/>
  <c r="AC18" i="1"/>
  <c r="AB18" i="1"/>
  <c r="V20" i="1"/>
  <c r="Z20" i="1" s="1"/>
  <c r="AB20" i="1"/>
  <c r="AC20" i="1"/>
  <c r="AD20" i="1" s="1"/>
  <c r="Q23" i="1"/>
  <c r="O23" i="1" s="1"/>
  <c r="R23" i="1" s="1"/>
  <c r="L23" i="1" s="1"/>
  <c r="M23" i="1" s="1"/>
  <c r="AD25" i="1"/>
  <c r="AD18" i="1" l="1"/>
  <c r="AD28" i="1"/>
  <c r="AD22" i="1"/>
  <c r="AD24" i="1"/>
  <c r="AD27" i="1"/>
</calcChain>
</file>

<file path=xl/sharedStrings.xml><?xml version="1.0" encoding="utf-8"?>
<sst xmlns="http://schemas.openxmlformats.org/spreadsheetml/2006/main" count="663" uniqueCount="340">
  <si>
    <t>File opened</t>
  </si>
  <si>
    <t>2020-11-19 15:33:30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</si>
  <si>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</si>
  <si>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</si>
  <si>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</si>
  <si>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</si>
  <si>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</si>
  <si>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</si>
  <si>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</si>
  <si>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</si>
  <si>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</si>
  <si>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</si>
  <si>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</si>
  <si>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{"co2aspan1": "1.00054", "co2aspanconc1": "2500", "h2obspan1": "0.99587", "h2obspan2a": "0.0708892", "h2oaspanconc2": "0", "co2bzero": "0.964262", "co2bspan2b": "0.308367", "flowazero": "0.29042", "tbzero": "0.134552", "ssa_ref": "35809.5", "co2aspan2b": "0.306383", "tazero": "0.0863571", "co2bspan2a": "0.310949", "co2aspanconc2": "299.2", "co2bspanconc1": "2500", "h2obspan2b": "0.0705964", "co2aspan2": "-0.0279682", "h2oaspan2a": "0.0696095", "h2obspanconc1": "12.28", "flowbzero": "0.29097", "h2obzero": "1.1444", "co2bspanconc2": "299.2", "h2oaspanconc1": "12.28", "h2oaspan1": "1.00771", "co2azero": "0.965182", "h2oaspan2b": "0.070146", "h2oazero": "1.13424", "co2bspan1": "1.00108", "ssb_ref": "37377.7", "oxygen": "21", "h2obspan2": "0", "h2obspanconc2": "0", "co2aspan2a": "0.308883", "chamberpressurezero": "2.68126", "flowmeterzero": "1.00299", "h2oaspan2": "0",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</si>
  <si>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</si>
  <si>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</si>
  <si>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</si>
  <si>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</si>
  <si>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</si>
  <si>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</si>
  <si>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</si>
  <si>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</si>
  <si>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</si>
  <si>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15:33:30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</si>
  <si>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</si>
  <si>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</si>
  <si>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</si>
  <si>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</si>
  <si>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</si>
  <si>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</si>
  <si>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</si>
  <si>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</si>
  <si>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</si>
  <si>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</si>
  <si>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</si>
  <si>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</si>
  <si>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</si>
  <si>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</si>
  <si>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</si>
  <si>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</si>
  <si>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</si>
  <si>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</si>
  <si>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</si>
  <si>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</si>
  <si>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</si>
  <si>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</si>
  <si>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</si>
  <si>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</si>
  <si>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</si>
  <si>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</si>
  <si>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</si>
  <si>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</si>
  <si>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</si>
  <si>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</si>
  <si>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</si>
  <si>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</si>
  <si>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</si>
  <si>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</si>
  <si>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</si>
  <si>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</si>
  <si>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</si>
  <si>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</si>
  <si>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</si>
  <si>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</si>
  <si>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</si>
  <si>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</si>
  <si>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</si>
  <si>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</si>
  <si>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</si>
  <si>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</si>
  <si>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</si>
  <si>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</si>
  <si>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</si>
  <si>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</si>
  <si>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</si>
  <si>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</si>
  <si>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</si>
  <si>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1.85274 69.2563 375.897 633.728 894.332 1112.83 1316.68 1499.23</t>
  </si>
  <si>
    <t>Fs_true</t>
  </si>
  <si>
    <t>0.203139 101.392 403.604 601 801.025 1001.45 1201.37 1401.25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</si>
  <si>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</si>
  <si>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</si>
  <si>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</si>
  <si>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</si>
  <si>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</si>
  <si>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</si>
  <si>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</si>
  <si>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</si>
  <si>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</si>
  <si>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</si>
  <si>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</si>
  <si>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</si>
  <si>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</si>
  <si>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</si>
  <si>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</si>
  <si>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</si>
  <si>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</si>
  <si>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</si>
  <si>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</si>
  <si>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</si>
  <si>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</si>
  <si>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</si>
  <si>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</si>
  <si>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</si>
  <si>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</si>
  <si>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</si>
  <si>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</si>
  <si>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</si>
  <si>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</si>
  <si>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</si>
  <si>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</si>
  <si>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</si>
  <si>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</si>
  <si>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</si>
  <si>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</si>
  <si>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</si>
  <si>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</si>
  <si>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</si>
  <si>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</si>
  <si>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</si>
  <si>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</si>
  <si>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</si>
  <si>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</si>
  <si>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</si>
  <si>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</si>
  <si>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</si>
  <si>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</si>
  <si>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</si>
  <si>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</si>
  <si>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</si>
  <si>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</si>
  <si>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</si>
  <si>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</si>
  <si>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</si>
  <si>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</si>
  <si>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</si>
  <si>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</si>
  <si>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</si>
  <si>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</si>
  <si>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</si>
  <si>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</si>
  <si>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</si>
  <si>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</si>
  <si>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</si>
  <si>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</si>
  <si>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</si>
  <si>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</si>
  <si>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</si>
  <si>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</si>
  <si>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</si>
  <si>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</si>
  <si>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</si>
  <si>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</si>
  <si>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</si>
  <si>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</si>
  <si>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</si>
  <si>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</si>
  <si>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</si>
  <si>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</si>
  <si>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</si>
  <si>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</si>
  <si>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</si>
  <si>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</si>
  <si>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</si>
  <si>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</si>
  <si>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</si>
  <si>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</si>
  <si>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</si>
  <si>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</si>
  <si>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</si>
  <si>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</si>
  <si>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</si>
  <si>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</si>
  <si>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</si>
  <si>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</si>
  <si>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</si>
  <si>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</si>
  <si>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</si>
  <si>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</si>
  <si>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</si>
  <si>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</si>
  <si>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</si>
  <si>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</si>
  <si>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</si>
  <si>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</si>
  <si>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</si>
  <si>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</si>
  <si>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</si>
  <si>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</si>
  <si>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</si>
  <si>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</si>
  <si>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</si>
  <si>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</si>
  <si>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</si>
  <si>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</si>
  <si>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</si>
  <si>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</si>
  <si>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</si>
  <si>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</si>
  <si>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</si>
  <si>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</si>
  <si>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</si>
  <si>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</si>
  <si>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</si>
  <si>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</si>
  <si>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</si>
  <si>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</si>
  <si>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</si>
  <si>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</si>
  <si>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</si>
  <si>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</si>
  <si>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</si>
  <si>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</si>
  <si>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</si>
  <si>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</si>
  <si>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</si>
  <si>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</si>
  <si>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</si>
  <si>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</si>
  <si>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</si>
  <si>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</si>
  <si>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</si>
  <si>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</si>
  <si>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</si>
  <si>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</si>
  <si>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</si>
  <si>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</si>
  <si>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</si>
  <si>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</si>
  <si>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</si>
  <si>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</si>
  <si>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</si>
  <si>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</si>
  <si>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</si>
  <si>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</si>
  <si>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</si>
  <si>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</si>
  <si>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</si>
  <si>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</si>
  <si>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</si>
  <si>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</si>
  <si>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</si>
  <si>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</si>
  <si>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</si>
  <si>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</si>
  <si>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</si>
  <si>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</si>
  <si>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</si>
  <si>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</si>
  <si>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</si>
  <si>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</si>
  <si>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</si>
  <si>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</si>
  <si>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</si>
  <si>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</si>
  <si>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</si>
  <si>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</si>
  <si>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</si>
  <si>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</si>
  <si>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</si>
  <si>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</si>
  <si>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</si>
  <si>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</si>
  <si>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</si>
  <si>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</si>
  <si>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</si>
  <si>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</si>
  <si>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</si>
  <si>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</si>
  <si>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</si>
  <si>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</si>
  <si>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</si>
  <si>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</si>
  <si>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</si>
  <si>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</si>
  <si>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</si>
  <si>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</si>
  <si>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</si>
  <si>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</si>
  <si>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</si>
  <si>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</si>
  <si>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</si>
  <si>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</si>
  <si>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20201119 15:39:01</t>
  </si>
  <si>
    <t>15:39:01</t>
  </si>
  <si>
    <t>1149</t>
  </si>
  <si>
    <t>_1</t>
  </si>
  <si>
    <t>RECT-4143-20200907-06_33_50</t>
  </si>
  <si>
    <t>RECT-5535-20201119-15_39_06</t>
  </si>
  <si>
    <t>DARK-5536-20201119-15_39_08</t>
  </si>
  <si>
    <t>0: Broadleaf</t>
  </si>
  <si>
    <t>15:33:42</t>
  </si>
  <si>
    <t>0/3</t>
  </si>
  <si>
    <t>20201119 15:40:37</t>
  </si>
  <si>
    <t>15:40:37</t>
  </si>
  <si>
    <t>RECT-5537-20201119-15_40_42</t>
  </si>
  <si>
    <t>DARK-5538-20201119-15_40_44</t>
  </si>
  <si>
    <t>3/3</t>
  </si>
  <si>
    <t>20201119 15:42:04</t>
  </si>
  <si>
    <t>15:42:04</t>
  </si>
  <si>
    <t>RECT-5539-20201119-15_42_09</t>
  </si>
  <si>
    <t>DARK-5540-20201119-15_42_11</t>
  </si>
  <si>
    <t>20201119 15:43:20</t>
  </si>
  <si>
    <t>15:43:20</t>
  </si>
  <si>
    <t>RECT-5541-20201119-15_43_25</t>
  </si>
  <si>
    <t>DARK-5542-20201119-15_43_27</t>
  </si>
  <si>
    <t>20201119 15:44:41</t>
  </si>
  <si>
    <t>15:44:41</t>
  </si>
  <si>
    <t>RECT-5543-20201119-15_44_46</t>
  </si>
  <si>
    <t>DARK-5544-20201119-15_44_48</t>
  </si>
  <si>
    <t>20201119 15:46:01</t>
  </si>
  <si>
    <t>15:46:01</t>
  </si>
  <si>
    <t>RECT-5545-20201119-15_46_06</t>
  </si>
  <si>
    <t>DARK-5546-20201119-15_46_08</t>
  </si>
  <si>
    <t>20201119 15:47:19</t>
  </si>
  <si>
    <t>15:47:19</t>
  </si>
  <si>
    <t>RECT-5547-20201119-15_47_24</t>
  </si>
  <si>
    <t>DARK-5548-20201119-15_47_26</t>
  </si>
  <si>
    <t>20201119 15:48:38</t>
  </si>
  <si>
    <t>15:48:38</t>
  </si>
  <si>
    <t>RECT-5549-20201119-15_48_43</t>
  </si>
  <si>
    <t>DARK-5550-20201119-15_48_45</t>
  </si>
  <si>
    <t>20201119 15:49:57</t>
  </si>
  <si>
    <t>15:49:57</t>
  </si>
  <si>
    <t>RECT-5551-20201119-15_50_02</t>
  </si>
  <si>
    <t>DARK-5552-20201119-15_50_04</t>
  </si>
  <si>
    <t>20201119 15:51:52</t>
  </si>
  <si>
    <t>15:51:52</t>
  </si>
  <si>
    <t>RECT-5553-20201119-15_51_57</t>
  </si>
  <si>
    <t>DARK-5554-20201119-15_51_59</t>
  </si>
  <si>
    <t>20201119 15:53:53</t>
  </si>
  <si>
    <t>15:53:53</t>
  </si>
  <si>
    <t>RECT-5555-20201119-15_53_57</t>
  </si>
  <si>
    <t>DARK-5556-20201119-15_54_00</t>
  </si>
  <si>
    <t>2/3</t>
  </si>
  <si>
    <t>20201119 15:55:53</t>
  </si>
  <si>
    <t>15:55:53</t>
  </si>
  <si>
    <t>RECT-5557-20201119-15_55_58</t>
  </si>
  <si>
    <t>DARK-5558-20201119-15_56_00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</si>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</sst>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8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1605829141.5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1605829133.5</v>
      </c>
      <c r="I17">
        <f t="shared" ref="I17:I28" si="0">BW17*AG17*(BS17-BT17)/(100*BL17*(1000-AG17*BS17))</f>
        <v>6.6360527892922096E-3</v>
      </c>
      <c r="J17">
        <f t="shared" ref="J17:J28" si="1">BW17*AG17*(BR17-BQ17*(1000-AG17*BT17)/(1000-AG17*BS17))/(100*BL17)</f>
        <v>13.730510337348775</v>
      </c>
      <c r="K17">
        <f t="shared" ref="K17:K28" si="2">BQ17 - IF(AG17&gt;1, J17*BL17*100/(AI17*CE17), 0)</f>
        <v>401.86583870967701</v>
      </c>
      <c r="L17">
        <f t="shared" ref="L17:L28" si="3">((R17-I17/2)*K17-J17)/(R17+I17/2)</f>
        <v>290.12999696366734</v>
      </c>
      <c r="M17">
        <f t="shared" ref="M17:M28" si="4">L17*(BX17+BY17)/1000</f>
        <v>29.705328424158527</v>
      </c>
      <c r="N17">
        <f t="shared" ref="N17:N28" si="5">(BQ17 - IF(AG17&gt;1, J17*BL17*100/(AI17*CE17), 0))*(BX17+BY17)/1000</f>
        <v>41.145544570545738</v>
      </c>
      <c r="O17">
        <f t="shared" ref="O17:O28" si="6">2/((1/Q17-1/P17)+SIGN(Q17)*SQRT((1/Q17-1/P17)*(1/Q17-1/P17) + 4*BM17/((BM17+1)*(BM17+1))*(2*1/Q17*1/P17-1/P17*1/P17)))</f>
        <v>0.23822441918665271</v>
      </c>
      <c r="P17">
        <f t="shared" ref="P17:P28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2.9694316034430868</v>
      </c>
      <c r="Q17">
        <f t="shared" ref="Q17:Q28" si="8">I17*(1000-(1000*0.61365*EXP(17.502*U17/(240.97+U17))/(BX17+BY17)+BS17)/2)/(1000*0.61365*EXP(17.502*U17/(240.97+U17))/(BX17+BY17)-BS17)</f>
        <v>0.22809334982175156</v>
      </c>
      <c r="R17">
        <f t="shared" ref="R17:R28" si="9">1/((BM17+1)/(O17/1.6)+1/(P17/1.37)) + BM17/((BM17+1)/(O17/1.6) + BM17/(P17/1.37))</f>
        <v>0.1434326759852817</v>
      </c>
      <c r="S17">
        <f t="shared" ref="S17:S28" si="10">(BI17*BK17)</f>
        <v>231.29493870135823</v>
      </c>
      <c r="T17">
        <f t="shared" ref="T17:T28" si="11">(BZ17+(S17+2*0.95*0.0000000567*(((BZ17+$B$7)+273)^4-(BZ17+273)^4)-44100*I17)/(1.84*29.3*P17+8*0.95*0.0000000567*(BZ17+273)^3))</f>
        <v>37.197957801210663</v>
      </c>
      <c r="U17">
        <f t="shared" ref="U17:U28" si="12">($C$7*CA17+$D$7*CB17+$E$7*T17)</f>
        <v>37.197674193548401</v>
      </c>
      <c r="V17">
        <f t="shared" ref="V17:V28" si="13">0.61365*EXP(17.502*U17/(240.97+U17))</f>
        <v>6.3732251971934151</v>
      </c>
      <c r="W17">
        <f t="shared" ref="W17:W28" si="14">(X17/Y17*100)</f>
        <v>54.460822625636084</v>
      </c>
      <c r="X17">
        <f t="shared" ref="X17:X28" si="15">BS17*(BX17+BY17)/1000</f>
        <v>3.5386273904226617</v>
      </c>
      <c r="Y17">
        <f t="shared" ref="Y17:Y28" si="16">0.61365*EXP(17.502*BZ17/(240.97+BZ17))</f>
        <v>6.4975650748928286</v>
      </c>
      <c r="Z17">
        <f t="shared" ref="Z17:Z28" si="17">(V17-BS17*(BX17+BY17)/1000)</f>
        <v>2.8345978067707533</v>
      </c>
      <c r="AA17">
        <f t="shared" ref="AA17:AA28" si="18">(-I17*44100)</f>
        <v>-292.64992800778646</v>
      </c>
      <c r="AB17">
        <f t="shared" ref="AB17:AB28" si="19">2*29.3*P17*0.92*(BZ17-U17)</f>
        <v>56.822976188439775</v>
      </c>
      <c r="AC17">
        <f t="shared" ref="AC17:AC28" si="20">2*0.95*0.0000000567*(((BZ17+$B$7)+273)^4-(U17+273)^4)</f>
        <v>4.5732276522706625</v>
      </c>
      <c r="AD17">
        <f t="shared" ref="AD17:AD28" si="21">S17+AC17+AA17+AB17</f>
        <v>4.1214534282225657E-2</v>
      </c>
      <c r="AE17">
        <v>0</v>
      </c>
      <c r="AF17">
        <v>0</v>
      </c>
      <c r="AG17">
        <f t="shared" ref="AG17:AG28" si="22">IF(AE17*$H$13&gt;=AI17,1,(AI17/(AI17-AE17*$H$13)))</f>
        <v>1</v>
      </c>
      <c r="AH17">
        <f t="shared" ref="AH17:AH28" si="23">(AG17-1)*100</f>
        <v>0</v>
      </c>
      <c r="AI17">
        <f t="shared" ref="AI17:AI28" si="24">MAX(0,($B$13+$C$13*CE17)/(1+$D$13*CE17)*BX17/(BZ17+273)*$E$13)</f>
        <v>52251.958007704932</v>
      </c>
      <c r="AJ17" t="s">
        <v>287</v>
      </c>
      <c r="AK17">
        <v>715.47692307692296</v>
      </c>
      <c r="AL17">
        <v>3262.08</v>
      </c>
      <c r="AM17">
        <f t="shared" ref="AM17:AM28" si="25">AL17-AK17</f>
        <v>2546.603076923077</v>
      </c>
      <c r="AN17">
        <f t="shared" ref="AN17:AN28" si="26">AM17/AL17</f>
        <v>0.78066849277855754</v>
      </c>
      <c r="AO17">
        <v>-0.57774747981622299</v>
      </c>
      <c r="AP17" t="s">
        <v>288</v>
      </c>
      <c r="AQ17">
        <v>725.02436</v>
      </c>
      <c r="AR17">
        <v>977.05</v>
      </c>
      <c r="AS17">
        <f t="shared" ref="AS17:AS28" si="27">1-AQ17/AR17</f>
        <v>0.25794548897190517</v>
      </c>
      <c r="AT17">
        <v>0.5</v>
      </c>
      <c r="AU17">
        <f t="shared" ref="AU17:AU28" si="28">BI17</f>
        <v>1180.2056233279568</v>
      </c>
      <c r="AV17">
        <f t="shared" ref="AV17:AV28" si="29">J17</f>
        <v>13.730510337348775</v>
      </c>
      <c r="AW17">
        <f t="shared" ref="AW17:AW28" si="30">AS17*AT17*AU17</f>
        <v>152.21435829836096</v>
      </c>
      <c r="AX17">
        <f t="shared" ref="AX17:AX28" si="31">BC17/AR17</f>
        <v>0.4142674376951026</v>
      </c>
      <c r="AY17">
        <f t="shared" ref="AY17:AY28" si="32">(AV17-AO17)/AU17</f>
        <v>1.2123529607339452E-2</v>
      </c>
      <c r="AZ17">
        <f t="shared" ref="AZ17:AZ28" si="33">(AL17-AR17)/AR17</f>
        <v>2.3387032393429199</v>
      </c>
      <c r="BA17" t="s">
        <v>289</v>
      </c>
      <c r="BB17">
        <v>572.29</v>
      </c>
      <c r="BC17">
        <f t="shared" ref="BC17:BC28" si="34">AR17-BB17</f>
        <v>404.76</v>
      </c>
      <c r="BD17">
        <f t="shared" ref="BD17:BD28" si="35">(AR17-AQ17)/(AR17-BB17)</f>
        <v>0.62265451131534721</v>
      </c>
      <c r="BE17">
        <f t="shared" ref="BE17:BE28" si="36">(AL17-AR17)/(AL17-BB17)</f>
        <v>0.84951985099208482</v>
      </c>
      <c r="BF17">
        <f t="shared" ref="BF17:BF28" si="37">(AR17-AQ17)/(AR17-AK17)</f>
        <v>0.96349992500992465</v>
      </c>
      <c r="BG17">
        <f t="shared" ref="BG17:BG28" si="38">(AL17-AR17)/(AL17-AK17)</f>
        <v>0.89728549403972213</v>
      </c>
      <c r="BH17">
        <f t="shared" ref="BH17:BH28" si="39">$B$11*CF17+$C$11*CG17+$F$11*CH17*(1-CK17)</f>
        <v>1400.02451612903</v>
      </c>
      <c r="BI17">
        <f t="shared" ref="BI17:BI28" si="40">BH17*BJ17</f>
        <v>1180.2056233279568</v>
      </c>
      <c r="BJ17">
        <f t="shared" ref="BJ17:BJ28" si="41">($B$11*$D$9+$C$11*$D$9+$F$11*((CU17+CM17)/MAX(CU17+CM17+CV17, 0.1)*$I$9+CV17/MAX(CU17+CM17+CV17, 0.1)*$J$9))/($B$11+$C$11+$F$11)</f>
        <v>0.84298925463901364</v>
      </c>
      <c r="BK17">
        <f t="shared" ref="BK17:BK28" si="42">($B$11*$K$9+$C$11*$K$9+$F$11*((CU17+CM17)/MAX(CU17+CM17+CV17, 0.1)*$P$9+CV17/MAX(CU17+CM17+CV17, 0.1)*$Q$9))/($B$11+$C$11+$F$11)</f>
        <v>0.19597850927802751</v>
      </c>
      <c r="BL17">
        <v>6</v>
      </c>
      <c r="BM17">
        <v>0.5</v>
      </c>
      <c r="BN17" t="s">
        <v>290</v>
      </c>
      <c r="BO17">
        <v>2</v>
      </c>
      <c r="BP17">
        <v>1605829133.5</v>
      </c>
      <c r="BQ17">
        <v>401.86583870967701</v>
      </c>
      <c r="BR17">
        <v>426.46267741935497</v>
      </c>
      <c r="BS17">
        <v>34.561541935483902</v>
      </c>
      <c r="BT17">
        <v>24.9511516129032</v>
      </c>
      <c r="BU17">
        <v>397.86183870967699</v>
      </c>
      <c r="BV17">
        <v>34.265709677419402</v>
      </c>
      <c r="BW17">
        <v>399.98587096774202</v>
      </c>
      <c r="BX17">
        <v>102.345677419355</v>
      </c>
      <c r="BY17">
        <v>4.05933387096774E-2</v>
      </c>
      <c r="BZ17">
        <v>37.552622580645199</v>
      </c>
      <c r="CA17">
        <v>37.197674193548401</v>
      </c>
      <c r="CB17">
        <v>999.9</v>
      </c>
      <c r="CC17">
        <v>0</v>
      </c>
      <c r="CD17">
        <v>0</v>
      </c>
      <c r="CE17">
        <v>9994.6912903225802</v>
      </c>
      <c r="CF17">
        <v>0</v>
      </c>
      <c r="CG17">
        <v>345.86522580645197</v>
      </c>
      <c r="CH17">
        <v>1400.02451612903</v>
      </c>
      <c r="CI17">
        <v>0.90000141935483902</v>
      </c>
      <c r="CJ17">
        <v>9.9997935483870995E-2</v>
      </c>
      <c r="CK17">
        <v>0</v>
      </c>
      <c r="CL17">
        <v>725.30570967741903</v>
      </c>
      <c r="CM17">
        <v>4.9997499999999997</v>
      </c>
      <c r="CN17">
        <v>9997.4725806451606</v>
      </c>
      <c r="CO17">
        <v>12178.2677419355</v>
      </c>
      <c r="CP17">
        <v>46.875</v>
      </c>
      <c r="CQ17">
        <v>48.304000000000002</v>
      </c>
      <c r="CR17">
        <v>47.491870967741903</v>
      </c>
      <c r="CS17">
        <v>48.127000000000002</v>
      </c>
      <c r="CT17">
        <v>48.816064516129003</v>
      </c>
      <c r="CU17">
        <v>1255.5235483870999</v>
      </c>
      <c r="CV17">
        <v>139.500967741935</v>
      </c>
      <c r="CW17">
        <v>0</v>
      </c>
      <c r="CX17">
        <v>608.60000014305103</v>
      </c>
      <c r="CY17">
        <v>0</v>
      </c>
      <c r="CZ17">
        <v>725.02436</v>
      </c>
      <c r="DA17">
        <v>-14.864769213005699</v>
      </c>
      <c r="DB17">
        <v>-195.35692272186299</v>
      </c>
      <c r="DC17">
        <v>9993.3107999999993</v>
      </c>
      <c r="DD17">
        <v>15</v>
      </c>
      <c r="DE17">
        <v>1605828822</v>
      </c>
      <c r="DF17" t="s">
        <v>291</v>
      </c>
      <c r="DG17">
        <v>1605828822</v>
      </c>
      <c r="DH17">
        <v>1605828817</v>
      </c>
      <c r="DI17">
        <v>8</v>
      </c>
      <c r="DJ17">
        <v>-0.35799999999999998</v>
      </c>
      <c r="DK17">
        <v>-3.2000000000000001E-2</v>
      </c>
      <c r="DL17">
        <v>4.0039999999999996</v>
      </c>
      <c r="DM17">
        <v>0.29599999999999999</v>
      </c>
      <c r="DN17">
        <v>1452</v>
      </c>
      <c r="DO17">
        <v>25</v>
      </c>
      <c r="DP17">
        <v>0</v>
      </c>
      <c r="DQ17">
        <v>0.02</v>
      </c>
      <c r="DR17">
        <v>13.7070361999287</v>
      </c>
      <c r="DS17">
        <v>2.0539941986332102</v>
      </c>
      <c r="DT17">
        <v>0.15078277372307</v>
      </c>
      <c r="DU17">
        <v>0</v>
      </c>
      <c r="DV17">
        <v>-24.587683333333299</v>
      </c>
      <c r="DW17">
        <v>-2.7754011123471001</v>
      </c>
      <c r="DX17">
        <v>0.204479467727746</v>
      </c>
      <c r="DY17">
        <v>0</v>
      </c>
      <c r="DZ17">
        <v>9.6114540000000002</v>
      </c>
      <c r="EA17">
        <v>-0.268530901001102</v>
      </c>
      <c r="EB17">
        <v>1.9404708809976998E-2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4.0039999999999996</v>
      </c>
      <c r="EJ17">
        <v>0.29580000000000001</v>
      </c>
      <c r="EK17">
        <v>4.0039999999999099</v>
      </c>
      <c r="EL17">
        <v>0</v>
      </c>
      <c r="EM17">
        <v>0</v>
      </c>
      <c r="EN17">
        <v>0</v>
      </c>
      <c r="EO17">
        <v>0.29583500000000401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5.3</v>
      </c>
      <c r="EX17">
        <v>5.4</v>
      </c>
      <c r="EY17">
        <v>2</v>
      </c>
      <c r="EZ17">
        <v>389.07</v>
      </c>
      <c r="FA17">
        <v>649.90200000000004</v>
      </c>
      <c r="FB17">
        <v>36.592500000000001</v>
      </c>
      <c r="FC17">
        <v>34.7759</v>
      </c>
      <c r="FD17">
        <v>29.999600000000001</v>
      </c>
      <c r="FE17">
        <v>34.615499999999997</v>
      </c>
      <c r="FF17">
        <v>34.554400000000001</v>
      </c>
      <c r="FG17">
        <v>23.557300000000001</v>
      </c>
      <c r="FH17">
        <v>0</v>
      </c>
      <c r="FI17">
        <v>100</v>
      </c>
      <c r="FJ17">
        <v>-999.9</v>
      </c>
      <c r="FK17">
        <v>425.964</v>
      </c>
      <c r="FL17">
        <v>31.469000000000001</v>
      </c>
      <c r="FM17">
        <v>101.218</v>
      </c>
      <c r="FN17">
        <v>100.54300000000001</v>
      </c>
    </row>
    <row r="18" spans="1:170" x14ac:dyDescent="0.25">
      <c r="A18">
        <v>2</v>
      </c>
      <c r="B18">
        <v>1605829237.5</v>
      </c>
      <c r="C18">
        <v>96</v>
      </c>
      <c r="D18" t="s">
        <v>293</v>
      </c>
      <c r="E18" t="s">
        <v>294</v>
      </c>
      <c r="F18" t="s">
        <v>285</v>
      </c>
      <c r="G18" t="s">
        <v>286</v>
      </c>
      <c r="H18">
        <v>1605829229.75</v>
      </c>
      <c r="I18">
        <f t="shared" si="0"/>
        <v>6.5103430525633625E-3</v>
      </c>
      <c r="J18">
        <f t="shared" si="1"/>
        <v>-3.4776482883101174</v>
      </c>
      <c r="K18">
        <f t="shared" si="2"/>
        <v>48.109333333333304</v>
      </c>
      <c r="L18">
        <f t="shared" si="3"/>
        <v>70.431861973321588</v>
      </c>
      <c r="M18">
        <f t="shared" si="4"/>
        <v>7.2110525289560208</v>
      </c>
      <c r="N18">
        <f t="shared" si="5"/>
        <v>4.9255964570570123</v>
      </c>
      <c r="O18">
        <f t="shared" si="6"/>
        <v>0.22973705775114775</v>
      </c>
      <c r="P18">
        <f t="shared" si="7"/>
        <v>2.9705662680818086</v>
      </c>
      <c r="Q18">
        <f t="shared" si="8"/>
        <v>0.22030309134783277</v>
      </c>
      <c r="R18">
        <f t="shared" si="9"/>
        <v>0.13850475519686112</v>
      </c>
      <c r="S18">
        <f t="shared" si="10"/>
        <v>231.28650120253644</v>
      </c>
      <c r="T18">
        <f t="shared" si="11"/>
        <v>37.230753467046213</v>
      </c>
      <c r="U18">
        <f t="shared" si="12"/>
        <v>37.25262</v>
      </c>
      <c r="V18">
        <f t="shared" si="13"/>
        <v>6.3923367392635777</v>
      </c>
      <c r="W18">
        <f t="shared" si="14"/>
        <v>54.065771244515673</v>
      </c>
      <c r="X18">
        <f t="shared" si="15"/>
        <v>3.5130893231815152</v>
      </c>
      <c r="Y18">
        <f t="shared" si="16"/>
        <v>6.4978067311633447</v>
      </c>
      <c r="Z18">
        <f t="shared" si="17"/>
        <v>2.8792474160820625</v>
      </c>
      <c r="AA18">
        <f t="shared" si="18"/>
        <v>-287.10612861804429</v>
      </c>
      <c r="AB18">
        <f t="shared" si="19"/>
        <v>48.15471968925597</v>
      </c>
      <c r="AC18">
        <f t="shared" si="20"/>
        <v>3.8751498381793632</v>
      </c>
      <c r="AD18">
        <f t="shared" si="21"/>
        <v>-3.7897578880725149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52283.986299833414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691.92192</v>
      </c>
      <c r="AR18">
        <v>801.29</v>
      </c>
      <c r="AS18">
        <f t="shared" si="27"/>
        <v>0.1364900098591022</v>
      </c>
      <c r="AT18">
        <v>0.5</v>
      </c>
      <c r="AU18">
        <f t="shared" si="28"/>
        <v>1180.1632417076928</v>
      </c>
      <c r="AV18">
        <f t="shared" si="29"/>
        <v>-3.4776482883101174</v>
      </c>
      <c r="AW18">
        <f t="shared" si="30"/>
        <v>80.540246248016501</v>
      </c>
      <c r="AX18">
        <f t="shared" si="31"/>
        <v>0.26320058905015659</v>
      </c>
      <c r="AY18">
        <f t="shared" si="32"/>
        <v>-2.4572031275078071E-3</v>
      </c>
      <c r="AZ18">
        <f t="shared" si="33"/>
        <v>3.0710354553282833</v>
      </c>
      <c r="BA18" t="s">
        <v>296</v>
      </c>
      <c r="BB18">
        <v>590.39</v>
      </c>
      <c r="BC18">
        <f t="shared" si="34"/>
        <v>210.89999999999998</v>
      </c>
      <c r="BD18">
        <f t="shared" si="35"/>
        <v>0.51857790422000938</v>
      </c>
      <c r="BE18">
        <f t="shared" si="36"/>
        <v>0.92106120096268651</v>
      </c>
      <c r="BF18">
        <f t="shared" si="37"/>
        <v>1.2744919996055812</v>
      </c>
      <c r="BG18">
        <f t="shared" si="38"/>
        <v>0.9663029241970601</v>
      </c>
      <c r="BH18">
        <f t="shared" si="39"/>
        <v>1399.9743333333299</v>
      </c>
      <c r="BI18">
        <f t="shared" si="40"/>
        <v>1180.1632417076928</v>
      </c>
      <c r="BJ18">
        <f t="shared" si="41"/>
        <v>0.84298919887890489</v>
      </c>
      <c r="BK18">
        <f t="shared" si="42"/>
        <v>0.19597839775780979</v>
      </c>
      <c r="BL18">
        <v>6</v>
      </c>
      <c r="BM18">
        <v>0.5</v>
      </c>
      <c r="BN18" t="s">
        <v>290</v>
      </c>
      <c r="BO18">
        <v>2</v>
      </c>
      <c r="BP18">
        <v>1605829229.75</v>
      </c>
      <c r="BQ18">
        <v>48.109333333333304</v>
      </c>
      <c r="BR18">
        <v>43.362953333333301</v>
      </c>
      <c r="BS18">
        <v>34.313079999999999</v>
      </c>
      <c r="BT18">
        <v>24.883206666666698</v>
      </c>
      <c r="BU18">
        <v>44.105330000000002</v>
      </c>
      <c r="BV18">
        <v>34.017229999999998</v>
      </c>
      <c r="BW18">
        <v>400.02359999999999</v>
      </c>
      <c r="BX18">
        <v>102.34293333333299</v>
      </c>
      <c r="BY18">
        <v>4.0452920000000003E-2</v>
      </c>
      <c r="BZ18">
        <v>37.5533066666667</v>
      </c>
      <c r="CA18">
        <v>37.25262</v>
      </c>
      <c r="CB18">
        <v>999.9</v>
      </c>
      <c r="CC18">
        <v>0</v>
      </c>
      <c r="CD18">
        <v>0</v>
      </c>
      <c r="CE18">
        <v>10001.380999999999</v>
      </c>
      <c r="CF18">
        <v>0</v>
      </c>
      <c r="CG18">
        <v>346.40023333333301</v>
      </c>
      <c r="CH18">
        <v>1399.9743333333299</v>
      </c>
      <c r="CI18">
        <v>0.90000013333333295</v>
      </c>
      <c r="CJ18">
        <v>9.9999160000000004E-2</v>
      </c>
      <c r="CK18">
        <v>0</v>
      </c>
      <c r="CL18">
        <v>691.90126666666697</v>
      </c>
      <c r="CM18">
        <v>4.9997499999999997</v>
      </c>
      <c r="CN18">
        <v>9516.6939999999995</v>
      </c>
      <c r="CO18">
        <v>12177.823333333299</v>
      </c>
      <c r="CP18">
        <v>46.875</v>
      </c>
      <c r="CQ18">
        <v>48.25</v>
      </c>
      <c r="CR18">
        <v>47.468499999999999</v>
      </c>
      <c r="CS18">
        <v>48.108199999999997</v>
      </c>
      <c r="CT18">
        <v>48.818300000000001</v>
      </c>
      <c r="CU18">
        <v>1255.4776666666701</v>
      </c>
      <c r="CV18">
        <v>139.49299999999999</v>
      </c>
      <c r="CW18">
        <v>0</v>
      </c>
      <c r="CX18">
        <v>95.399999856948895</v>
      </c>
      <c r="CY18">
        <v>0</v>
      </c>
      <c r="CZ18">
        <v>691.92192</v>
      </c>
      <c r="DA18">
        <v>2.46730770173787</v>
      </c>
      <c r="DB18">
        <v>10.754615431665099</v>
      </c>
      <c r="DC18">
        <v>9516.9591999999993</v>
      </c>
      <c r="DD18">
        <v>15</v>
      </c>
      <c r="DE18">
        <v>1605828822</v>
      </c>
      <c r="DF18" t="s">
        <v>291</v>
      </c>
      <c r="DG18">
        <v>1605828822</v>
      </c>
      <c r="DH18">
        <v>1605828817</v>
      </c>
      <c r="DI18">
        <v>8</v>
      </c>
      <c r="DJ18">
        <v>-0.35799999999999998</v>
      </c>
      <c r="DK18">
        <v>-3.2000000000000001E-2</v>
      </c>
      <c r="DL18">
        <v>4.0039999999999996</v>
      </c>
      <c r="DM18">
        <v>0.29599999999999999</v>
      </c>
      <c r="DN18">
        <v>1452</v>
      </c>
      <c r="DO18">
        <v>25</v>
      </c>
      <c r="DP18">
        <v>0</v>
      </c>
      <c r="DQ18">
        <v>0.02</v>
      </c>
      <c r="DR18">
        <v>-3.4878760031327198</v>
      </c>
      <c r="DS18">
        <v>0.30089915776731402</v>
      </c>
      <c r="DT18">
        <v>8.2698007590268893E-2</v>
      </c>
      <c r="DU18">
        <v>1</v>
      </c>
      <c r="DV18">
        <v>4.7471350000000001</v>
      </c>
      <c r="DW18">
        <v>0.111323426028931</v>
      </c>
      <c r="DX18">
        <v>9.95276815681614E-2</v>
      </c>
      <c r="DY18">
        <v>1</v>
      </c>
      <c r="DZ18">
        <v>9.4294446666666705</v>
      </c>
      <c r="EA18">
        <v>5.5797997775294698E-2</v>
      </c>
      <c r="EB18">
        <v>4.2535943493577999E-3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4.0039999999999996</v>
      </c>
      <c r="EJ18">
        <v>0.29580000000000001</v>
      </c>
      <c r="EK18">
        <v>4.0039999999999099</v>
      </c>
      <c r="EL18">
        <v>0</v>
      </c>
      <c r="EM18">
        <v>0</v>
      </c>
      <c r="EN18">
        <v>0</v>
      </c>
      <c r="EO18">
        <v>0.29583500000000401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6.9</v>
      </c>
      <c r="EX18">
        <v>7</v>
      </c>
      <c r="EY18">
        <v>2</v>
      </c>
      <c r="EZ18">
        <v>389.92099999999999</v>
      </c>
      <c r="FA18">
        <v>649.13300000000004</v>
      </c>
      <c r="FB18">
        <v>36.5563</v>
      </c>
      <c r="FC18">
        <v>34.6755</v>
      </c>
      <c r="FD18">
        <v>29.9998</v>
      </c>
      <c r="FE18">
        <v>34.5139</v>
      </c>
      <c r="FF18">
        <v>34.456299999999999</v>
      </c>
      <c r="FG18">
        <v>6.5334399999999997</v>
      </c>
      <c r="FH18">
        <v>0</v>
      </c>
      <c r="FI18">
        <v>100</v>
      </c>
      <c r="FJ18">
        <v>-999.9</v>
      </c>
      <c r="FK18">
        <v>43.971699999999998</v>
      </c>
      <c r="FL18">
        <v>34.296500000000002</v>
      </c>
      <c r="FM18">
        <v>101.23399999999999</v>
      </c>
      <c r="FN18">
        <v>100.56100000000001</v>
      </c>
    </row>
    <row r="19" spans="1:170" x14ac:dyDescent="0.25">
      <c r="A19">
        <v>3</v>
      </c>
      <c r="B19">
        <v>1605829324.5</v>
      </c>
      <c r="C19">
        <v>183</v>
      </c>
      <c r="D19" t="s">
        <v>298</v>
      </c>
      <c r="E19" t="s">
        <v>299</v>
      </c>
      <c r="F19" t="s">
        <v>285</v>
      </c>
      <c r="G19" t="s">
        <v>286</v>
      </c>
      <c r="H19">
        <v>1605829316.75</v>
      </c>
      <c r="I19">
        <f t="shared" si="0"/>
        <v>6.67765042062E-3</v>
      </c>
      <c r="J19">
        <f t="shared" si="1"/>
        <v>-2.2591750096287799</v>
      </c>
      <c r="K19">
        <f t="shared" si="2"/>
        <v>79.6014366666667</v>
      </c>
      <c r="L19">
        <f t="shared" si="3"/>
        <v>91.309799092798258</v>
      </c>
      <c r="M19">
        <f t="shared" si="4"/>
        <v>9.3486427653580755</v>
      </c>
      <c r="N19">
        <f t="shared" si="5"/>
        <v>8.1498963134246587</v>
      </c>
      <c r="O19">
        <f t="shared" si="6"/>
        <v>0.23956997831459037</v>
      </c>
      <c r="P19">
        <f t="shared" si="7"/>
        <v>2.9710390836418208</v>
      </c>
      <c r="Q19">
        <f t="shared" si="8"/>
        <v>0.22933207212846241</v>
      </c>
      <c r="R19">
        <f t="shared" si="9"/>
        <v>0.14421592068086783</v>
      </c>
      <c r="S19">
        <f t="shared" si="10"/>
        <v>231.28949535342767</v>
      </c>
      <c r="T19">
        <f t="shared" si="11"/>
        <v>37.176099525898387</v>
      </c>
      <c r="U19">
        <f t="shared" si="12"/>
        <v>37.185510000000001</v>
      </c>
      <c r="V19">
        <f t="shared" si="13"/>
        <v>6.3690008953044401</v>
      </c>
      <c r="W19">
        <f t="shared" si="14"/>
        <v>54.391845078823764</v>
      </c>
      <c r="X19">
        <f t="shared" si="15"/>
        <v>3.5319552453063796</v>
      </c>
      <c r="Y19">
        <f t="shared" si="16"/>
        <v>6.4935382136567137</v>
      </c>
      <c r="Z19">
        <f t="shared" si="17"/>
        <v>2.8370456499980605</v>
      </c>
      <c r="AA19">
        <f t="shared" si="18"/>
        <v>-294.484383549342</v>
      </c>
      <c r="AB19">
        <f t="shared" si="19"/>
        <v>56.97572798038594</v>
      </c>
      <c r="AC19">
        <f t="shared" si="20"/>
        <v>4.5825184699809256</v>
      </c>
      <c r="AD19">
        <f t="shared" si="21"/>
        <v>-1.6366417455474647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52299.453453555361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687.51959999999997</v>
      </c>
      <c r="AR19">
        <v>772.69</v>
      </c>
      <c r="AS19">
        <f t="shared" si="27"/>
        <v>0.1102258344226017</v>
      </c>
      <c r="AT19">
        <v>0.5</v>
      </c>
      <c r="AU19">
        <f t="shared" si="28"/>
        <v>1180.1761607473459</v>
      </c>
      <c r="AV19">
        <f t="shared" si="29"/>
        <v>-2.2591750096287799</v>
      </c>
      <c r="AW19">
        <f t="shared" si="30"/>
        <v>65.042951042019354</v>
      </c>
      <c r="AX19">
        <f t="shared" si="31"/>
        <v>0.24579067931511997</v>
      </c>
      <c r="AY19">
        <f t="shared" si="32"/>
        <v>-1.4247258890128689E-3</v>
      </c>
      <c r="AZ19">
        <f t="shared" si="33"/>
        <v>3.221718929971916</v>
      </c>
      <c r="BA19" t="s">
        <v>301</v>
      </c>
      <c r="BB19">
        <v>582.77</v>
      </c>
      <c r="BC19">
        <f t="shared" si="34"/>
        <v>189.92000000000007</v>
      </c>
      <c r="BD19">
        <f t="shared" si="35"/>
        <v>0.44845408593091857</v>
      </c>
      <c r="BE19">
        <f t="shared" si="36"/>
        <v>0.92911607839331767</v>
      </c>
      <c r="BF19">
        <f t="shared" si="37"/>
        <v>1.4886526748860505</v>
      </c>
      <c r="BG19">
        <f t="shared" si="38"/>
        <v>0.97753357111615347</v>
      </c>
      <c r="BH19">
        <f t="shared" si="39"/>
        <v>1399.98933333333</v>
      </c>
      <c r="BI19">
        <f t="shared" si="40"/>
        <v>1180.1761607473459</v>
      </c>
      <c r="BJ19">
        <f t="shared" si="41"/>
        <v>0.8429893947387328</v>
      </c>
      <c r="BK19">
        <f t="shared" si="42"/>
        <v>0.19597878947746558</v>
      </c>
      <c r="BL19">
        <v>6</v>
      </c>
      <c r="BM19">
        <v>0.5</v>
      </c>
      <c r="BN19" t="s">
        <v>290</v>
      </c>
      <c r="BO19">
        <v>2</v>
      </c>
      <c r="BP19">
        <v>1605829316.75</v>
      </c>
      <c r="BQ19">
        <v>79.6014366666667</v>
      </c>
      <c r="BR19">
        <v>77.010130000000004</v>
      </c>
      <c r="BS19">
        <v>34.497213333333299</v>
      </c>
      <c r="BT19">
        <v>24.8267633333333</v>
      </c>
      <c r="BU19">
        <v>75.597440000000006</v>
      </c>
      <c r="BV19">
        <v>34.2013933333333</v>
      </c>
      <c r="BW19">
        <v>400.02006666666699</v>
      </c>
      <c r="BX19">
        <v>102.343466666667</v>
      </c>
      <c r="BY19">
        <v>4.0317529999999997E-2</v>
      </c>
      <c r="BZ19">
        <v>37.541220000000003</v>
      </c>
      <c r="CA19">
        <v>37.185510000000001</v>
      </c>
      <c r="CB19">
        <v>999.9</v>
      </c>
      <c r="CC19">
        <v>0</v>
      </c>
      <c r="CD19">
        <v>0</v>
      </c>
      <c r="CE19">
        <v>10004.005666666701</v>
      </c>
      <c r="CF19">
        <v>0</v>
      </c>
      <c r="CG19">
        <v>345.79809999999998</v>
      </c>
      <c r="CH19">
        <v>1399.98933333333</v>
      </c>
      <c r="CI19">
        <v>0.89999479999999998</v>
      </c>
      <c r="CJ19">
        <v>0.10000477333333301</v>
      </c>
      <c r="CK19">
        <v>0</v>
      </c>
      <c r="CL19">
        <v>687.46583333333297</v>
      </c>
      <c r="CM19">
        <v>4.9997499999999997</v>
      </c>
      <c r="CN19">
        <v>9441.7903333333306</v>
      </c>
      <c r="CO19">
        <v>12177.93</v>
      </c>
      <c r="CP19">
        <v>46.8874</v>
      </c>
      <c r="CQ19">
        <v>48.25</v>
      </c>
      <c r="CR19">
        <v>47.487400000000001</v>
      </c>
      <c r="CS19">
        <v>48.061999999999998</v>
      </c>
      <c r="CT19">
        <v>48.858199999999997</v>
      </c>
      <c r="CU19">
        <v>1255.4853333333299</v>
      </c>
      <c r="CV19">
        <v>139.50399999999999</v>
      </c>
      <c r="CW19">
        <v>0</v>
      </c>
      <c r="CX19">
        <v>86.600000143051105</v>
      </c>
      <c r="CY19">
        <v>0</v>
      </c>
      <c r="CZ19">
        <v>687.51959999999997</v>
      </c>
      <c r="DA19">
        <v>2.51569229601294</v>
      </c>
      <c r="DB19">
        <v>22.6669229837693</v>
      </c>
      <c r="DC19">
        <v>9442.2171999999991</v>
      </c>
      <c r="DD19">
        <v>15</v>
      </c>
      <c r="DE19">
        <v>1605828822</v>
      </c>
      <c r="DF19" t="s">
        <v>291</v>
      </c>
      <c r="DG19">
        <v>1605828822</v>
      </c>
      <c r="DH19">
        <v>1605828817</v>
      </c>
      <c r="DI19">
        <v>8</v>
      </c>
      <c r="DJ19">
        <v>-0.35799999999999998</v>
      </c>
      <c r="DK19">
        <v>-3.2000000000000001E-2</v>
      </c>
      <c r="DL19">
        <v>4.0039999999999996</v>
      </c>
      <c r="DM19">
        <v>0.29599999999999999</v>
      </c>
      <c r="DN19">
        <v>1452</v>
      </c>
      <c r="DO19">
        <v>25</v>
      </c>
      <c r="DP19">
        <v>0</v>
      </c>
      <c r="DQ19">
        <v>0.02</v>
      </c>
      <c r="DR19">
        <v>-2.2580919655291498</v>
      </c>
      <c r="DS19">
        <v>-0.14937484053611999</v>
      </c>
      <c r="DT19">
        <v>1.8906066842261701E-2</v>
      </c>
      <c r="DU19">
        <v>1</v>
      </c>
      <c r="DV19">
        <v>2.5907390000000001</v>
      </c>
      <c r="DW19">
        <v>0.15681931034482799</v>
      </c>
      <c r="DX19">
        <v>2.6591457820134601E-2</v>
      </c>
      <c r="DY19">
        <v>1</v>
      </c>
      <c r="DZ19">
        <v>9.6688170000000007</v>
      </c>
      <c r="EA19">
        <v>0.19313379310345799</v>
      </c>
      <c r="EB19">
        <v>1.40024305390171E-2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4.0039999999999996</v>
      </c>
      <c r="EJ19">
        <v>0.29580000000000001</v>
      </c>
      <c r="EK19">
        <v>4.0039999999999099</v>
      </c>
      <c r="EL19">
        <v>0</v>
      </c>
      <c r="EM19">
        <v>0</v>
      </c>
      <c r="EN19">
        <v>0</v>
      </c>
      <c r="EO19">
        <v>0.29583500000000401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8.4</v>
      </c>
      <c r="EX19">
        <v>8.5</v>
      </c>
      <c r="EY19">
        <v>2</v>
      </c>
      <c r="EZ19">
        <v>390.53699999999998</v>
      </c>
      <c r="FA19">
        <v>649.40200000000004</v>
      </c>
      <c r="FB19">
        <v>36.5274</v>
      </c>
      <c r="FC19">
        <v>34.621899999999997</v>
      </c>
      <c r="FD19">
        <v>29.9999</v>
      </c>
      <c r="FE19">
        <v>34.452199999999998</v>
      </c>
      <c r="FF19">
        <v>34.394100000000002</v>
      </c>
      <c r="FG19">
        <v>8.0288900000000005</v>
      </c>
      <c r="FH19">
        <v>0</v>
      </c>
      <c r="FI19">
        <v>100</v>
      </c>
      <c r="FJ19">
        <v>-999.9</v>
      </c>
      <c r="FK19">
        <v>77.222499999999997</v>
      </c>
      <c r="FL19">
        <v>33.9925</v>
      </c>
      <c r="FM19">
        <v>101.245</v>
      </c>
      <c r="FN19">
        <v>100.569</v>
      </c>
    </row>
    <row r="20" spans="1:170" x14ac:dyDescent="0.25">
      <c r="A20">
        <v>4</v>
      </c>
      <c r="B20">
        <v>1605829400.5</v>
      </c>
      <c r="C20">
        <v>259</v>
      </c>
      <c r="D20" t="s">
        <v>302</v>
      </c>
      <c r="E20" t="s">
        <v>303</v>
      </c>
      <c r="F20" t="s">
        <v>285</v>
      </c>
      <c r="G20" t="s">
        <v>286</v>
      </c>
      <c r="H20">
        <v>1605829392.75</v>
      </c>
      <c r="I20">
        <f t="shared" si="0"/>
        <v>6.8535982687072967E-3</v>
      </c>
      <c r="J20">
        <f t="shared" si="1"/>
        <v>-1.2966962296626376</v>
      </c>
      <c r="K20">
        <f t="shared" si="2"/>
        <v>99.603726666666702</v>
      </c>
      <c r="L20">
        <f t="shared" si="3"/>
        <v>103.58911967477518</v>
      </c>
      <c r="M20">
        <f t="shared" si="4"/>
        <v>10.60606279857218</v>
      </c>
      <c r="N20">
        <f t="shared" si="5"/>
        <v>10.198014842824547</v>
      </c>
      <c r="O20">
        <f t="shared" si="6"/>
        <v>0.25068218720467195</v>
      </c>
      <c r="P20">
        <f t="shared" si="7"/>
        <v>2.971195051517137</v>
      </c>
      <c r="Q20">
        <f t="shared" si="8"/>
        <v>0.23949689862834314</v>
      </c>
      <c r="R20">
        <f t="shared" si="9"/>
        <v>0.1506489218231172</v>
      </c>
      <c r="S20">
        <f t="shared" si="10"/>
        <v>231.2932222010661</v>
      </c>
      <c r="T20">
        <f t="shared" si="11"/>
        <v>37.123957972033878</v>
      </c>
      <c r="U20">
        <f t="shared" si="12"/>
        <v>37.101966666666698</v>
      </c>
      <c r="V20">
        <f t="shared" si="13"/>
        <v>6.3400541263956303</v>
      </c>
      <c r="W20">
        <f t="shared" si="14"/>
        <v>54.716963451725597</v>
      </c>
      <c r="X20">
        <f t="shared" si="15"/>
        <v>3.5516472830805634</v>
      </c>
      <c r="Y20">
        <f t="shared" si="16"/>
        <v>6.4909436836969725</v>
      </c>
      <c r="Z20">
        <f t="shared" si="17"/>
        <v>2.7884068433150668</v>
      </c>
      <c r="AA20">
        <f t="shared" si="18"/>
        <v>-302.24368364999179</v>
      </c>
      <c r="AB20">
        <f t="shared" si="19"/>
        <v>69.183600847505332</v>
      </c>
      <c r="AC20">
        <f t="shared" si="20"/>
        <v>5.5616541282245997</v>
      </c>
      <c r="AD20">
        <f t="shared" si="21"/>
        <v>3.7947935268042414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52305.161558482112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677.81128000000001</v>
      </c>
      <c r="AR20">
        <v>765.72</v>
      </c>
      <c r="AS20">
        <f t="shared" si="27"/>
        <v>0.11480530742307893</v>
      </c>
      <c r="AT20">
        <v>0.5</v>
      </c>
      <c r="AU20">
        <f t="shared" si="28"/>
        <v>1180.1955107473391</v>
      </c>
      <c r="AV20">
        <f t="shared" si="29"/>
        <v>-1.2966962296626376</v>
      </c>
      <c r="AW20">
        <f t="shared" si="30"/>
        <v>67.746354215342961</v>
      </c>
      <c r="AX20">
        <f t="shared" si="31"/>
        <v>0.26251110066342787</v>
      </c>
      <c r="AY20">
        <f t="shared" si="32"/>
        <v>-6.0917766869927545E-4</v>
      </c>
      <c r="AZ20">
        <f t="shared" si="33"/>
        <v>3.2601473123334896</v>
      </c>
      <c r="BA20" t="s">
        <v>305</v>
      </c>
      <c r="BB20">
        <v>564.71</v>
      </c>
      <c r="BC20">
        <f t="shared" si="34"/>
        <v>201.01</v>
      </c>
      <c r="BD20">
        <f t="shared" si="35"/>
        <v>0.43733505795731564</v>
      </c>
      <c r="BE20">
        <f t="shared" si="36"/>
        <v>0.92547926313408979</v>
      </c>
      <c r="BF20">
        <f t="shared" si="37"/>
        <v>1.7496683201665701</v>
      </c>
      <c r="BG20">
        <f t="shared" si="38"/>
        <v>0.98027055045272959</v>
      </c>
      <c r="BH20">
        <f t="shared" si="39"/>
        <v>1400.0123333333299</v>
      </c>
      <c r="BI20">
        <f t="shared" si="40"/>
        <v>1180.1955107473391</v>
      </c>
      <c r="BJ20">
        <f t="shared" si="41"/>
        <v>0.8429893670560582</v>
      </c>
      <c r="BK20">
        <f t="shared" si="42"/>
        <v>0.19597873411211633</v>
      </c>
      <c r="BL20">
        <v>6</v>
      </c>
      <c r="BM20">
        <v>0.5</v>
      </c>
      <c r="BN20" t="s">
        <v>290</v>
      </c>
      <c r="BO20">
        <v>2</v>
      </c>
      <c r="BP20">
        <v>1605829392.75</v>
      </c>
      <c r="BQ20">
        <v>99.603726666666702</v>
      </c>
      <c r="BR20">
        <v>98.68271</v>
      </c>
      <c r="BS20">
        <v>34.688839999999999</v>
      </c>
      <c r="BT20">
        <v>24.765723333333298</v>
      </c>
      <c r="BU20">
        <v>95.599726666666598</v>
      </c>
      <c r="BV20">
        <v>34.39302</v>
      </c>
      <c r="BW20">
        <v>400.026833333333</v>
      </c>
      <c r="BX20">
        <v>102.3455</v>
      </c>
      <c r="BY20">
        <v>4.0376353333333302E-2</v>
      </c>
      <c r="BZ20">
        <v>37.53387</v>
      </c>
      <c r="CA20">
        <v>37.101966666666698</v>
      </c>
      <c r="CB20">
        <v>999.9</v>
      </c>
      <c r="CC20">
        <v>0</v>
      </c>
      <c r="CD20">
        <v>0</v>
      </c>
      <c r="CE20">
        <v>10004.69</v>
      </c>
      <c r="CF20">
        <v>0</v>
      </c>
      <c r="CG20">
        <v>350.38766666666697</v>
      </c>
      <c r="CH20">
        <v>1400.0123333333299</v>
      </c>
      <c r="CI20">
        <v>0.89999866666666695</v>
      </c>
      <c r="CJ20">
        <v>0.10000099666666699</v>
      </c>
      <c r="CK20">
        <v>0</v>
      </c>
      <c r="CL20">
        <v>677.80769999999995</v>
      </c>
      <c r="CM20">
        <v>4.9997499999999997</v>
      </c>
      <c r="CN20">
        <v>9311.1413333333294</v>
      </c>
      <c r="CO20">
        <v>12178.15</v>
      </c>
      <c r="CP20">
        <v>46.928733333333298</v>
      </c>
      <c r="CQ20">
        <v>48.25</v>
      </c>
      <c r="CR20">
        <v>47.491599999999998</v>
      </c>
      <c r="CS20">
        <v>48.057866666666598</v>
      </c>
      <c r="CT20">
        <v>48.866599999999998</v>
      </c>
      <c r="CU20">
        <v>1255.5073333333301</v>
      </c>
      <c r="CV20">
        <v>139.505</v>
      </c>
      <c r="CW20">
        <v>0</v>
      </c>
      <c r="CX20">
        <v>75.100000143051105</v>
      </c>
      <c r="CY20">
        <v>0</v>
      </c>
      <c r="CZ20">
        <v>677.81128000000001</v>
      </c>
      <c r="DA20">
        <v>-3.0393846210956199</v>
      </c>
      <c r="DB20">
        <v>-37.861538372454</v>
      </c>
      <c r="DC20">
        <v>9310.8516</v>
      </c>
      <c r="DD20">
        <v>15</v>
      </c>
      <c r="DE20">
        <v>1605828822</v>
      </c>
      <c r="DF20" t="s">
        <v>291</v>
      </c>
      <c r="DG20">
        <v>1605828822</v>
      </c>
      <c r="DH20">
        <v>1605828817</v>
      </c>
      <c r="DI20">
        <v>8</v>
      </c>
      <c r="DJ20">
        <v>-0.35799999999999998</v>
      </c>
      <c r="DK20">
        <v>-3.2000000000000001E-2</v>
      </c>
      <c r="DL20">
        <v>4.0039999999999996</v>
      </c>
      <c r="DM20">
        <v>0.29599999999999999</v>
      </c>
      <c r="DN20">
        <v>1452</v>
      </c>
      <c r="DO20">
        <v>25</v>
      </c>
      <c r="DP20">
        <v>0</v>
      </c>
      <c r="DQ20">
        <v>0.02</v>
      </c>
      <c r="DR20">
        <v>-1.2935954666984899</v>
      </c>
      <c r="DS20">
        <v>-0.158331962208002</v>
      </c>
      <c r="DT20">
        <v>1.9337606254052599E-2</v>
      </c>
      <c r="DU20">
        <v>1</v>
      </c>
      <c r="DV20">
        <v>0.91878636666666702</v>
      </c>
      <c r="DW20">
        <v>0.19466223804227001</v>
      </c>
      <c r="DX20">
        <v>2.6871068769816799E-2</v>
      </c>
      <c r="DY20">
        <v>1</v>
      </c>
      <c r="DZ20">
        <v>9.9220253333333304</v>
      </c>
      <c r="EA20">
        <v>0.12386829810901601</v>
      </c>
      <c r="EB20">
        <v>8.9946216275186702E-3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4.0039999999999996</v>
      </c>
      <c r="EJ20">
        <v>0.29580000000000001</v>
      </c>
      <c r="EK20">
        <v>4.0039999999999099</v>
      </c>
      <c r="EL20">
        <v>0</v>
      </c>
      <c r="EM20">
        <v>0</v>
      </c>
      <c r="EN20">
        <v>0</v>
      </c>
      <c r="EO20">
        <v>0.29583500000000401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9.6</v>
      </c>
      <c r="EX20">
        <v>9.6999999999999993</v>
      </c>
      <c r="EY20">
        <v>2</v>
      </c>
      <c r="EZ20">
        <v>390.91899999999998</v>
      </c>
      <c r="FA20">
        <v>649.11699999999996</v>
      </c>
      <c r="FB20">
        <v>36.505899999999997</v>
      </c>
      <c r="FC20">
        <v>34.600099999999998</v>
      </c>
      <c r="FD20">
        <v>30</v>
      </c>
      <c r="FE20">
        <v>34.421100000000003</v>
      </c>
      <c r="FF20">
        <v>34.360900000000001</v>
      </c>
      <c r="FG20">
        <v>9.0207999999999995</v>
      </c>
      <c r="FH20">
        <v>0</v>
      </c>
      <c r="FI20">
        <v>100</v>
      </c>
      <c r="FJ20">
        <v>-999.9</v>
      </c>
      <c r="FK20">
        <v>98.868700000000004</v>
      </c>
      <c r="FL20">
        <v>34.183500000000002</v>
      </c>
      <c r="FM20">
        <v>101.24</v>
      </c>
      <c r="FN20">
        <v>100.566</v>
      </c>
    </row>
    <row r="21" spans="1:170" x14ac:dyDescent="0.25">
      <c r="A21">
        <v>5</v>
      </c>
      <c r="B21">
        <v>1605829481.5</v>
      </c>
      <c r="C21">
        <v>340</v>
      </c>
      <c r="D21" t="s">
        <v>306</v>
      </c>
      <c r="E21" t="s">
        <v>307</v>
      </c>
      <c r="F21" t="s">
        <v>285</v>
      </c>
      <c r="G21" t="s">
        <v>286</v>
      </c>
      <c r="H21">
        <v>1605829473.75</v>
      </c>
      <c r="I21">
        <f t="shared" si="0"/>
        <v>7.0089881052172931E-3</v>
      </c>
      <c r="J21">
        <f t="shared" si="1"/>
        <v>1.3232509114919249</v>
      </c>
      <c r="K21">
        <f t="shared" si="2"/>
        <v>149.19683333333299</v>
      </c>
      <c r="L21">
        <f t="shared" si="3"/>
        <v>134.41725131000754</v>
      </c>
      <c r="M21">
        <f t="shared" si="4"/>
        <v>13.762407233674894</v>
      </c>
      <c r="N21">
        <f t="shared" si="5"/>
        <v>15.275625399990441</v>
      </c>
      <c r="O21">
        <f t="shared" si="6"/>
        <v>0.26131520555995458</v>
      </c>
      <c r="P21">
        <f t="shared" si="7"/>
        <v>2.9703857867192736</v>
      </c>
      <c r="Q21">
        <f t="shared" si="8"/>
        <v>0.24918244807743031</v>
      </c>
      <c r="R21">
        <f t="shared" si="9"/>
        <v>0.15678215938066045</v>
      </c>
      <c r="S21">
        <f t="shared" si="10"/>
        <v>231.29314212117049</v>
      </c>
      <c r="T21">
        <f t="shared" si="11"/>
        <v>37.077244225749368</v>
      </c>
      <c r="U21">
        <f t="shared" si="12"/>
        <v>37.010129999999997</v>
      </c>
      <c r="V21">
        <f t="shared" si="13"/>
        <v>6.3083656634783658</v>
      </c>
      <c r="W21">
        <f t="shared" si="14"/>
        <v>54.97995370336627</v>
      </c>
      <c r="X21">
        <f t="shared" si="15"/>
        <v>3.5673584547785637</v>
      </c>
      <c r="Y21">
        <f t="shared" si="16"/>
        <v>6.4884711871995346</v>
      </c>
      <c r="Z21">
        <f t="shared" si="17"/>
        <v>2.7410072086998021</v>
      </c>
      <c r="AA21">
        <f t="shared" si="18"/>
        <v>-309.09637544008262</v>
      </c>
      <c r="AB21">
        <f t="shared" si="19"/>
        <v>82.749385871596118</v>
      </c>
      <c r="AC21">
        <f t="shared" si="20"/>
        <v>6.6508396069532107</v>
      </c>
      <c r="AD21">
        <f t="shared" si="21"/>
        <v>11.596992159637196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52283.367258832179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665.36180769230805</v>
      </c>
      <c r="AR21">
        <v>776.22</v>
      </c>
      <c r="AS21">
        <f t="shared" si="27"/>
        <v>0.14281800560110791</v>
      </c>
      <c r="AT21">
        <v>0.5</v>
      </c>
      <c r="AU21">
        <f t="shared" si="28"/>
        <v>1180.1987407472691</v>
      </c>
      <c r="AV21">
        <f t="shared" si="29"/>
        <v>1.3232509114919249</v>
      </c>
      <c r="AW21">
        <f t="shared" si="30"/>
        <v>84.276815183231989</v>
      </c>
      <c r="AX21">
        <f t="shared" si="31"/>
        <v>0.2835407487567958</v>
      </c>
      <c r="AY21">
        <f t="shared" si="32"/>
        <v>1.6107442972736002E-3</v>
      </c>
      <c r="AZ21">
        <f t="shared" si="33"/>
        <v>3.2025199041508845</v>
      </c>
      <c r="BA21" t="s">
        <v>309</v>
      </c>
      <c r="BB21">
        <v>556.13</v>
      </c>
      <c r="BC21">
        <f t="shared" si="34"/>
        <v>220.09000000000003</v>
      </c>
      <c r="BD21">
        <f t="shared" si="35"/>
        <v>0.50369481715521813</v>
      </c>
      <c r="BE21">
        <f t="shared" si="36"/>
        <v>0.91866442469373044</v>
      </c>
      <c r="BF21">
        <f t="shared" si="37"/>
        <v>1.8250341919306945</v>
      </c>
      <c r="BG21">
        <f t="shared" si="38"/>
        <v>0.97614741084956602</v>
      </c>
      <c r="BH21">
        <f t="shared" si="39"/>
        <v>1400.0166666666701</v>
      </c>
      <c r="BI21">
        <f t="shared" si="40"/>
        <v>1180.1987407472691</v>
      </c>
      <c r="BJ21">
        <f t="shared" si="41"/>
        <v>0.84298906494965509</v>
      </c>
      <c r="BK21">
        <f t="shared" si="42"/>
        <v>0.1959781298993101</v>
      </c>
      <c r="BL21">
        <v>6</v>
      </c>
      <c r="BM21">
        <v>0.5</v>
      </c>
      <c r="BN21" t="s">
        <v>290</v>
      </c>
      <c r="BO21">
        <v>2</v>
      </c>
      <c r="BP21">
        <v>1605829473.75</v>
      </c>
      <c r="BQ21">
        <v>149.19683333333299</v>
      </c>
      <c r="BR21">
        <v>152.75020000000001</v>
      </c>
      <c r="BS21">
        <v>34.842343333333297</v>
      </c>
      <c r="BT21">
        <v>24.695426666666702</v>
      </c>
      <c r="BU21">
        <v>145.192833333333</v>
      </c>
      <c r="BV21">
        <v>34.546500000000002</v>
      </c>
      <c r="BW21">
        <v>400.00990000000002</v>
      </c>
      <c r="BX21">
        <v>102.3454</v>
      </c>
      <c r="BY21">
        <v>4.0321323333333298E-2</v>
      </c>
      <c r="BZ21">
        <v>37.526863333333303</v>
      </c>
      <c r="CA21">
        <v>37.010129999999997</v>
      </c>
      <c r="CB21">
        <v>999.9</v>
      </c>
      <c r="CC21">
        <v>0</v>
      </c>
      <c r="CD21">
        <v>0</v>
      </c>
      <c r="CE21">
        <v>10000.118333333299</v>
      </c>
      <c r="CF21">
        <v>0</v>
      </c>
      <c r="CG21">
        <v>344.54123333333303</v>
      </c>
      <c r="CH21">
        <v>1400.0166666666701</v>
      </c>
      <c r="CI21">
        <v>0.90000610000000003</v>
      </c>
      <c r="CJ21">
        <v>9.9993806666666699E-2</v>
      </c>
      <c r="CK21">
        <v>0</v>
      </c>
      <c r="CL21">
        <v>665.37473333333298</v>
      </c>
      <c r="CM21">
        <v>4.9997499999999997</v>
      </c>
      <c r="CN21">
        <v>9152.3866666666709</v>
      </c>
      <c r="CO21">
        <v>12178.21</v>
      </c>
      <c r="CP21">
        <v>46.9559</v>
      </c>
      <c r="CQ21">
        <v>48.307866666666598</v>
      </c>
      <c r="CR21">
        <v>47.553733333333298</v>
      </c>
      <c r="CS21">
        <v>48.078800000000001</v>
      </c>
      <c r="CT21">
        <v>48.883200000000002</v>
      </c>
      <c r="CU21">
        <v>1255.5253333333301</v>
      </c>
      <c r="CV21">
        <v>139.49133333333299</v>
      </c>
      <c r="CW21">
        <v>0</v>
      </c>
      <c r="CX21">
        <v>80.100000143051105</v>
      </c>
      <c r="CY21">
        <v>0</v>
      </c>
      <c r="CZ21">
        <v>665.36180769230805</v>
      </c>
      <c r="DA21">
        <v>-7.45640896788064E-2</v>
      </c>
      <c r="DB21">
        <v>13.125812012925101</v>
      </c>
      <c r="DC21">
        <v>9152.3349999999991</v>
      </c>
      <c r="DD21">
        <v>15</v>
      </c>
      <c r="DE21">
        <v>1605828822</v>
      </c>
      <c r="DF21" t="s">
        <v>291</v>
      </c>
      <c r="DG21">
        <v>1605828822</v>
      </c>
      <c r="DH21">
        <v>1605828817</v>
      </c>
      <c r="DI21">
        <v>8</v>
      </c>
      <c r="DJ21">
        <v>-0.35799999999999998</v>
      </c>
      <c r="DK21">
        <v>-3.2000000000000001E-2</v>
      </c>
      <c r="DL21">
        <v>4.0039999999999996</v>
      </c>
      <c r="DM21">
        <v>0.29599999999999999</v>
      </c>
      <c r="DN21">
        <v>1452</v>
      </c>
      <c r="DO21">
        <v>25</v>
      </c>
      <c r="DP21">
        <v>0</v>
      </c>
      <c r="DQ21">
        <v>0.02</v>
      </c>
      <c r="DR21">
        <v>1.3280866427901299</v>
      </c>
      <c r="DS21">
        <v>-0.21010607112735299</v>
      </c>
      <c r="DT21">
        <v>2.8489848318216601E-2</v>
      </c>
      <c r="DU21">
        <v>1</v>
      </c>
      <c r="DV21">
        <v>-3.5562433333333301</v>
      </c>
      <c r="DW21">
        <v>0.197238353726371</v>
      </c>
      <c r="DX21">
        <v>3.5981359742078799E-2</v>
      </c>
      <c r="DY21">
        <v>1</v>
      </c>
      <c r="DZ21">
        <v>10.1457533333333</v>
      </c>
      <c r="EA21">
        <v>0.111814905450488</v>
      </c>
      <c r="EB21">
        <v>8.2692899063676398E-3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4.0039999999999996</v>
      </c>
      <c r="EJ21">
        <v>0.29580000000000001</v>
      </c>
      <c r="EK21">
        <v>4.0039999999999099</v>
      </c>
      <c r="EL21">
        <v>0</v>
      </c>
      <c r="EM21">
        <v>0</v>
      </c>
      <c r="EN21">
        <v>0</v>
      </c>
      <c r="EO21">
        <v>0.29583500000000401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</v>
      </c>
      <c r="EX21">
        <v>11.1</v>
      </c>
      <c r="EY21">
        <v>2</v>
      </c>
      <c r="EZ21">
        <v>391.53100000000001</v>
      </c>
      <c r="FA21">
        <v>648.71799999999996</v>
      </c>
      <c r="FB21">
        <v>36.489199999999997</v>
      </c>
      <c r="FC21">
        <v>34.597000000000001</v>
      </c>
      <c r="FD21">
        <v>30.0001</v>
      </c>
      <c r="FE21">
        <v>34.408099999999997</v>
      </c>
      <c r="FF21">
        <v>34.344700000000003</v>
      </c>
      <c r="FG21">
        <v>11.5396</v>
      </c>
      <c r="FH21">
        <v>0</v>
      </c>
      <c r="FI21">
        <v>100</v>
      </c>
      <c r="FJ21">
        <v>-999.9</v>
      </c>
      <c r="FK21">
        <v>153.18799999999999</v>
      </c>
      <c r="FL21">
        <v>34.360700000000001</v>
      </c>
      <c r="FM21">
        <v>101.245</v>
      </c>
      <c r="FN21">
        <v>100.568</v>
      </c>
    </row>
    <row r="22" spans="1:170" x14ac:dyDescent="0.25">
      <c r="A22">
        <v>6</v>
      </c>
      <c r="B22">
        <v>1605829561.5</v>
      </c>
      <c r="C22">
        <v>420</v>
      </c>
      <c r="D22" t="s">
        <v>310</v>
      </c>
      <c r="E22" t="s">
        <v>311</v>
      </c>
      <c r="F22" t="s">
        <v>285</v>
      </c>
      <c r="G22" t="s">
        <v>286</v>
      </c>
      <c r="H22">
        <v>1605829553.75</v>
      </c>
      <c r="I22">
        <f t="shared" si="0"/>
        <v>7.1229856495287781E-3</v>
      </c>
      <c r="J22">
        <f t="shared" si="1"/>
        <v>4.1436865584791338</v>
      </c>
      <c r="K22">
        <f t="shared" si="2"/>
        <v>199.07656666666699</v>
      </c>
      <c r="L22">
        <f t="shared" si="3"/>
        <v>165.39599129671717</v>
      </c>
      <c r="M22">
        <f t="shared" si="4"/>
        <v>16.934279677601022</v>
      </c>
      <c r="N22">
        <f t="shared" si="5"/>
        <v>20.382708376178382</v>
      </c>
      <c r="O22">
        <f t="shared" si="6"/>
        <v>0.26963976411590301</v>
      </c>
      <c r="P22">
        <f t="shared" si="7"/>
        <v>2.9695988499767099</v>
      </c>
      <c r="Q22">
        <f t="shared" si="8"/>
        <v>0.25673893930732966</v>
      </c>
      <c r="R22">
        <f t="shared" si="9"/>
        <v>0.16156947732384777</v>
      </c>
      <c r="S22">
        <f t="shared" si="10"/>
        <v>231.28779410330725</v>
      </c>
      <c r="T22">
        <f t="shared" si="11"/>
        <v>37.036082789111354</v>
      </c>
      <c r="U22">
        <f t="shared" si="12"/>
        <v>36.933213333333299</v>
      </c>
      <c r="V22">
        <f t="shared" si="13"/>
        <v>6.2819312834411285</v>
      </c>
      <c r="W22">
        <f t="shared" si="14"/>
        <v>55.18132150168438</v>
      </c>
      <c r="X22">
        <f t="shared" si="15"/>
        <v>3.5780969549318087</v>
      </c>
      <c r="Y22">
        <f t="shared" si="16"/>
        <v>6.4842538336501949</v>
      </c>
      <c r="Z22">
        <f t="shared" si="17"/>
        <v>2.7038343285093198</v>
      </c>
      <c r="AA22">
        <f t="shared" si="18"/>
        <v>-314.1236671442191</v>
      </c>
      <c r="AB22">
        <f t="shared" si="19"/>
        <v>93.127365264996641</v>
      </c>
      <c r="AC22">
        <f t="shared" si="20"/>
        <v>7.4837203628950668</v>
      </c>
      <c r="AD22">
        <f t="shared" si="21"/>
        <v>17.775212586979862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52263.062581490325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662.17060000000004</v>
      </c>
      <c r="AR22">
        <v>798.27</v>
      </c>
      <c r="AS22">
        <f t="shared" si="27"/>
        <v>0.17049294098487977</v>
      </c>
      <c r="AT22">
        <v>0.5</v>
      </c>
      <c r="AU22">
        <f t="shared" si="28"/>
        <v>1180.1714807472626</v>
      </c>
      <c r="AV22">
        <f t="shared" si="29"/>
        <v>4.1436865584791338</v>
      </c>
      <c r="AW22">
        <f t="shared" si="30"/>
        <v>100.60545330954061</v>
      </c>
      <c r="AX22">
        <f t="shared" si="31"/>
        <v>0.28006814736868468</v>
      </c>
      <c r="AY22">
        <f t="shared" si="32"/>
        <v>4.0006339039016878E-3</v>
      </c>
      <c r="AZ22">
        <f t="shared" si="33"/>
        <v>3.0864369198391524</v>
      </c>
      <c r="BA22" t="s">
        <v>313</v>
      </c>
      <c r="BB22">
        <v>574.70000000000005</v>
      </c>
      <c r="BC22">
        <f t="shared" si="34"/>
        <v>223.56999999999994</v>
      </c>
      <c r="BD22">
        <f t="shared" si="35"/>
        <v>0.60875519971373615</v>
      </c>
      <c r="BE22">
        <f t="shared" si="36"/>
        <v>0.91680744814652182</v>
      </c>
      <c r="BF22">
        <f t="shared" si="37"/>
        <v>1.6438500060391497</v>
      </c>
      <c r="BG22">
        <f t="shared" si="38"/>
        <v>0.96748881768292239</v>
      </c>
      <c r="BH22">
        <f t="shared" si="39"/>
        <v>1399.9843333333299</v>
      </c>
      <c r="BI22">
        <f t="shared" si="40"/>
        <v>1180.1714807472626</v>
      </c>
      <c r="BJ22">
        <f t="shared" si="41"/>
        <v>0.84298906255422301</v>
      </c>
      <c r="BK22">
        <f t="shared" si="42"/>
        <v>0.1959781251084462</v>
      </c>
      <c r="BL22">
        <v>6</v>
      </c>
      <c r="BM22">
        <v>0.5</v>
      </c>
      <c r="BN22" t="s">
        <v>290</v>
      </c>
      <c r="BO22">
        <v>2</v>
      </c>
      <c r="BP22">
        <v>1605829553.75</v>
      </c>
      <c r="BQ22">
        <v>199.07656666666699</v>
      </c>
      <c r="BR22">
        <v>207.419033333333</v>
      </c>
      <c r="BS22">
        <v>34.947036666666698</v>
      </c>
      <c r="BT22">
        <v>24.636063333333301</v>
      </c>
      <c r="BU22">
        <v>195.072566666667</v>
      </c>
      <c r="BV22">
        <v>34.651206666666702</v>
      </c>
      <c r="BW22">
        <v>400.004433333333</v>
      </c>
      <c r="BX22">
        <v>102.346233333333</v>
      </c>
      <c r="BY22">
        <v>4.0043049999999997E-2</v>
      </c>
      <c r="BZ22">
        <v>37.514906666666697</v>
      </c>
      <c r="CA22">
        <v>36.933213333333299</v>
      </c>
      <c r="CB22">
        <v>999.9</v>
      </c>
      <c r="CC22">
        <v>0</v>
      </c>
      <c r="CD22">
        <v>0</v>
      </c>
      <c r="CE22">
        <v>9995.5833333333303</v>
      </c>
      <c r="CF22">
        <v>0</v>
      </c>
      <c r="CG22">
        <v>338.359733333333</v>
      </c>
      <c r="CH22">
        <v>1399.9843333333299</v>
      </c>
      <c r="CI22">
        <v>0.90000756666666604</v>
      </c>
      <c r="CJ22">
        <v>9.9992336666666695E-2</v>
      </c>
      <c r="CK22">
        <v>0</v>
      </c>
      <c r="CL22">
        <v>662.07013333333305</v>
      </c>
      <c r="CM22">
        <v>4.9997499999999997</v>
      </c>
      <c r="CN22">
        <v>9117.8906666666699</v>
      </c>
      <c r="CO22">
        <v>12177.9233333333</v>
      </c>
      <c r="CP22">
        <v>47</v>
      </c>
      <c r="CQ22">
        <v>48.316200000000002</v>
      </c>
      <c r="CR22">
        <v>47.557866666666598</v>
      </c>
      <c r="CS22">
        <v>48.125</v>
      </c>
      <c r="CT22">
        <v>48.932866666666598</v>
      </c>
      <c r="CU22">
        <v>1255.4963333333301</v>
      </c>
      <c r="CV22">
        <v>139.488</v>
      </c>
      <c r="CW22">
        <v>0</v>
      </c>
      <c r="CX22">
        <v>79.5</v>
      </c>
      <c r="CY22">
        <v>0</v>
      </c>
      <c r="CZ22">
        <v>662.17060000000004</v>
      </c>
      <c r="DA22">
        <v>8.6777692482972508</v>
      </c>
      <c r="DB22">
        <v>132.80230787866299</v>
      </c>
      <c r="DC22">
        <v>9119.3511999999992</v>
      </c>
      <c r="DD22">
        <v>15</v>
      </c>
      <c r="DE22">
        <v>1605828822</v>
      </c>
      <c r="DF22" t="s">
        <v>291</v>
      </c>
      <c r="DG22">
        <v>1605828822</v>
      </c>
      <c r="DH22">
        <v>1605828817</v>
      </c>
      <c r="DI22">
        <v>8</v>
      </c>
      <c r="DJ22">
        <v>-0.35799999999999998</v>
      </c>
      <c r="DK22">
        <v>-3.2000000000000001E-2</v>
      </c>
      <c r="DL22">
        <v>4.0039999999999996</v>
      </c>
      <c r="DM22">
        <v>0.29599999999999999</v>
      </c>
      <c r="DN22">
        <v>1452</v>
      </c>
      <c r="DO22">
        <v>25</v>
      </c>
      <c r="DP22">
        <v>0</v>
      </c>
      <c r="DQ22">
        <v>0.02</v>
      </c>
      <c r="DR22">
        <v>4.1447277906685596</v>
      </c>
      <c r="DS22">
        <v>-0.17130284815062299</v>
      </c>
      <c r="DT22">
        <v>2.51911436696876E-2</v>
      </c>
      <c r="DU22">
        <v>1</v>
      </c>
      <c r="DV22">
        <v>-8.3429623333333307</v>
      </c>
      <c r="DW22">
        <v>0.14954082313684</v>
      </c>
      <c r="DX22">
        <v>3.5559357013621999E-2</v>
      </c>
      <c r="DY22">
        <v>1</v>
      </c>
      <c r="DZ22">
        <v>10.31054</v>
      </c>
      <c r="EA22">
        <v>7.0777308120157104E-2</v>
      </c>
      <c r="EB22">
        <v>5.97447905678821E-3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4.0039999999999996</v>
      </c>
      <c r="EJ22">
        <v>0.29580000000000001</v>
      </c>
      <c r="EK22">
        <v>4.0039999999999099</v>
      </c>
      <c r="EL22">
        <v>0</v>
      </c>
      <c r="EM22">
        <v>0</v>
      </c>
      <c r="EN22">
        <v>0</v>
      </c>
      <c r="EO22">
        <v>0.29583500000000401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12.3</v>
      </c>
      <c r="EX22">
        <v>12.4</v>
      </c>
      <c r="EY22">
        <v>2</v>
      </c>
      <c r="EZ22">
        <v>391.959</v>
      </c>
      <c r="FA22">
        <v>648.52700000000004</v>
      </c>
      <c r="FB22">
        <v>36.472299999999997</v>
      </c>
      <c r="FC22">
        <v>34.601900000000001</v>
      </c>
      <c r="FD22">
        <v>30</v>
      </c>
      <c r="FE22">
        <v>34.405099999999997</v>
      </c>
      <c r="FF22">
        <v>34.3416</v>
      </c>
      <c r="FG22">
        <v>14.0596</v>
      </c>
      <c r="FH22">
        <v>0</v>
      </c>
      <c r="FI22">
        <v>100</v>
      </c>
      <c r="FJ22">
        <v>-999.9</v>
      </c>
      <c r="FK22">
        <v>207.93</v>
      </c>
      <c r="FL22">
        <v>34.514600000000002</v>
      </c>
      <c r="FM22">
        <v>101.24</v>
      </c>
      <c r="FN22">
        <v>100.565</v>
      </c>
    </row>
    <row r="23" spans="1:170" x14ac:dyDescent="0.25">
      <c r="A23">
        <v>7</v>
      </c>
      <c r="B23">
        <v>1605829639.5</v>
      </c>
      <c r="C23">
        <v>498</v>
      </c>
      <c r="D23" t="s">
        <v>314</v>
      </c>
      <c r="E23" t="s">
        <v>315</v>
      </c>
      <c r="F23" t="s">
        <v>285</v>
      </c>
      <c r="G23" t="s">
        <v>286</v>
      </c>
      <c r="H23">
        <v>1605829631.75</v>
      </c>
      <c r="I23">
        <f t="shared" si="0"/>
        <v>7.202333932697258E-3</v>
      </c>
      <c r="J23">
        <f t="shared" si="1"/>
        <v>7.5060928358281247</v>
      </c>
      <c r="K23">
        <f t="shared" si="2"/>
        <v>248.86510000000001</v>
      </c>
      <c r="L23">
        <f t="shared" si="3"/>
        <v>193.74504256451991</v>
      </c>
      <c r="M23">
        <f t="shared" si="4"/>
        <v>19.837009459054492</v>
      </c>
      <c r="N23">
        <f t="shared" si="5"/>
        <v>25.480596960743071</v>
      </c>
      <c r="O23">
        <f t="shared" si="6"/>
        <v>0.27578071734618881</v>
      </c>
      <c r="P23">
        <f t="shared" si="7"/>
        <v>2.9695026755094007</v>
      </c>
      <c r="Q23">
        <f t="shared" si="8"/>
        <v>0.26230094466392995</v>
      </c>
      <c r="R23">
        <f t="shared" si="9"/>
        <v>0.16509427391025841</v>
      </c>
      <c r="S23">
        <f t="shared" si="10"/>
        <v>231.28975498535038</v>
      </c>
      <c r="T23">
        <f t="shared" si="11"/>
        <v>37.00582847070411</v>
      </c>
      <c r="U23">
        <f t="shared" si="12"/>
        <v>36.872496666666699</v>
      </c>
      <c r="V23">
        <f t="shared" si="13"/>
        <v>6.2611324215550379</v>
      </c>
      <c r="W23">
        <f t="shared" si="14"/>
        <v>55.31689767757311</v>
      </c>
      <c r="X23">
        <f t="shared" si="15"/>
        <v>3.5849340330174853</v>
      </c>
      <c r="Y23">
        <f t="shared" si="16"/>
        <v>6.480721413397176</v>
      </c>
      <c r="Z23">
        <f t="shared" si="17"/>
        <v>2.6761983885375527</v>
      </c>
      <c r="AA23">
        <f t="shared" si="18"/>
        <v>-317.62292643194905</v>
      </c>
      <c r="AB23">
        <f t="shared" si="19"/>
        <v>101.24047126199825</v>
      </c>
      <c r="AC23">
        <f t="shared" si="20"/>
        <v>8.1331724194398234</v>
      </c>
      <c r="AD23">
        <f t="shared" si="21"/>
        <v>23.040472234839413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52262.027257926857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666.21288000000004</v>
      </c>
      <c r="AR23">
        <v>830.33</v>
      </c>
      <c r="AS23">
        <f t="shared" si="27"/>
        <v>0.19765288499753109</v>
      </c>
      <c r="AT23">
        <v>0.5</v>
      </c>
      <c r="AU23">
        <f t="shared" si="28"/>
        <v>1180.1838507472137</v>
      </c>
      <c r="AV23">
        <f t="shared" si="29"/>
        <v>7.5060928358281247</v>
      </c>
      <c r="AW23">
        <f t="shared" si="30"/>
        <v>116.63337146384121</v>
      </c>
      <c r="AX23">
        <f t="shared" si="31"/>
        <v>0.31982464803150562</v>
      </c>
      <c r="AY23">
        <f t="shared" si="32"/>
        <v>6.8496449180576397E-3</v>
      </c>
      <c r="AZ23">
        <f t="shared" si="33"/>
        <v>2.928654872159262</v>
      </c>
      <c r="BA23" t="s">
        <v>317</v>
      </c>
      <c r="BB23">
        <v>564.77</v>
      </c>
      <c r="BC23">
        <f t="shared" si="34"/>
        <v>265.56000000000006</v>
      </c>
      <c r="BD23">
        <f t="shared" si="35"/>
        <v>0.61800391625244755</v>
      </c>
      <c r="BE23">
        <f t="shared" si="36"/>
        <v>0.90154635544301542</v>
      </c>
      <c r="BF23">
        <f t="shared" si="37"/>
        <v>1.4289309820573421</v>
      </c>
      <c r="BG23">
        <f t="shared" si="38"/>
        <v>0.95489949809459596</v>
      </c>
      <c r="BH23">
        <f t="shared" si="39"/>
        <v>1399.99933333333</v>
      </c>
      <c r="BI23">
        <f t="shared" si="40"/>
        <v>1180.1838507472137</v>
      </c>
      <c r="BJ23">
        <f t="shared" si="41"/>
        <v>0.84298886624270997</v>
      </c>
      <c r="BK23">
        <f t="shared" si="42"/>
        <v>0.19597773248542008</v>
      </c>
      <c r="BL23">
        <v>6</v>
      </c>
      <c r="BM23">
        <v>0.5</v>
      </c>
      <c r="BN23" t="s">
        <v>290</v>
      </c>
      <c r="BO23">
        <v>2</v>
      </c>
      <c r="BP23">
        <v>1605829631.75</v>
      </c>
      <c r="BQ23">
        <v>248.86510000000001</v>
      </c>
      <c r="BR23">
        <v>262.81310000000002</v>
      </c>
      <c r="BS23">
        <v>35.013503333333297</v>
      </c>
      <c r="BT23">
        <v>24.588086666666701</v>
      </c>
      <c r="BU23">
        <v>244.86109999999999</v>
      </c>
      <c r="BV23">
        <v>34.717660000000002</v>
      </c>
      <c r="BW23">
        <v>399.99293333333299</v>
      </c>
      <c r="BX23">
        <v>102.3466</v>
      </c>
      <c r="BY23">
        <v>4.0584706666666699E-2</v>
      </c>
      <c r="BZ23">
        <v>37.5048866666667</v>
      </c>
      <c r="CA23">
        <v>36.872496666666699</v>
      </c>
      <c r="CB23">
        <v>999.9</v>
      </c>
      <c r="CC23">
        <v>0</v>
      </c>
      <c r="CD23">
        <v>0</v>
      </c>
      <c r="CE23">
        <v>9995.0033333333304</v>
      </c>
      <c r="CF23">
        <v>0</v>
      </c>
      <c r="CG23">
        <v>334.78963333333297</v>
      </c>
      <c r="CH23">
        <v>1399.99933333333</v>
      </c>
      <c r="CI23">
        <v>0.90001629999999999</v>
      </c>
      <c r="CJ23">
        <v>9.9983796666666694E-2</v>
      </c>
      <c r="CK23">
        <v>0</v>
      </c>
      <c r="CL23">
        <v>666.04686666666601</v>
      </c>
      <c r="CM23">
        <v>4.9997499999999997</v>
      </c>
      <c r="CN23">
        <v>9178.4043333333302</v>
      </c>
      <c r="CO23">
        <v>12178.106666666699</v>
      </c>
      <c r="CP23">
        <v>47.053733333333298</v>
      </c>
      <c r="CQ23">
        <v>48.375</v>
      </c>
      <c r="CR23">
        <v>47.625</v>
      </c>
      <c r="CS23">
        <v>48.125</v>
      </c>
      <c r="CT23">
        <v>48.947499999999998</v>
      </c>
      <c r="CU23">
        <v>1255.519</v>
      </c>
      <c r="CV23">
        <v>139.48033333333299</v>
      </c>
      <c r="CW23">
        <v>0</v>
      </c>
      <c r="CX23">
        <v>77.5</v>
      </c>
      <c r="CY23">
        <v>0</v>
      </c>
      <c r="CZ23">
        <v>666.21288000000004</v>
      </c>
      <c r="DA23">
        <v>12.092692322990599</v>
      </c>
      <c r="DB23">
        <v>159.58615408557</v>
      </c>
      <c r="DC23">
        <v>9180.2708000000002</v>
      </c>
      <c r="DD23">
        <v>15</v>
      </c>
      <c r="DE23">
        <v>1605828822</v>
      </c>
      <c r="DF23" t="s">
        <v>291</v>
      </c>
      <c r="DG23">
        <v>1605828822</v>
      </c>
      <c r="DH23">
        <v>1605828817</v>
      </c>
      <c r="DI23">
        <v>8</v>
      </c>
      <c r="DJ23">
        <v>-0.35799999999999998</v>
      </c>
      <c r="DK23">
        <v>-3.2000000000000001E-2</v>
      </c>
      <c r="DL23">
        <v>4.0039999999999996</v>
      </c>
      <c r="DM23">
        <v>0.29599999999999999</v>
      </c>
      <c r="DN23">
        <v>1452</v>
      </c>
      <c r="DO23">
        <v>25</v>
      </c>
      <c r="DP23">
        <v>0</v>
      </c>
      <c r="DQ23">
        <v>0.02</v>
      </c>
      <c r="DR23">
        <v>7.5090043778749198</v>
      </c>
      <c r="DS23">
        <v>-0.18862279566562101</v>
      </c>
      <c r="DT23">
        <v>2.7363577019599999E-2</v>
      </c>
      <c r="DU23">
        <v>1</v>
      </c>
      <c r="DV23">
        <v>-13.9497633333333</v>
      </c>
      <c r="DW23">
        <v>0.15768720800887301</v>
      </c>
      <c r="DX23">
        <v>3.7236661892399797E-2</v>
      </c>
      <c r="DY23">
        <v>1</v>
      </c>
      <c r="DZ23">
        <v>10.4248766666667</v>
      </c>
      <c r="EA23">
        <v>5.6588209121272798E-2</v>
      </c>
      <c r="EB23">
        <v>4.3443974137836799E-3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4.0039999999999996</v>
      </c>
      <c r="EJ23">
        <v>0.2959</v>
      </c>
      <c r="EK23">
        <v>4.0039999999999099</v>
      </c>
      <c r="EL23">
        <v>0</v>
      </c>
      <c r="EM23">
        <v>0</v>
      </c>
      <c r="EN23">
        <v>0</v>
      </c>
      <c r="EO23">
        <v>0.29583500000000401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13.6</v>
      </c>
      <c r="EX23">
        <v>13.7</v>
      </c>
      <c r="EY23">
        <v>2</v>
      </c>
      <c r="EZ23">
        <v>392.06400000000002</v>
      </c>
      <c r="FA23">
        <v>648.17499999999995</v>
      </c>
      <c r="FB23">
        <v>36.458500000000001</v>
      </c>
      <c r="FC23">
        <v>34.612699999999997</v>
      </c>
      <c r="FD23">
        <v>30</v>
      </c>
      <c r="FE23">
        <v>34.411200000000001</v>
      </c>
      <c r="FF23">
        <v>34.344700000000003</v>
      </c>
      <c r="FG23">
        <v>16.566700000000001</v>
      </c>
      <c r="FH23">
        <v>0</v>
      </c>
      <c r="FI23">
        <v>100</v>
      </c>
      <c r="FJ23">
        <v>-999.9</v>
      </c>
      <c r="FK23">
        <v>263.36700000000002</v>
      </c>
      <c r="FL23">
        <v>34.610300000000002</v>
      </c>
      <c r="FM23">
        <v>101.23699999999999</v>
      </c>
      <c r="FN23">
        <v>100.563</v>
      </c>
    </row>
    <row r="24" spans="1:170" x14ac:dyDescent="0.25">
      <c r="A24">
        <v>8</v>
      </c>
      <c r="B24">
        <v>1605829718.5</v>
      </c>
      <c r="C24">
        <v>577</v>
      </c>
      <c r="D24" t="s">
        <v>318</v>
      </c>
      <c r="E24" t="s">
        <v>319</v>
      </c>
      <c r="F24" t="s">
        <v>285</v>
      </c>
      <c r="G24" t="s">
        <v>286</v>
      </c>
      <c r="H24">
        <v>1605829710.75</v>
      </c>
      <c r="I24">
        <f t="shared" si="0"/>
        <v>7.2524488385556076E-3</v>
      </c>
      <c r="J24">
        <f t="shared" si="1"/>
        <v>16.439261083677238</v>
      </c>
      <c r="K24">
        <f t="shared" si="2"/>
        <v>397.06689999999998</v>
      </c>
      <c r="L24">
        <f t="shared" si="3"/>
        <v>284.42278836481461</v>
      </c>
      <c r="M24">
        <f t="shared" si="4"/>
        <v>29.121701221220832</v>
      </c>
      <c r="N24">
        <f t="shared" si="5"/>
        <v>40.655193956557241</v>
      </c>
      <c r="O24">
        <f t="shared" si="6"/>
        <v>0.28063729704268153</v>
      </c>
      <c r="P24">
        <f t="shared" si="7"/>
        <v>2.9698603033555191</v>
      </c>
      <c r="Q24">
        <f t="shared" si="8"/>
        <v>0.26669306444233154</v>
      </c>
      <c r="R24">
        <f t="shared" si="9"/>
        <v>0.16787824377679131</v>
      </c>
      <c r="S24">
        <f t="shared" si="10"/>
        <v>231.29033762345298</v>
      </c>
      <c r="T24">
        <f t="shared" si="11"/>
        <v>36.974913304173</v>
      </c>
      <c r="U24">
        <f t="shared" si="12"/>
        <v>36.812220000000003</v>
      </c>
      <c r="V24">
        <f t="shared" si="13"/>
        <v>6.240543451873692</v>
      </c>
      <c r="W24">
        <f t="shared" si="14"/>
        <v>55.447557051990273</v>
      </c>
      <c r="X24">
        <f t="shared" si="15"/>
        <v>3.5898477625587919</v>
      </c>
      <c r="Y24">
        <f t="shared" si="16"/>
        <v>6.4743118604716523</v>
      </c>
      <c r="Z24">
        <f t="shared" si="17"/>
        <v>2.6506956893149001</v>
      </c>
      <c r="AA24">
        <f t="shared" si="18"/>
        <v>-319.83299378030227</v>
      </c>
      <c r="AB24">
        <f t="shared" si="19"/>
        <v>107.99067317138147</v>
      </c>
      <c r="AC24">
        <f t="shared" si="20"/>
        <v>8.6711165228976146</v>
      </c>
      <c r="AD24">
        <f t="shared" si="21"/>
        <v>28.119133537429803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52275.272852612463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701.07707692307702</v>
      </c>
      <c r="AR24">
        <v>943.92</v>
      </c>
      <c r="AS24">
        <f t="shared" si="27"/>
        <v>0.25727066179011249</v>
      </c>
      <c r="AT24">
        <v>0.5</v>
      </c>
      <c r="AU24">
        <f t="shared" si="28"/>
        <v>1180.1856707472377</v>
      </c>
      <c r="AV24">
        <f t="shared" si="29"/>
        <v>16.439261083677238</v>
      </c>
      <c r="AW24">
        <f t="shared" si="30"/>
        <v>151.81357427417481</v>
      </c>
      <c r="AX24">
        <f t="shared" si="31"/>
        <v>0.41578735486058133</v>
      </c>
      <c r="AY24">
        <f t="shared" si="32"/>
        <v>1.4418924907569075E-2</v>
      </c>
      <c r="AZ24">
        <f t="shared" si="33"/>
        <v>2.4558860920416983</v>
      </c>
      <c r="BA24" t="s">
        <v>321</v>
      </c>
      <c r="BB24">
        <v>551.45000000000005</v>
      </c>
      <c r="BC24">
        <f t="shared" si="34"/>
        <v>392.46999999999991</v>
      </c>
      <c r="BD24">
        <f t="shared" si="35"/>
        <v>0.61875537767707844</v>
      </c>
      <c r="BE24">
        <f t="shared" si="36"/>
        <v>0.8552107812574935</v>
      </c>
      <c r="BF24">
        <f t="shared" si="37"/>
        <v>1.0630347233446464</v>
      </c>
      <c r="BG24">
        <f t="shared" si="38"/>
        <v>0.9102949811876091</v>
      </c>
      <c r="BH24">
        <f t="shared" si="39"/>
        <v>1400.00133333333</v>
      </c>
      <c r="BI24">
        <f t="shared" si="40"/>
        <v>1180.1856707472377</v>
      </c>
      <c r="BJ24">
        <f t="shared" si="41"/>
        <v>0.84298896197282713</v>
      </c>
      <c r="BK24">
        <f t="shared" si="42"/>
        <v>0.19597792394565414</v>
      </c>
      <c r="BL24">
        <v>6</v>
      </c>
      <c r="BM24">
        <v>0.5</v>
      </c>
      <c r="BN24" t="s">
        <v>290</v>
      </c>
      <c r="BO24">
        <v>2</v>
      </c>
      <c r="BP24">
        <v>1605829710.75</v>
      </c>
      <c r="BQ24">
        <v>397.06689999999998</v>
      </c>
      <c r="BR24">
        <v>426.0455</v>
      </c>
      <c r="BS24">
        <v>35.060949999999998</v>
      </c>
      <c r="BT24">
        <v>24.563639999999999</v>
      </c>
      <c r="BU24">
        <v>393.06290000000001</v>
      </c>
      <c r="BV24">
        <v>34.7651166666667</v>
      </c>
      <c r="BW24">
        <v>399.99796666666703</v>
      </c>
      <c r="BX24">
        <v>102.348166666667</v>
      </c>
      <c r="BY24">
        <v>4.06095233333333E-2</v>
      </c>
      <c r="BZ24">
        <v>37.486693333333299</v>
      </c>
      <c r="CA24">
        <v>36.812220000000003</v>
      </c>
      <c r="CB24">
        <v>999.9</v>
      </c>
      <c r="CC24">
        <v>0</v>
      </c>
      <c r="CD24">
        <v>0</v>
      </c>
      <c r="CE24">
        <v>9996.8739999999998</v>
      </c>
      <c r="CF24">
        <v>0</v>
      </c>
      <c r="CG24">
        <v>333.36463333333302</v>
      </c>
      <c r="CH24">
        <v>1400.00133333333</v>
      </c>
      <c r="CI24">
        <v>0.90001350000000002</v>
      </c>
      <c r="CJ24">
        <v>9.9986590000000097E-2</v>
      </c>
      <c r="CK24">
        <v>0</v>
      </c>
      <c r="CL24">
        <v>701.10023333333299</v>
      </c>
      <c r="CM24">
        <v>4.9997499999999997</v>
      </c>
      <c r="CN24">
        <v>9661.3363333333291</v>
      </c>
      <c r="CO24">
        <v>12178.13</v>
      </c>
      <c r="CP24">
        <v>47.070399999999999</v>
      </c>
      <c r="CQ24">
        <v>48.3956666666666</v>
      </c>
      <c r="CR24">
        <v>47.6415333333333</v>
      </c>
      <c r="CS24">
        <v>48.186999999999998</v>
      </c>
      <c r="CT24">
        <v>49</v>
      </c>
      <c r="CU24">
        <v>1255.5163333333301</v>
      </c>
      <c r="CV24">
        <v>139.48500000000001</v>
      </c>
      <c r="CW24">
        <v>0</v>
      </c>
      <c r="CX24">
        <v>78.100000143051105</v>
      </c>
      <c r="CY24">
        <v>0</v>
      </c>
      <c r="CZ24">
        <v>701.07707692307702</v>
      </c>
      <c r="DA24">
        <v>22.890666668470999</v>
      </c>
      <c r="DB24">
        <v>301.57128203193599</v>
      </c>
      <c r="DC24">
        <v>9661.3030769230809</v>
      </c>
      <c r="DD24">
        <v>15</v>
      </c>
      <c r="DE24">
        <v>1605828822</v>
      </c>
      <c r="DF24" t="s">
        <v>291</v>
      </c>
      <c r="DG24">
        <v>1605828822</v>
      </c>
      <c r="DH24">
        <v>1605828817</v>
      </c>
      <c r="DI24">
        <v>8</v>
      </c>
      <c r="DJ24">
        <v>-0.35799999999999998</v>
      </c>
      <c r="DK24">
        <v>-3.2000000000000001E-2</v>
      </c>
      <c r="DL24">
        <v>4.0039999999999996</v>
      </c>
      <c r="DM24">
        <v>0.29599999999999999</v>
      </c>
      <c r="DN24">
        <v>1452</v>
      </c>
      <c r="DO24">
        <v>25</v>
      </c>
      <c r="DP24">
        <v>0</v>
      </c>
      <c r="DQ24">
        <v>0.02</v>
      </c>
      <c r="DR24">
        <v>16.444815187224499</v>
      </c>
      <c r="DS24">
        <v>-0.207812590641233</v>
      </c>
      <c r="DT24">
        <v>2.3662098640108299E-2</v>
      </c>
      <c r="DU24">
        <v>1</v>
      </c>
      <c r="DV24">
        <v>-28.980550000000001</v>
      </c>
      <c r="DW24">
        <v>0.18011212458280601</v>
      </c>
      <c r="DX24">
        <v>2.42902826935655E-2</v>
      </c>
      <c r="DY24">
        <v>1</v>
      </c>
      <c r="DZ24">
        <v>10.49719</v>
      </c>
      <c r="EA24">
        <v>-4.9842046718800801E-3</v>
      </c>
      <c r="EB24">
        <v>1.7199515497051999E-3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4.0039999999999996</v>
      </c>
      <c r="EJ24">
        <v>0.29580000000000001</v>
      </c>
      <c r="EK24">
        <v>4.0039999999999099</v>
      </c>
      <c r="EL24">
        <v>0</v>
      </c>
      <c r="EM24">
        <v>0</v>
      </c>
      <c r="EN24">
        <v>0</v>
      </c>
      <c r="EO24">
        <v>0.29583500000000401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14.9</v>
      </c>
      <c r="EX24">
        <v>15</v>
      </c>
      <c r="EY24">
        <v>2</v>
      </c>
      <c r="EZ24">
        <v>392.04700000000003</v>
      </c>
      <c r="FA24">
        <v>648.02700000000004</v>
      </c>
      <c r="FB24">
        <v>36.443100000000001</v>
      </c>
      <c r="FC24">
        <v>34.622100000000003</v>
      </c>
      <c r="FD24">
        <v>30.0002</v>
      </c>
      <c r="FE24">
        <v>34.417499999999997</v>
      </c>
      <c r="FF24">
        <v>34.347799999999999</v>
      </c>
      <c r="FG24">
        <v>23.612400000000001</v>
      </c>
      <c r="FH24">
        <v>0</v>
      </c>
      <c r="FI24">
        <v>100</v>
      </c>
      <c r="FJ24">
        <v>-999.9</v>
      </c>
      <c r="FK24">
        <v>427.36</v>
      </c>
      <c r="FL24">
        <v>34.670200000000001</v>
      </c>
      <c r="FM24">
        <v>101.232</v>
      </c>
      <c r="FN24">
        <v>100.56100000000001</v>
      </c>
    </row>
    <row r="25" spans="1:170" x14ac:dyDescent="0.25">
      <c r="A25">
        <v>9</v>
      </c>
      <c r="B25">
        <v>1605829797.5</v>
      </c>
      <c r="C25">
        <v>656</v>
      </c>
      <c r="D25" t="s">
        <v>322</v>
      </c>
      <c r="E25" t="s">
        <v>323</v>
      </c>
      <c r="F25" t="s">
        <v>285</v>
      </c>
      <c r="G25" t="s">
        <v>286</v>
      </c>
      <c r="H25">
        <v>1605829789.75</v>
      </c>
      <c r="I25">
        <f t="shared" si="0"/>
        <v>7.2598602145855133E-3</v>
      </c>
      <c r="J25">
        <f t="shared" si="1"/>
        <v>21.859760540806459</v>
      </c>
      <c r="K25">
        <f t="shared" si="2"/>
        <v>497.75133333333298</v>
      </c>
      <c r="L25">
        <f t="shared" si="3"/>
        <v>350.83917595415693</v>
      </c>
      <c r="M25">
        <f t="shared" si="4"/>
        <v>35.92261766686476</v>
      </c>
      <c r="N25">
        <f t="shared" si="5"/>
        <v>50.965034882084758</v>
      </c>
      <c r="O25">
        <f t="shared" si="6"/>
        <v>0.28392448110196949</v>
      </c>
      <c r="P25">
        <f t="shared" si="7"/>
        <v>2.9707509664534886</v>
      </c>
      <c r="Q25">
        <f t="shared" si="8"/>
        <v>0.26966463365647297</v>
      </c>
      <c r="R25">
        <f t="shared" si="9"/>
        <v>0.16976188508934892</v>
      </c>
      <c r="S25">
        <f t="shared" si="10"/>
        <v>231.29060762666163</v>
      </c>
      <c r="T25">
        <f t="shared" si="11"/>
        <v>36.938802195780191</v>
      </c>
      <c r="U25">
        <f t="shared" si="12"/>
        <v>36.7337566666667</v>
      </c>
      <c r="V25">
        <f t="shared" si="13"/>
        <v>6.2138304649901182</v>
      </c>
      <c r="W25">
        <f t="shared" si="14"/>
        <v>55.542018114133242</v>
      </c>
      <c r="X25">
        <f t="shared" si="15"/>
        <v>3.5892496827881413</v>
      </c>
      <c r="Y25">
        <f t="shared" si="16"/>
        <v>6.4622241046635995</v>
      </c>
      <c r="Z25">
        <f t="shared" si="17"/>
        <v>2.6245807822019769</v>
      </c>
      <c r="AA25">
        <f t="shared" si="18"/>
        <v>-320.15983546322116</v>
      </c>
      <c r="AB25">
        <f t="shared" si="19"/>
        <v>115.0876786991585</v>
      </c>
      <c r="AC25">
        <f t="shared" si="20"/>
        <v>9.2331622069900963</v>
      </c>
      <c r="AD25">
        <f t="shared" si="21"/>
        <v>35.451613069589072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52306.388442321026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741.26112000000001</v>
      </c>
      <c r="AR25">
        <v>1046.96</v>
      </c>
      <c r="AS25">
        <f t="shared" si="27"/>
        <v>0.29198716283334614</v>
      </c>
      <c r="AT25">
        <v>0.5</v>
      </c>
      <c r="AU25">
        <f t="shared" si="28"/>
        <v>1180.1853107472793</v>
      </c>
      <c r="AV25">
        <f t="shared" si="29"/>
        <v>21.859760540806459</v>
      </c>
      <c r="AW25">
        <f t="shared" si="30"/>
        <v>172.29948025134453</v>
      </c>
      <c r="AX25">
        <f t="shared" si="31"/>
        <v>0.46771605409948808</v>
      </c>
      <c r="AY25">
        <f t="shared" si="32"/>
        <v>1.9011851627280058E-2</v>
      </c>
      <c r="AZ25">
        <f t="shared" si="33"/>
        <v>2.1157637350042027</v>
      </c>
      <c r="BA25" t="s">
        <v>325</v>
      </c>
      <c r="BB25">
        <v>557.28</v>
      </c>
      <c r="BC25">
        <f t="shared" si="34"/>
        <v>489.68000000000006</v>
      </c>
      <c r="BD25">
        <f t="shared" si="35"/>
        <v>0.62428296030060448</v>
      </c>
      <c r="BE25">
        <f t="shared" si="36"/>
        <v>0.81895888790298721</v>
      </c>
      <c r="BF25">
        <f t="shared" si="37"/>
        <v>0.92221564623324515</v>
      </c>
      <c r="BG25">
        <f t="shared" si="38"/>
        <v>0.86983323788189626</v>
      </c>
      <c r="BH25">
        <f t="shared" si="39"/>
        <v>1400.00066666667</v>
      </c>
      <c r="BI25">
        <f t="shared" si="40"/>
        <v>1180.1853107472793</v>
      </c>
      <c r="BJ25">
        <f t="shared" si="41"/>
        <v>0.84298910625324219</v>
      </c>
      <c r="BK25">
        <f t="shared" si="42"/>
        <v>0.19597821250648439</v>
      </c>
      <c r="BL25">
        <v>6</v>
      </c>
      <c r="BM25">
        <v>0.5</v>
      </c>
      <c r="BN25" t="s">
        <v>290</v>
      </c>
      <c r="BO25">
        <v>2</v>
      </c>
      <c r="BP25">
        <v>1605829789.75</v>
      </c>
      <c r="BQ25">
        <v>497.75133333333298</v>
      </c>
      <c r="BR25">
        <v>535.96056666666698</v>
      </c>
      <c r="BS25">
        <v>35.054499999999997</v>
      </c>
      <c r="BT25">
        <v>24.546669999999999</v>
      </c>
      <c r="BU25">
        <v>493.74733333333302</v>
      </c>
      <c r="BV25">
        <v>34.758673333333299</v>
      </c>
      <c r="BW25">
        <v>400.00853333333299</v>
      </c>
      <c r="BX25">
        <v>102.3503</v>
      </c>
      <c r="BY25">
        <v>4.0254216666666703E-2</v>
      </c>
      <c r="BZ25">
        <v>37.45234</v>
      </c>
      <c r="CA25">
        <v>36.7337566666667</v>
      </c>
      <c r="CB25">
        <v>999.9</v>
      </c>
      <c r="CC25">
        <v>0</v>
      </c>
      <c r="CD25">
        <v>0</v>
      </c>
      <c r="CE25">
        <v>10001.7066666667</v>
      </c>
      <c r="CF25">
        <v>0</v>
      </c>
      <c r="CG25">
        <v>331.25376666666699</v>
      </c>
      <c r="CH25">
        <v>1400.00066666667</v>
      </c>
      <c r="CI25">
        <v>0.90000789999999997</v>
      </c>
      <c r="CJ25">
        <v>9.9992176666666696E-2</v>
      </c>
      <c r="CK25">
        <v>0</v>
      </c>
      <c r="CL25">
        <v>741.11413333333303</v>
      </c>
      <c r="CM25">
        <v>4.9997499999999997</v>
      </c>
      <c r="CN25">
        <v>10210.276666666699</v>
      </c>
      <c r="CO25">
        <v>12178.083333333299</v>
      </c>
      <c r="CP25">
        <v>47.125</v>
      </c>
      <c r="CQ25">
        <v>48.432866666666598</v>
      </c>
      <c r="CR25">
        <v>47.686999999999998</v>
      </c>
      <c r="CS25">
        <v>48.218499999999999</v>
      </c>
      <c r="CT25">
        <v>49.041333333333299</v>
      </c>
      <c r="CU25">
        <v>1255.509</v>
      </c>
      <c r="CV25">
        <v>139.49166666666699</v>
      </c>
      <c r="CW25">
        <v>0</v>
      </c>
      <c r="CX25">
        <v>78.299999952316298</v>
      </c>
      <c r="CY25">
        <v>0</v>
      </c>
      <c r="CZ25">
        <v>741.26112000000001</v>
      </c>
      <c r="DA25">
        <v>18.238769256522598</v>
      </c>
      <c r="DB25">
        <v>256.66923115150098</v>
      </c>
      <c r="DC25">
        <v>10212.451999999999</v>
      </c>
      <c r="DD25">
        <v>15</v>
      </c>
      <c r="DE25">
        <v>1605828822</v>
      </c>
      <c r="DF25" t="s">
        <v>291</v>
      </c>
      <c r="DG25">
        <v>1605828822</v>
      </c>
      <c r="DH25">
        <v>1605828817</v>
      </c>
      <c r="DI25">
        <v>8</v>
      </c>
      <c r="DJ25">
        <v>-0.35799999999999998</v>
      </c>
      <c r="DK25">
        <v>-3.2000000000000001E-2</v>
      </c>
      <c r="DL25">
        <v>4.0039999999999996</v>
      </c>
      <c r="DM25">
        <v>0.29599999999999999</v>
      </c>
      <c r="DN25">
        <v>1452</v>
      </c>
      <c r="DO25">
        <v>25</v>
      </c>
      <c r="DP25">
        <v>0</v>
      </c>
      <c r="DQ25">
        <v>0.02</v>
      </c>
      <c r="DR25">
        <v>21.862957296083099</v>
      </c>
      <c r="DS25">
        <v>-0.18421265928643901</v>
      </c>
      <c r="DT25">
        <v>2.8820278304670401E-2</v>
      </c>
      <c r="DU25">
        <v>1</v>
      </c>
      <c r="DV25">
        <v>-38.211759999999998</v>
      </c>
      <c r="DW25">
        <v>0.161550166852064</v>
      </c>
      <c r="DX25">
        <v>4.0945529670526497E-2</v>
      </c>
      <c r="DY25">
        <v>1</v>
      </c>
      <c r="DZ25">
        <v>10.5081566666667</v>
      </c>
      <c r="EA25">
        <v>-3.5193770856511299E-2</v>
      </c>
      <c r="EB25">
        <v>2.9130377424415599E-3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4.0039999999999996</v>
      </c>
      <c r="EJ25">
        <v>0.29580000000000001</v>
      </c>
      <c r="EK25">
        <v>4.0039999999999099</v>
      </c>
      <c r="EL25">
        <v>0</v>
      </c>
      <c r="EM25">
        <v>0</v>
      </c>
      <c r="EN25">
        <v>0</v>
      </c>
      <c r="EO25">
        <v>0.29583500000000401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16.3</v>
      </c>
      <c r="EX25">
        <v>16.3</v>
      </c>
      <c r="EY25">
        <v>2</v>
      </c>
      <c r="EZ25">
        <v>392.303</v>
      </c>
      <c r="FA25">
        <v>647.95100000000002</v>
      </c>
      <c r="FB25">
        <v>36.424900000000001</v>
      </c>
      <c r="FC25">
        <v>34.632599999999996</v>
      </c>
      <c r="FD25">
        <v>30.0002</v>
      </c>
      <c r="FE25">
        <v>34.423900000000003</v>
      </c>
      <c r="FF25">
        <v>34.355499999999999</v>
      </c>
      <c r="FG25">
        <v>28.066800000000001</v>
      </c>
      <c r="FH25">
        <v>0</v>
      </c>
      <c r="FI25">
        <v>100</v>
      </c>
      <c r="FJ25">
        <v>-999.9</v>
      </c>
      <c r="FK25">
        <v>536.85500000000002</v>
      </c>
      <c r="FL25">
        <v>34.711799999999997</v>
      </c>
      <c r="FM25">
        <v>101.227</v>
      </c>
      <c r="FN25">
        <v>100.55800000000001</v>
      </c>
    </row>
    <row r="26" spans="1:170" x14ac:dyDescent="0.25">
      <c r="A26">
        <v>10</v>
      </c>
      <c r="B26">
        <v>1605829912.5</v>
      </c>
      <c r="C26">
        <v>771</v>
      </c>
      <c r="D26" t="s">
        <v>326</v>
      </c>
      <c r="E26" t="s">
        <v>327</v>
      </c>
      <c r="F26" t="s">
        <v>285</v>
      </c>
      <c r="G26" t="s">
        <v>286</v>
      </c>
      <c r="H26">
        <v>1605829904.75</v>
      </c>
      <c r="I26">
        <f t="shared" si="0"/>
        <v>7.2350293191409277E-3</v>
      </c>
      <c r="J26">
        <f t="shared" si="1"/>
        <v>25.802559098154731</v>
      </c>
      <c r="K26">
        <f t="shared" si="2"/>
        <v>599.57116666666695</v>
      </c>
      <c r="L26">
        <f t="shared" si="3"/>
        <v>425.90215005582058</v>
      </c>
      <c r="M26">
        <f t="shared" si="4"/>
        <v>43.609078623356908</v>
      </c>
      <c r="N26">
        <f t="shared" si="5"/>
        <v>61.391439662931035</v>
      </c>
      <c r="O26">
        <f t="shared" si="6"/>
        <v>0.28423061306010938</v>
      </c>
      <c r="P26">
        <f t="shared" si="7"/>
        <v>2.96942521876091</v>
      </c>
      <c r="Q26">
        <f t="shared" si="8"/>
        <v>0.2699347946929927</v>
      </c>
      <c r="R26">
        <f t="shared" si="9"/>
        <v>0.16993373043924698</v>
      </c>
      <c r="S26">
        <f t="shared" si="10"/>
        <v>231.28779736796341</v>
      </c>
      <c r="T26">
        <f t="shared" si="11"/>
        <v>36.922172527784113</v>
      </c>
      <c r="U26">
        <f t="shared" si="12"/>
        <v>36.683986666666698</v>
      </c>
      <c r="V26">
        <f t="shared" si="13"/>
        <v>6.1969376887971999</v>
      </c>
      <c r="W26">
        <f t="shared" si="14"/>
        <v>55.523260492734963</v>
      </c>
      <c r="X26">
        <f t="shared" si="15"/>
        <v>3.5836041069647724</v>
      </c>
      <c r="Y26">
        <f t="shared" si="16"/>
        <v>6.4542393136902962</v>
      </c>
      <c r="Z26">
        <f t="shared" si="17"/>
        <v>2.6133335818324275</v>
      </c>
      <c r="AA26">
        <f t="shared" si="18"/>
        <v>-319.06479297411494</v>
      </c>
      <c r="AB26">
        <f t="shared" si="19"/>
        <v>119.36615625441847</v>
      </c>
      <c r="AC26">
        <f t="shared" si="20"/>
        <v>9.5773297570019942</v>
      </c>
      <c r="AD26">
        <f t="shared" si="21"/>
        <v>41.166490405268931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52272.603136464008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782.15484000000004</v>
      </c>
      <c r="AR26">
        <v>1151.29</v>
      </c>
      <c r="AS26">
        <f t="shared" si="27"/>
        <v>0.3206274353116938</v>
      </c>
      <c r="AT26">
        <v>0.5</v>
      </c>
      <c r="AU26">
        <f t="shared" si="28"/>
        <v>1180.171230747271</v>
      </c>
      <c r="AV26">
        <f t="shared" si="29"/>
        <v>25.802559098154731</v>
      </c>
      <c r="AW26">
        <f t="shared" si="30"/>
        <v>189.19763747157134</v>
      </c>
      <c r="AX26">
        <f t="shared" si="31"/>
        <v>0.50071658748013093</v>
      </c>
      <c r="AY26">
        <f t="shared" si="32"/>
        <v>2.2352948360948643E-2</v>
      </c>
      <c r="AZ26">
        <f t="shared" si="33"/>
        <v>1.833412954164459</v>
      </c>
      <c r="BA26" t="s">
        <v>329</v>
      </c>
      <c r="BB26">
        <v>574.82000000000005</v>
      </c>
      <c r="BC26">
        <f t="shared" si="34"/>
        <v>576.46999999999991</v>
      </c>
      <c r="BD26">
        <f t="shared" si="35"/>
        <v>0.64033715544607694</v>
      </c>
      <c r="BE26">
        <f t="shared" si="36"/>
        <v>0.78548037778257418</v>
      </c>
      <c r="BF26">
        <f t="shared" si="37"/>
        <v>0.8470034047765711</v>
      </c>
      <c r="BG26">
        <f t="shared" si="38"/>
        <v>0.82886493742493772</v>
      </c>
      <c r="BH26">
        <f t="shared" si="39"/>
        <v>1399.9839999999999</v>
      </c>
      <c r="BI26">
        <f t="shared" si="40"/>
        <v>1180.171230747271</v>
      </c>
      <c r="BJ26">
        <f t="shared" si="41"/>
        <v>0.84298908469473299</v>
      </c>
      <c r="BK26">
        <f t="shared" si="42"/>
        <v>0.19597816938946613</v>
      </c>
      <c r="BL26">
        <v>6</v>
      </c>
      <c r="BM26">
        <v>0.5</v>
      </c>
      <c r="BN26" t="s">
        <v>290</v>
      </c>
      <c r="BO26">
        <v>2</v>
      </c>
      <c r="BP26">
        <v>1605829904.75</v>
      </c>
      <c r="BQ26">
        <v>599.57116666666695</v>
      </c>
      <c r="BR26">
        <v>644.78253333333305</v>
      </c>
      <c r="BS26">
        <v>34.9987833333333</v>
      </c>
      <c r="BT26">
        <v>24.5259133333333</v>
      </c>
      <c r="BU26">
        <v>595.56716666666705</v>
      </c>
      <c r="BV26">
        <v>34.702956666666701</v>
      </c>
      <c r="BW26">
        <v>399.99419999999998</v>
      </c>
      <c r="BX26">
        <v>102.35153333333299</v>
      </c>
      <c r="BY26">
        <v>4.0714786666666697E-2</v>
      </c>
      <c r="BZ26">
        <v>37.429616666666703</v>
      </c>
      <c r="CA26">
        <v>36.683986666666698</v>
      </c>
      <c r="CB26">
        <v>999.9</v>
      </c>
      <c r="CC26">
        <v>0</v>
      </c>
      <c r="CD26">
        <v>0</v>
      </c>
      <c r="CE26">
        <v>9994.0833333333303</v>
      </c>
      <c r="CF26">
        <v>0</v>
      </c>
      <c r="CG26">
        <v>327.87713333333301</v>
      </c>
      <c r="CH26">
        <v>1399.9839999999999</v>
      </c>
      <c r="CI26">
        <v>0.90000516666666697</v>
      </c>
      <c r="CJ26">
        <v>9.9994623333333393E-2</v>
      </c>
      <c r="CK26">
        <v>0</v>
      </c>
      <c r="CL26">
        <v>782.05330000000004</v>
      </c>
      <c r="CM26">
        <v>4.9997499999999997</v>
      </c>
      <c r="CN26">
        <v>10769.003333333299</v>
      </c>
      <c r="CO26">
        <v>12177.9433333333</v>
      </c>
      <c r="CP26">
        <v>47.125</v>
      </c>
      <c r="CQ26">
        <v>48.436999999999998</v>
      </c>
      <c r="CR26">
        <v>47.686999999999998</v>
      </c>
      <c r="CS26">
        <v>48.25</v>
      </c>
      <c r="CT26">
        <v>49.041333333333299</v>
      </c>
      <c r="CU26">
        <v>1255.4949999999999</v>
      </c>
      <c r="CV26">
        <v>139.489</v>
      </c>
      <c r="CW26">
        <v>0</v>
      </c>
      <c r="CX26">
        <v>114.299999952316</v>
      </c>
      <c r="CY26">
        <v>0</v>
      </c>
      <c r="CZ26">
        <v>782.15484000000004</v>
      </c>
      <c r="DA26">
        <v>14.4070000212339</v>
      </c>
      <c r="DB26">
        <v>207.66923107879299</v>
      </c>
      <c r="DC26">
        <v>10770.724</v>
      </c>
      <c r="DD26">
        <v>15</v>
      </c>
      <c r="DE26">
        <v>1605828822</v>
      </c>
      <c r="DF26" t="s">
        <v>291</v>
      </c>
      <c r="DG26">
        <v>1605828822</v>
      </c>
      <c r="DH26">
        <v>1605828817</v>
      </c>
      <c r="DI26">
        <v>8</v>
      </c>
      <c r="DJ26">
        <v>-0.35799999999999998</v>
      </c>
      <c r="DK26">
        <v>-3.2000000000000001E-2</v>
      </c>
      <c r="DL26">
        <v>4.0039999999999996</v>
      </c>
      <c r="DM26">
        <v>0.29599999999999999</v>
      </c>
      <c r="DN26">
        <v>1452</v>
      </c>
      <c r="DO26">
        <v>25</v>
      </c>
      <c r="DP26">
        <v>0</v>
      </c>
      <c r="DQ26">
        <v>0.02</v>
      </c>
      <c r="DR26">
        <v>25.799482325674401</v>
      </c>
      <c r="DS26">
        <v>-0.13655176012456899</v>
      </c>
      <c r="DT26">
        <v>5.38394063116217E-2</v>
      </c>
      <c r="DU26">
        <v>1</v>
      </c>
      <c r="DV26">
        <v>-45.209226666666702</v>
      </c>
      <c r="DW26">
        <v>4.8272302558369402E-2</v>
      </c>
      <c r="DX26">
        <v>8.2038506947787401E-2</v>
      </c>
      <c r="DY26">
        <v>1</v>
      </c>
      <c r="DZ26">
        <v>10.4733033333333</v>
      </c>
      <c r="EA26">
        <v>-4.6630478309226397E-2</v>
      </c>
      <c r="EB26">
        <v>3.9226252547099397E-3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4.0039999999999996</v>
      </c>
      <c r="EJ26">
        <v>0.29580000000000001</v>
      </c>
      <c r="EK26">
        <v>4.0039999999999099</v>
      </c>
      <c r="EL26">
        <v>0</v>
      </c>
      <c r="EM26">
        <v>0</v>
      </c>
      <c r="EN26">
        <v>0</v>
      </c>
      <c r="EO26">
        <v>0.29583500000000401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18.2</v>
      </c>
      <c r="EX26">
        <v>18.3</v>
      </c>
      <c r="EY26">
        <v>2</v>
      </c>
      <c r="EZ26">
        <v>392.37799999999999</v>
      </c>
      <c r="FA26">
        <v>647.74400000000003</v>
      </c>
      <c r="FB26">
        <v>36.392000000000003</v>
      </c>
      <c r="FC26">
        <v>34.628399999999999</v>
      </c>
      <c r="FD26">
        <v>30</v>
      </c>
      <c r="FE26">
        <v>34.4206</v>
      </c>
      <c r="FF26">
        <v>34.350900000000003</v>
      </c>
      <c r="FG26">
        <v>32.326700000000002</v>
      </c>
      <c r="FH26">
        <v>0</v>
      </c>
      <c r="FI26">
        <v>100</v>
      </c>
      <c r="FJ26">
        <v>-999.9</v>
      </c>
      <c r="FK26">
        <v>645.00199999999995</v>
      </c>
      <c r="FL26">
        <v>34.698399999999999</v>
      </c>
      <c r="FM26">
        <v>101.235</v>
      </c>
      <c r="FN26">
        <v>100.559</v>
      </c>
    </row>
    <row r="27" spans="1:170" x14ac:dyDescent="0.25">
      <c r="A27">
        <v>11</v>
      </c>
      <c r="B27">
        <v>1605830033.0999999</v>
      </c>
      <c r="C27">
        <v>891.59999990463302</v>
      </c>
      <c r="D27" t="s">
        <v>330</v>
      </c>
      <c r="E27" t="s">
        <v>331</v>
      </c>
      <c r="F27" t="s">
        <v>285</v>
      </c>
      <c r="G27" t="s">
        <v>286</v>
      </c>
      <c r="H27">
        <v>1605830025.0999999</v>
      </c>
      <c r="I27">
        <f t="shared" si="0"/>
        <v>7.1771077462415272E-3</v>
      </c>
      <c r="J27">
        <f t="shared" si="1"/>
        <v>28.972475671241899</v>
      </c>
      <c r="K27">
        <f t="shared" si="2"/>
        <v>699.75345161290295</v>
      </c>
      <c r="L27">
        <f t="shared" si="3"/>
        <v>502.64840601554585</v>
      </c>
      <c r="M27">
        <f t="shared" si="4"/>
        <v>51.469418736706238</v>
      </c>
      <c r="N27">
        <f t="shared" si="5"/>
        <v>71.652278177932018</v>
      </c>
      <c r="O27">
        <f t="shared" si="6"/>
        <v>0.2823878793415644</v>
      </c>
      <c r="P27">
        <f t="shared" si="7"/>
        <v>2.9702207978480142</v>
      </c>
      <c r="Q27">
        <f t="shared" si="8"/>
        <v>0.26827545971427541</v>
      </c>
      <c r="R27">
        <f t="shared" si="9"/>
        <v>0.16888131612054683</v>
      </c>
      <c r="S27">
        <f t="shared" si="10"/>
        <v>231.28457815530436</v>
      </c>
      <c r="T27">
        <f t="shared" si="11"/>
        <v>36.915128098477624</v>
      </c>
      <c r="U27">
        <f t="shared" si="12"/>
        <v>36.647280645161302</v>
      </c>
      <c r="V27">
        <f t="shared" si="13"/>
        <v>6.1845046107797739</v>
      </c>
      <c r="W27">
        <f t="shared" si="14"/>
        <v>55.466461889960549</v>
      </c>
      <c r="X27">
        <f t="shared" si="15"/>
        <v>3.5756729151286506</v>
      </c>
      <c r="Y27">
        <f t="shared" si="16"/>
        <v>6.4465494882698637</v>
      </c>
      <c r="Z27">
        <f t="shared" si="17"/>
        <v>2.6088316956511233</v>
      </c>
      <c r="AA27">
        <f t="shared" si="18"/>
        <v>-316.51045160925133</v>
      </c>
      <c r="AB27">
        <f t="shared" si="19"/>
        <v>121.76791434545613</v>
      </c>
      <c r="AC27">
        <f t="shared" si="20"/>
        <v>9.76464880588175</v>
      </c>
      <c r="AD27">
        <f t="shared" si="21"/>
        <v>46.306689697390922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52298.973965698409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812.58248000000003</v>
      </c>
      <c r="AR27">
        <v>1222.58</v>
      </c>
      <c r="AS27">
        <f t="shared" si="27"/>
        <v>0.33535434899965644</v>
      </c>
      <c r="AT27">
        <v>0.5</v>
      </c>
      <c r="AU27">
        <f t="shared" si="28"/>
        <v>1180.1535878091886</v>
      </c>
      <c r="AV27">
        <f t="shared" si="29"/>
        <v>28.972475671241899</v>
      </c>
      <c r="AW27">
        <f t="shared" si="30"/>
        <v>197.88481907967966</v>
      </c>
      <c r="AX27">
        <f t="shared" si="31"/>
        <v>0.51812560323250823</v>
      </c>
      <c r="AY27">
        <f t="shared" si="32"/>
        <v>2.503930289778173E-2</v>
      </c>
      <c r="AZ27">
        <f t="shared" si="33"/>
        <v>1.6681934924503918</v>
      </c>
      <c r="BA27" t="s">
        <v>333</v>
      </c>
      <c r="BB27">
        <v>589.13</v>
      </c>
      <c r="BC27">
        <f t="shared" si="34"/>
        <v>633.44999999999993</v>
      </c>
      <c r="BD27">
        <f t="shared" si="35"/>
        <v>0.64724527587023428</v>
      </c>
      <c r="BE27">
        <f t="shared" si="36"/>
        <v>0.76301464673862218</v>
      </c>
      <c r="BF27">
        <f t="shared" si="37"/>
        <v>0.8085092334436631</v>
      </c>
      <c r="BG27">
        <f t="shared" si="38"/>
        <v>0.80087078291926739</v>
      </c>
      <c r="BH27">
        <f t="shared" si="39"/>
        <v>1399.9629032258099</v>
      </c>
      <c r="BI27">
        <f t="shared" si="40"/>
        <v>1180.1535878091886</v>
      </c>
      <c r="BJ27">
        <f t="shared" si="41"/>
        <v>0.84298918570618253</v>
      </c>
      <c r="BK27">
        <f t="shared" si="42"/>
        <v>0.19597837141236507</v>
      </c>
      <c r="BL27">
        <v>6</v>
      </c>
      <c r="BM27">
        <v>0.5</v>
      </c>
      <c r="BN27" t="s">
        <v>290</v>
      </c>
      <c r="BO27">
        <v>2</v>
      </c>
      <c r="BP27">
        <v>1605830025.0999999</v>
      </c>
      <c r="BQ27">
        <v>699.75345161290295</v>
      </c>
      <c r="BR27">
        <v>750.74577419354898</v>
      </c>
      <c r="BS27">
        <v>34.919887096774197</v>
      </c>
      <c r="BT27">
        <v>24.530100000000001</v>
      </c>
      <c r="BU27">
        <v>695.74941935483901</v>
      </c>
      <c r="BV27">
        <v>34.624051612903202</v>
      </c>
      <c r="BW27">
        <v>399.99764516129</v>
      </c>
      <c r="BX27">
        <v>102.356032258064</v>
      </c>
      <c r="BY27">
        <v>4.0430399999999998E-2</v>
      </c>
      <c r="BZ27">
        <v>37.407709677419398</v>
      </c>
      <c r="CA27">
        <v>36.647280645161302</v>
      </c>
      <c r="CB27">
        <v>999.9</v>
      </c>
      <c r="CC27">
        <v>0</v>
      </c>
      <c r="CD27">
        <v>0</v>
      </c>
      <c r="CE27">
        <v>9998.1458064516191</v>
      </c>
      <c r="CF27">
        <v>0</v>
      </c>
      <c r="CG27">
        <v>324.11099999999999</v>
      </c>
      <c r="CH27">
        <v>1399.9629032258099</v>
      </c>
      <c r="CI27">
        <v>0.90000261290322603</v>
      </c>
      <c r="CJ27">
        <v>9.9997003225806499E-2</v>
      </c>
      <c r="CK27">
        <v>0</v>
      </c>
      <c r="CL27">
        <v>812.40454838709695</v>
      </c>
      <c r="CM27">
        <v>4.9997499999999997</v>
      </c>
      <c r="CN27">
        <v>11188.6967741935</v>
      </c>
      <c r="CO27">
        <v>12177.7322580645</v>
      </c>
      <c r="CP27">
        <v>47.125</v>
      </c>
      <c r="CQ27">
        <v>48.436999999999998</v>
      </c>
      <c r="CR27">
        <v>47.686999999999998</v>
      </c>
      <c r="CS27">
        <v>48.25</v>
      </c>
      <c r="CT27">
        <v>49.033999999999999</v>
      </c>
      <c r="CU27">
        <v>1255.4683870967699</v>
      </c>
      <c r="CV27">
        <v>139.49129032258099</v>
      </c>
      <c r="CW27">
        <v>0</v>
      </c>
      <c r="CX27">
        <v>120.200000047684</v>
      </c>
      <c r="CY27">
        <v>0</v>
      </c>
      <c r="CZ27">
        <v>812.58248000000003</v>
      </c>
      <c r="DA27">
        <v>11.525769208270001</v>
      </c>
      <c r="DB27">
        <v>163.78461508507101</v>
      </c>
      <c r="DC27">
        <v>11191.388000000001</v>
      </c>
      <c r="DD27">
        <v>15</v>
      </c>
      <c r="DE27">
        <v>1605828822</v>
      </c>
      <c r="DF27" t="s">
        <v>291</v>
      </c>
      <c r="DG27">
        <v>1605828822</v>
      </c>
      <c r="DH27">
        <v>1605828817</v>
      </c>
      <c r="DI27">
        <v>8</v>
      </c>
      <c r="DJ27">
        <v>-0.35799999999999998</v>
      </c>
      <c r="DK27">
        <v>-3.2000000000000001E-2</v>
      </c>
      <c r="DL27">
        <v>4.0039999999999996</v>
      </c>
      <c r="DM27">
        <v>0.29599999999999999</v>
      </c>
      <c r="DN27">
        <v>1452</v>
      </c>
      <c r="DO27">
        <v>25</v>
      </c>
      <c r="DP27">
        <v>0</v>
      </c>
      <c r="DQ27">
        <v>0.02</v>
      </c>
      <c r="DR27">
        <v>28.973903052354899</v>
      </c>
      <c r="DS27">
        <v>-0.14801156256550399</v>
      </c>
      <c r="DT27">
        <v>2.8044968504113501E-2</v>
      </c>
      <c r="DU27">
        <v>1</v>
      </c>
      <c r="DV27">
        <v>-50.992287096774199</v>
      </c>
      <c r="DW27">
        <v>0.30940161290318002</v>
      </c>
      <c r="DX27">
        <v>4.37274309856353E-2</v>
      </c>
      <c r="DY27">
        <v>0</v>
      </c>
      <c r="DZ27">
        <v>10.3897903225806</v>
      </c>
      <c r="EA27">
        <v>-5.39612903226021E-2</v>
      </c>
      <c r="EB27">
        <v>4.9321430818471401E-3</v>
      </c>
      <c r="EC27">
        <v>1</v>
      </c>
      <c r="ED27">
        <v>2</v>
      </c>
      <c r="EE27">
        <v>3</v>
      </c>
      <c r="EF27" t="s">
        <v>334</v>
      </c>
      <c r="EG27">
        <v>100</v>
      </c>
      <c r="EH27">
        <v>100</v>
      </c>
      <c r="EI27">
        <v>4.0039999999999996</v>
      </c>
      <c r="EJ27">
        <v>0.2959</v>
      </c>
      <c r="EK27">
        <v>4.0039999999999099</v>
      </c>
      <c r="EL27">
        <v>0</v>
      </c>
      <c r="EM27">
        <v>0</v>
      </c>
      <c r="EN27">
        <v>0</v>
      </c>
      <c r="EO27">
        <v>0.29583500000000401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20.2</v>
      </c>
      <c r="EX27">
        <v>20.3</v>
      </c>
      <c r="EY27">
        <v>2</v>
      </c>
      <c r="EZ27">
        <v>392.51499999999999</v>
      </c>
      <c r="FA27">
        <v>648.10500000000002</v>
      </c>
      <c r="FB27">
        <v>36.3598</v>
      </c>
      <c r="FC27">
        <v>34.606400000000001</v>
      </c>
      <c r="FD27">
        <v>29.9999</v>
      </c>
      <c r="FE27">
        <v>34.405099999999997</v>
      </c>
      <c r="FF27">
        <v>34.338000000000001</v>
      </c>
      <c r="FG27">
        <v>36.358800000000002</v>
      </c>
      <c r="FH27">
        <v>0</v>
      </c>
      <c r="FI27">
        <v>100</v>
      </c>
      <c r="FJ27">
        <v>-999.9</v>
      </c>
      <c r="FK27">
        <v>750.74599999999998</v>
      </c>
      <c r="FL27">
        <v>34.650799999999997</v>
      </c>
      <c r="FM27">
        <v>101.235</v>
      </c>
      <c r="FN27">
        <v>100.566</v>
      </c>
    </row>
    <row r="28" spans="1:170" x14ac:dyDescent="0.25">
      <c r="A28">
        <v>12</v>
      </c>
      <c r="B28">
        <v>1605830153.5999999</v>
      </c>
      <c r="C28">
        <v>1012.09999990463</v>
      </c>
      <c r="D28" t="s">
        <v>335</v>
      </c>
      <c r="E28" t="s">
        <v>336</v>
      </c>
      <c r="F28" t="s">
        <v>285</v>
      </c>
      <c r="G28" t="s">
        <v>286</v>
      </c>
      <c r="H28">
        <v>1605830145.5999999</v>
      </c>
      <c r="I28">
        <f t="shared" si="0"/>
        <v>7.0864758325690138E-3</v>
      </c>
      <c r="J28">
        <f t="shared" si="1"/>
        <v>31.137767798582978</v>
      </c>
      <c r="K28">
        <f t="shared" si="2"/>
        <v>799.85619354838695</v>
      </c>
      <c r="L28">
        <f t="shared" si="3"/>
        <v>583.08112740987531</v>
      </c>
      <c r="M28">
        <f t="shared" si="4"/>
        <v>59.706047101278472</v>
      </c>
      <c r="N28">
        <f t="shared" si="5"/>
        <v>81.903270953716145</v>
      </c>
      <c r="O28">
        <f t="shared" si="6"/>
        <v>0.27778377107893143</v>
      </c>
      <c r="P28">
        <f t="shared" si="7"/>
        <v>2.9706415217738651</v>
      </c>
      <c r="Q28">
        <f t="shared" si="8"/>
        <v>0.2641176527419456</v>
      </c>
      <c r="R28">
        <f t="shared" si="9"/>
        <v>0.16624533620033716</v>
      </c>
      <c r="S28">
        <f t="shared" si="10"/>
        <v>231.29176136824915</v>
      </c>
      <c r="T28">
        <f t="shared" si="11"/>
        <v>36.923478514583792</v>
      </c>
      <c r="U28">
        <f t="shared" si="12"/>
        <v>36.637445161290302</v>
      </c>
      <c r="V28">
        <f t="shared" si="13"/>
        <v>6.1811768137479719</v>
      </c>
      <c r="W28">
        <f t="shared" si="14"/>
        <v>55.338110999375104</v>
      </c>
      <c r="X28">
        <f t="shared" si="15"/>
        <v>3.5645169344713663</v>
      </c>
      <c r="Y28">
        <f t="shared" si="16"/>
        <v>6.4413419072284883</v>
      </c>
      <c r="Z28">
        <f t="shared" si="17"/>
        <v>2.6166598792766056</v>
      </c>
      <c r="AA28">
        <f t="shared" si="18"/>
        <v>-312.51358421629351</v>
      </c>
      <c r="AB28">
        <f t="shared" si="19"/>
        <v>120.98232982685288</v>
      </c>
      <c r="AC28">
        <f t="shared" si="20"/>
        <v>9.6991196256774419</v>
      </c>
      <c r="AD28">
        <f t="shared" si="21"/>
        <v>49.459626604485962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52313.450271111134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818.47019230769195</v>
      </c>
      <c r="AR28">
        <v>1241.1400000000001</v>
      </c>
      <c r="AS28">
        <f t="shared" si="27"/>
        <v>0.3405496621592311</v>
      </c>
      <c r="AT28">
        <v>0.5</v>
      </c>
      <c r="AU28">
        <f t="shared" si="28"/>
        <v>1180.1905362311627</v>
      </c>
      <c r="AV28">
        <f t="shared" si="29"/>
        <v>31.137767798582978</v>
      </c>
      <c r="AW28">
        <f t="shared" si="30"/>
        <v>200.95674419852213</v>
      </c>
      <c r="AX28">
        <f t="shared" si="31"/>
        <v>0.5219233930096524</v>
      </c>
      <c r="AY28">
        <f t="shared" si="32"/>
        <v>2.6873216065331267E-2</v>
      </c>
      <c r="AZ28">
        <f t="shared" si="33"/>
        <v>1.6282933432167199</v>
      </c>
      <c r="BA28" t="s">
        <v>338</v>
      </c>
      <c r="BB28">
        <v>593.36</v>
      </c>
      <c r="BC28">
        <f t="shared" si="34"/>
        <v>647.78000000000009</v>
      </c>
      <c r="BD28">
        <f t="shared" si="35"/>
        <v>0.65248974604388543</v>
      </c>
      <c r="BE28">
        <f t="shared" si="36"/>
        <v>0.75726940256002873</v>
      </c>
      <c r="BF28">
        <f t="shared" si="37"/>
        <v>0.80406980487647894</v>
      </c>
      <c r="BG28">
        <f t="shared" si="38"/>
        <v>0.79358264282072277</v>
      </c>
      <c r="BH28">
        <f t="shared" si="39"/>
        <v>1400.00677419355</v>
      </c>
      <c r="BI28">
        <f t="shared" si="40"/>
        <v>1180.1905362311627</v>
      </c>
      <c r="BJ28">
        <f t="shared" si="41"/>
        <v>0.84298916118530309</v>
      </c>
      <c r="BK28">
        <f t="shared" si="42"/>
        <v>0.195978322370606</v>
      </c>
      <c r="BL28">
        <v>6</v>
      </c>
      <c r="BM28">
        <v>0.5</v>
      </c>
      <c r="BN28" t="s">
        <v>290</v>
      </c>
      <c r="BO28">
        <v>2</v>
      </c>
      <c r="BP28">
        <v>1605830145.5999999</v>
      </c>
      <c r="BQ28">
        <v>799.85619354838695</v>
      </c>
      <c r="BR28">
        <v>855.06180645161305</v>
      </c>
      <c r="BS28">
        <v>34.810587096774199</v>
      </c>
      <c r="BT28">
        <v>24.5515096774194</v>
      </c>
      <c r="BU28">
        <v>795.85216129032301</v>
      </c>
      <c r="BV28">
        <v>34.514748387096802</v>
      </c>
      <c r="BW28">
        <v>400.02377419354798</v>
      </c>
      <c r="BX28">
        <v>102.357322580645</v>
      </c>
      <c r="BY28">
        <v>4.0172887096774197E-2</v>
      </c>
      <c r="BZ28">
        <v>37.3928612903226</v>
      </c>
      <c r="CA28">
        <v>36.637445161290302</v>
      </c>
      <c r="CB28">
        <v>999.9</v>
      </c>
      <c r="CC28">
        <v>0</v>
      </c>
      <c r="CD28">
        <v>0</v>
      </c>
      <c r="CE28">
        <v>10000.4009677419</v>
      </c>
      <c r="CF28">
        <v>0</v>
      </c>
      <c r="CG28">
        <v>322.33451612903201</v>
      </c>
      <c r="CH28">
        <v>1400.00677419355</v>
      </c>
      <c r="CI28">
        <v>0.90000287096774201</v>
      </c>
      <c r="CJ28">
        <v>9.9996932258064497E-2</v>
      </c>
      <c r="CK28">
        <v>0</v>
      </c>
      <c r="CL28">
        <v>818.48858064516105</v>
      </c>
      <c r="CM28">
        <v>4.9997499999999997</v>
      </c>
      <c r="CN28">
        <v>11277</v>
      </c>
      <c r="CO28">
        <v>12178.1161290323</v>
      </c>
      <c r="CP28">
        <v>47.125</v>
      </c>
      <c r="CQ28">
        <v>48.436999999999998</v>
      </c>
      <c r="CR28">
        <v>47.695129032258002</v>
      </c>
      <c r="CS28">
        <v>48.261935483871</v>
      </c>
      <c r="CT28">
        <v>49.052</v>
      </c>
      <c r="CU28">
        <v>1255.51193548387</v>
      </c>
      <c r="CV28">
        <v>139.494838709677</v>
      </c>
      <c r="CW28">
        <v>0</v>
      </c>
      <c r="CX28">
        <v>119.69999980926499</v>
      </c>
      <c r="CY28">
        <v>0</v>
      </c>
      <c r="CZ28">
        <v>818.47019230769195</v>
      </c>
      <c r="DA28">
        <v>-0.53432479741580297</v>
      </c>
      <c r="DB28">
        <v>-4.65299151893998</v>
      </c>
      <c r="DC28">
        <v>11276.8346153846</v>
      </c>
      <c r="DD28">
        <v>15</v>
      </c>
      <c r="DE28">
        <v>1605828822</v>
      </c>
      <c r="DF28" t="s">
        <v>291</v>
      </c>
      <c r="DG28">
        <v>1605828822</v>
      </c>
      <c r="DH28">
        <v>1605828817</v>
      </c>
      <c r="DI28">
        <v>8</v>
      </c>
      <c r="DJ28">
        <v>-0.35799999999999998</v>
      </c>
      <c r="DK28">
        <v>-3.2000000000000001E-2</v>
      </c>
      <c r="DL28">
        <v>4.0039999999999996</v>
      </c>
      <c r="DM28">
        <v>0.29599999999999999</v>
      </c>
      <c r="DN28">
        <v>1452</v>
      </c>
      <c r="DO28">
        <v>25</v>
      </c>
      <c r="DP28">
        <v>0</v>
      </c>
      <c r="DQ28">
        <v>0.02</v>
      </c>
      <c r="DR28">
        <v>31.152357435064701</v>
      </c>
      <c r="DS28">
        <v>-0.96362936104105001</v>
      </c>
      <c r="DT28">
        <v>7.6379161277725302E-2</v>
      </c>
      <c r="DU28">
        <v>0</v>
      </c>
      <c r="DV28">
        <v>-55.216041935483901</v>
      </c>
      <c r="DW28">
        <v>1.4820580645161701</v>
      </c>
      <c r="DX28">
        <v>0.117002147138262</v>
      </c>
      <c r="DY28">
        <v>0</v>
      </c>
      <c r="DZ28">
        <v>10.259964516128999</v>
      </c>
      <c r="EA28">
        <v>-0.10469032258066401</v>
      </c>
      <c r="EB28">
        <v>8.0295240845229005E-3</v>
      </c>
      <c r="EC28">
        <v>1</v>
      </c>
      <c r="ED28">
        <v>1</v>
      </c>
      <c r="EE28">
        <v>3</v>
      </c>
      <c r="EF28" t="s">
        <v>339</v>
      </c>
      <c r="EG28">
        <v>100</v>
      </c>
      <c r="EH28">
        <v>100</v>
      </c>
      <c r="EI28">
        <v>4.0039999999999996</v>
      </c>
      <c r="EJ28">
        <v>0.29580000000000001</v>
      </c>
      <c r="EK28">
        <v>4.0039999999999099</v>
      </c>
      <c r="EL28">
        <v>0</v>
      </c>
      <c r="EM28">
        <v>0</v>
      </c>
      <c r="EN28">
        <v>0</v>
      </c>
      <c r="EO28">
        <v>0.29583500000000401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22.2</v>
      </c>
      <c r="EX28">
        <v>22.3</v>
      </c>
      <c r="EY28">
        <v>2</v>
      </c>
      <c r="EZ28">
        <v>392.46199999999999</v>
      </c>
      <c r="FA28">
        <v>648.26199999999994</v>
      </c>
      <c r="FB28">
        <v>36.334200000000003</v>
      </c>
      <c r="FC28">
        <v>34.587499999999999</v>
      </c>
      <c r="FD28">
        <v>30.0001</v>
      </c>
      <c r="FE28">
        <v>34.389499999999998</v>
      </c>
      <c r="FF28">
        <v>34.323</v>
      </c>
      <c r="FG28">
        <v>40.242800000000003</v>
      </c>
      <c r="FH28">
        <v>0</v>
      </c>
      <c r="FI28">
        <v>100</v>
      </c>
      <c r="FJ28">
        <v>-999.9</v>
      </c>
      <c r="FK28">
        <v>854.90200000000004</v>
      </c>
      <c r="FL28">
        <v>34.583300000000001</v>
      </c>
      <c r="FM28">
        <v>101.239</v>
      </c>
      <c r="FN28">
        <v>100.569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2020-11-19T15:56:11Z</dcterms:created>
  <dcterms:modified xsi:type="dcterms:W3CDTF">2021-05-04T23:06:20Z</dcterms:modified>
</cp:coreProperties>
</file>