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32345F04-04C2-45BE-B600-8404919B46E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Z31" i="1"/>
  <c r="AX31" i="1"/>
  <c r="AS31" i="1"/>
  <c r="AN31" i="1"/>
  <c r="AM31" i="1"/>
  <c r="AI31" i="1"/>
  <c r="AG31" i="1"/>
  <c r="K31" i="1" s="1"/>
  <c r="Y31" i="1"/>
  <c r="X31" i="1"/>
  <c r="W31" i="1"/>
  <c r="P31" i="1"/>
  <c r="BK30" i="1"/>
  <c r="BJ30" i="1"/>
  <c r="BH30" i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K30" i="1"/>
  <c r="J30" i="1"/>
  <c r="AV30" i="1" s="1"/>
  <c r="BK29" i="1"/>
  <c r="BJ29" i="1"/>
  <c r="BI29" i="1" s="1"/>
  <c r="S29" i="1" s="1"/>
  <c r="BH29" i="1"/>
  <c r="BG29" i="1"/>
  <c r="BF29" i="1"/>
  <c r="BE29" i="1"/>
  <c r="BD29" i="1"/>
  <c r="BC29" i="1"/>
  <c r="AX29" i="1" s="1"/>
  <c r="AZ29" i="1"/>
  <c r="AU29" i="1"/>
  <c r="AS29" i="1"/>
  <c r="AW29" i="1" s="1"/>
  <c r="AM29" i="1"/>
  <c r="AN29" i="1" s="1"/>
  <c r="AI29" i="1"/>
  <c r="AG29" i="1" s="1"/>
  <c r="Y29" i="1"/>
  <c r="X29" i="1"/>
  <c r="W29" i="1" s="1"/>
  <c r="P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AH28" i="1" s="1"/>
  <c r="Y28" i="1"/>
  <c r="X28" i="1"/>
  <c r="W28" i="1" s="1"/>
  <c r="P28" i="1"/>
  <c r="BK27" i="1"/>
  <c r="BJ27" i="1"/>
  <c r="BH27" i="1"/>
  <c r="BI27" i="1" s="1"/>
  <c r="AU27" i="1" s="1"/>
  <c r="BG27" i="1"/>
  <c r="BF27" i="1"/>
  <c r="BE27" i="1"/>
  <c r="BD27" i="1"/>
  <c r="BC27" i="1"/>
  <c r="AX27" i="1" s="1"/>
  <c r="AZ27" i="1"/>
  <c r="AS27" i="1"/>
  <c r="AN27" i="1"/>
  <c r="AM27" i="1"/>
  <c r="AI27" i="1"/>
  <c r="AG27" i="1"/>
  <c r="N27" i="1" s="1"/>
  <c r="Y27" i="1"/>
  <c r="X27" i="1"/>
  <c r="W27" i="1"/>
  <c r="S27" i="1"/>
  <c r="P27" i="1"/>
  <c r="K27" i="1"/>
  <c r="BK26" i="1"/>
  <c r="BJ26" i="1"/>
  <c r="BI26" i="1" s="1"/>
  <c r="BH26" i="1"/>
  <c r="BG26" i="1"/>
  <c r="BF26" i="1"/>
  <c r="BE26" i="1"/>
  <c r="BD26" i="1"/>
  <c r="BC26" i="1"/>
  <c r="AX26" i="1" s="1"/>
  <c r="AZ26" i="1"/>
  <c r="AV26" i="1"/>
  <c r="AS26" i="1"/>
  <c r="AM26" i="1"/>
  <c r="AN26" i="1" s="1"/>
  <c r="AI26" i="1"/>
  <c r="AG26" i="1"/>
  <c r="I26" i="1" s="1"/>
  <c r="Y26" i="1"/>
  <c r="X26" i="1"/>
  <c r="W26" i="1"/>
  <c r="P26" i="1"/>
  <c r="N26" i="1"/>
  <c r="K26" i="1"/>
  <c r="J26" i="1"/>
  <c r="BK25" i="1"/>
  <c r="BJ25" i="1"/>
  <c r="BI25" i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H24" i="1"/>
  <c r="BI24" i="1" s="1"/>
  <c r="BG24" i="1"/>
  <c r="BF24" i="1"/>
  <c r="BE24" i="1"/>
  <c r="BD24" i="1"/>
  <c r="BC24" i="1"/>
  <c r="AZ24" i="1"/>
  <c r="AX24" i="1"/>
  <c r="AS24" i="1"/>
  <c r="AM24" i="1"/>
  <c r="AN24" i="1" s="1"/>
  <c r="AI24" i="1"/>
  <c r="AG24" i="1" s="1"/>
  <c r="Y24" i="1"/>
  <c r="X24" i="1"/>
  <c r="W24" i="1" s="1"/>
  <c r="P24" i="1"/>
  <c r="BK23" i="1"/>
  <c r="BJ23" i="1"/>
  <c r="BH23" i="1"/>
  <c r="BI23" i="1" s="1"/>
  <c r="BG23" i="1"/>
  <c r="BF23" i="1"/>
  <c r="BE23" i="1"/>
  <c r="BD23" i="1"/>
  <c r="BC23" i="1"/>
  <c r="AX23" i="1" s="1"/>
  <c r="AZ23" i="1"/>
  <c r="AS23" i="1"/>
  <c r="AN23" i="1"/>
  <c r="AM23" i="1"/>
  <c r="AI23" i="1"/>
  <c r="AG23" i="1"/>
  <c r="Y23" i="1"/>
  <c r="X23" i="1"/>
  <c r="W23" i="1"/>
  <c r="P23" i="1"/>
  <c r="BK22" i="1"/>
  <c r="BJ22" i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I22" i="1" s="1"/>
  <c r="Y22" i="1"/>
  <c r="X22" i="1"/>
  <c r="W22" i="1"/>
  <c r="P22" i="1"/>
  <c r="N22" i="1"/>
  <c r="K22" i="1"/>
  <c r="J22" i="1"/>
  <c r="AV22" i="1" s="1"/>
  <c r="BK21" i="1"/>
  <c r="BJ21" i="1"/>
  <c r="BI21" i="1"/>
  <c r="S21" i="1" s="1"/>
  <c r="BH21" i="1"/>
  <c r="BG21" i="1"/>
  <c r="BF21" i="1"/>
  <c r="BE21" i="1"/>
  <c r="BD21" i="1"/>
  <c r="BC21" i="1"/>
  <c r="AX21" i="1" s="1"/>
  <c r="AZ21" i="1"/>
  <c r="AU21" i="1"/>
  <c r="AS21" i="1"/>
  <c r="AW21" i="1" s="1"/>
  <c r="AM21" i="1"/>
  <c r="AN21" i="1" s="1"/>
  <c r="AI21" i="1"/>
  <c r="AG21" i="1" s="1"/>
  <c r="Y21" i="1"/>
  <c r="X21" i="1"/>
  <c r="W21" i="1" s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AH20" i="1"/>
  <c r="Y20" i="1"/>
  <c r="X20" i="1"/>
  <c r="W20" i="1" s="1"/>
  <c r="P20" i="1"/>
  <c r="BK19" i="1"/>
  <c r="S19" i="1" s="1"/>
  <c r="BJ19" i="1"/>
  <c r="BH19" i="1"/>
  <c r="BI19" i="1" s="1"/>
  <c r="AU19" i="1" s="1"/>
  <c r="AW19" i="1" s="1"/>
  <c r="BG19" i="1"/>
  <c r="BF19" i="1"/>
  <c r="BE19" i="1"/>
  <c r="BD19" i="1"/>
  <c r="BC19" i="1"/>
  <c r="AX19" i="1" s="1"/>
  <c r="AZ19" i="1"/>
  <c r="AS19" i="1"/>
  <c r="AN19" i="1"/>
  <c r="AM19" i="1"/>
  <c r="AI19" i="1"/>
  <c r="AG19" i="1"/>
  <c r="N19" i="1" s="1"/>
  <c r="Y19" i="1"/>
  <c r="X19" i="1"/>
  <c r="W19" i="1"/>
  <c r="P19" i="1"/>
  <c r="K19" i="1"/>
  <c r="BK18" i="1"/>
  <c r="BJ18" i="1"/>
  <c r="BI18" i="1" s="1"/>
  <c r="BH18" i="1"/>
  <c r="BG18" i="1"/>
  <c r="BF18" i="1"/>
  <c r="BE18" i="1"/>
  <c r="BD18" i="1"/>
  <c r="BC18" i="1"/>
  <c r="AX18" i="1" s="1"/>
  <c r="AZ18" i="1"/>
  <c r="AV18" i="1"/>
  <c r="AS18" i="1"/>
  <c r="AM18" i="1"/>
  <c r="AN18" i="1" s="1"/>
  <c r="AI18" i="1"/>
  <c r="AG18" i="1"/>
  <c r="I18" i="1" s="1"/>
  <c r="Y18" i="1"/>
  <c r="X18" i="1"/>
  <c r="W18" i="1"/>
  <c r="P18" i="1"/>
  <c r="N18" i="1"/>
  <c r="K18" i="1"/>
  <c r="J18" i="1"/>
  <c r="BK17" i="1"/>
  <c r="BJ17" i="1"/>
  <c r="BI17" i="1"/>
  <c r="S17" i="1" s="1"/>
  <c r="BH17" i="1"/>
  <c r="BG17" i="1"/>
  <c r="BF17" i="1"/>
  <c r="BE17" i="1"/>
  <c r="BD17" i="1"/>
  <c r="BC17" i="1"/>
  <c r="AX17" i="1" s="1"/>
  <c r="AZ17" i="1"/>
  <c r="AU17" i="1"/>
  <c r="AS17" i="1"/>
  <c r="AW17" i="1" s="1"/>
  <c r="AM17" i="1"/>
  <c r="AN17" i="1" s="1"/>
  <c r="AI17" i="1"/>
  <c r="AG17" i="1" s="1"/>
  <c r="Y17" i="1"/>
  <c r="W17" i="1" s="1"/>
  <c r="X17" i="1"/>
  <c r="P17" i="1"/>
  <c r="I17" i="1"/>
  <c r="AA17" i="1" s="1"/>
  <c r="AH21" i="1" l="1"/>
  <c r="N21" i="1"/>
  <c r="J21" i="1"/>
  <c r="AV21" i="1" s="1"/>
  <c r="AY21" i="1" s="1"/>
  <c r="I21" i="1"/>
  <c r="K21" i="1"/>
  <c r="K25" i="1"/>
  <c r="J25" i="1"/>
  <c r="AV25" i="1" s="1"/>
  <c r="AH25" i="1"/>
  <c r="N25" i="1"/>
  <c r="AW27" i="1"/>
  <c r="T17" i="1"/>
  <c r="U17" i="1" s="1"/>
  <c r="AY18" i="1"/>
  <c r="AU18" i="1"/>
  <c r="AW18" i="1" s="1"/>
  <c r="S18" i="1"/>
  <c r="BI22" i="1"/>
  <c r="K23" i="1"/>
  <c r="J23" i="1"/>
  <c r="AV23" i="1" s="1"/>
  <c r="AY23" i="1" s="1"/>
  <c r="I23" i="1"/>
  <c r="AH23" i="1"/>
  <c r="N23" i="1"/>
  <c r="S28" i="1"/>
  <c r="AU28" i="1"/>
  <c r="AW28" i="1" s="1"/>
  <c r="BI30" i="1"/>
  <c r="AU24" i="1"/>
  <c r="AW24" i="1" s="1"/>
  <c r="S24" i="1"/>
  <c r="I29" i="1"/>
  <c r="AH29" i="1"/>
  <c r="N29" i="1"/>
  <c r="K29" i="1"/>
  <c r="J29" i="1"/>
  <c r="AV29" i="1" s="1"/>
  <c r="AY29" i="1" s="1"/>
  <c r="S20" i="1"/>
  <c r="AU20" i="1"/>
  <c r="AW20" i="1" s="1"/>
  <c r="T21" i="1"/>
  <c r="U21" i="1" s="1"/>
  <c r="I25" i="1"/>
  <c r="AY26" i="1"/>
  <c r="AU26" i="1"/>
  <c r="AW26" i="1" s="1"/>
  <c r="S26" i="1"/>
  <c r="AA26" i="1"/>
  <c r="K20" i="1"/>
  <c r="I20" i="1"/>
  <c r="J20" i="1"/>
  <c r="AV20" i="1" s="1"/>
  <c r="N20" i="1"/>
  <c r="S31" i="1"/>
  <c r="AU31" i="1"/>
  <c r="AW31" i="1" s="1"/>
  <c r="AA22" i="1"/>
  <c r="AU25" i="1"/>
  <c r="AW25" i="1" s="1"/>
  <c r="S25" i="1"/>
  <c r="K17" i="1"/>
  <c r="J17" i="1"/>
  <c r="AV17" i="1" s="1"/>
  <c r="AY17" i="1" s="1"/>
  <c r="AH17" i="1"/>
  <c r="N17" i="1"/>
  <c r="AA18" i="1"/>
  <c r="S23" i="1"/>
  <c r="AU23" i="1"/>
  <c r="AW23" i="1" s="1"/>
  <c r="T29" i="1"/>
  <c r="U29" i="1" s="1"/>
  <c r="AH24" i="1"/>
  <c r="N24" i="1"/>
  <c r="K24" i="1"/>
  <c r="J24" i="1"/>
  <c r="AV24" i="1" s="1"/>
  <c r="I24" i="1"/>
  <c r="K28" i="1"/>
  <c r="J28" i="1"/>
  <c r="AV28" i="1" s="1"/>
  <c r="AY28" i="1" s="1"/>
  <c r="I28" i="1"/>
  <c r="N28" i="1"/>
  <c r="AH19" i="1"/>
  <c r="I19" i="1"/>
  <c r="AH22" i="1"/>
  <c r="I27" i="1"/>
  <c r="AH30" i="1"/>
  <c r="AH27" i="1"/>
  <c r="J19" i="1"/>
  <c r="AV19" i="1" s="1"/>
  <c r="AY19" i="1" s="1"/>
  <c r="J27" i="1"/>
  <c r="AV27" i="1" s="1"/>
  <c r="AY27" i="1" s="1"/>
  <c r="I30" i="1"/>
  <c r="N31" i="1"/>
  <c r="AH31" i="1"/>
  <c r="AH18" i="1"/>
  <c r="AH26" i="1"/>
  <c r="I31" i="1"/>
  <c r="J31" i="1"/>
  <c r="AV31" i="1" s="1"/>
  <c r="AY31" i="1" s="1"/>
  <c r="AA20" i="1" l="1"/>
  <c r="AA31" i="1"/>
  <c r="AA25" i="1"/>
  <c r="T20" i="1"/>
  <c r="U20" i="1" s="1"/>
  <c r="AA23" i="1"/>
  <c r="AA21" i="1"/>
  <c r="Q21" i="1"/>
  <c r="O21" i="1" s="1"/>
  <c r="R21" i="1" s="1"/>
  <c r="L21" i="1" s="1"/>
  <c r="M21" i="1" s="1"/>
  <c r="V29" i="1"/>
  <c r="Z29" i="1" s="1"/>
  <c r="AC29" i="1"/>
  <c r="V21" i="1"/>
  <c r="Z21" i="1" s="1"/>
  <c r="AC21" i="1"/>
  <c r="AD21" i="1" s="1"/>
  <c r="AU30" i="1"/>
  <c r="S30" i="1"/>
  <c r="AB17" i="1"/>
  <c r="V17" i="1"/>
  <c r="Z17" i="1" s="1"/>
  <c r="AC17" i="1"/>
  <c r="AD17" i="1" s="1"/>
  <c r="Q17" i="1"/>
  <c r="O17" i="1" s="1"/>
  <c r="R17" i="1" s="1"/>
  <c r="L17" i="1" s="1"/>
  <c r="M17" i="1" s="1"/>
  <c r="T31" i="1"/>
  <c r="U31" i="1" s="1"/>
  <c r="AB21" i="1"/>
  <c r="AU22" i="1"/>
  <c r="S22" i="1"/>
  <c r="AB29" i="1"/>
  <c r="Q19" i="1"/>
  <c r="O19" i="1" s="1"/>
  <c r="R19" i="1" s="1"/>
  <c r="L19" i="1" s="1"/>
  <c r="M19" i="1" s="1"/>
  <c r="AA19" i="1"/>
  <c r="AY24" i="1"/>
  <c r="T28" i="1"/>
  <c r="U28" i="1" s="1"/>
  <c r="AA27" i="1"/>
  <c r="AA24" i="1"/>
  <c r="Q24" i="1"/>
  <c r="O24" i="1" s="1"/>
  <c r="R24" i="1" s="1"/>
  <c r="L24" i="1" s="1"/>
  <c r="M24" i="1" s="1"/>
  <c r="AA30" i="1"/>
  <c r="T23" i="1"/>
  <c r="U23" i="1" s="1"/>
  <c r="Q23" i="1" s="1"/>
  <c r="O23" i="1" s="1"/>
  <c r="R23" i="1" s="1"/>
  <c r="L23" i="1" s="1"/>
  <c r="M23" i="1" s="1"/>
  <c r="T25" i="1"/>
  <c r="U25" i="1" s="1"/>
  <c r="Q25" i="1" s="1"/>
  <c r="O25" i="1" s="1"/>
  <c r="R25" i="1" s="1"/>
  <c r="L25" i="1" s="1"/>
  <c r="M25" i="1" s="1"/>
  <c r="T26" i="1"/>
  <c r="U26" i="1" s="1"/>
  <c r="T27" i="1"/>
  <c r="U27" i="1" s="1"/>
  <c r="Q29" i="1"/>
  <c r="O29" i="1" s="1"/>
  <c r="R29" i="1" s="1"/>
  <c r="L29" i="1" s="1"/>
  <c r="M29" i="1" s="1"/>
  <c r="AA29" i="1"/>
  <c r="T18" i="1"/>
  <c r="U18" i="1" s="1"/>
  <c r="AY25" i="1"/>
  <c r="T19" i="1"/>
  <c r="U19" i="1" s="1"/>
  <c r="AA28" i="1"/>
  <c r="AY20" i="1"/>
  <c r="T24" i="1"/>
  <c r="U24" i="1" s="1"/>
  <c r="V31" i="1" l="1"/>
  <c r="Z31" i="1" s="1"/>
  <c r="AC31" i="1"/>
  <c r="AD31" i="1" s="1"/>
  <c r="AB31" i="1"/>
  <c r="AC20" i="1"/>
  <c r="AD20" i="1" s="1"/>
  <c r="V20" i="1"/>
  <c r="Z20" i="1" s="1"/>
  <c r="AB20" i="1"/>
  <c r="V28" i="1"/>
  <c r="Z28" i="1" s="1"/>
  <c r="AC28" i="1"/>
  <c r="AD28" i="1" s="1"/>
  <c r="AB28" i="1"/>
  <c r="Q28" i="1"/>
  <c r="O28" i="1" s="1"/>
  <c r="R28" i="1" s="1"/>
  <c r="L28" i="1" s="1"/>
  <c r="M28" i="1" s="1"/>
  <c r="V27" i="1"/>
  <c r="Z27" i="1" s="1"/>
  <c r="AC27" i="1"/>
  <c r="AB27" i="1"/>
  <c r="AD29" i="1"/>
  <c r="Q31" i="1"/>
  <c r="O31" i="1" s="1"/>
  <c r="R31" i="1" s="1"/>
  <c r="L31" i="1" s="1"/>
  <c r="M31" i="1" s="1"/>
  <c r="AC26" i="1"/>
  <c r="AD26" i="1" s="1"/>
  <c r="AB26" i="1"/>
  <c r="V26" i="1"/>
  <c r="Z26" i="1" s="1"/>
  <c r="Q26" i="1"/>
  <c r="O26" i="1" s="1"/>
  <c r="R26" i="1" s="1"/>
  <c r="L26" i="1" s="1"/>
  <c r="M26" i="1" s="1"/>
  <c r="T22" i="1"/>
  <c r="U22" i="1" s="1"/>
  <c r="V19" i="1"/>
  <c r="Z19" i="1" s="1"/>
  <c r="AC19" i="1"/>
  <c r="AB19" i="1"/>
  <c r="AC25" i="1"/>
  <c r="AB25" i="1"/>
  <c r="V25" i="1"/>
  <c r="Z25" i="1" s="1"/>
  <c r="Q27" i="1"/>
  <c r="O27" i="1" s="1"/>
  <c r="R27" i="1" s="1"/>
  <c r="L27" i="1" s="1"/>
  <c r="M27" i="1" s="1"/>
  <c r="AW22" i="1"/>
  <c r="AY22" i="1"/>
  <c r="T30" i="1"/>
  <c r="U30" i="1" s="1"/>
  <c r="Q20" i="1"/>
  <c r="O20" i="1" s="1"/>
  <c r="R20" i="1" s="1"/>
  <c r="L20" i="1" s="1"/>
  <c r="M20" i="1" s="1"/>
  <c r="AC24" i="1"/>
  <c r="V24" i="1"/>
  <c r="Z24" i="1" s="1"/>
  <c r="AB24" i="1"/>
  <c r="AC18" i="1"/>
  <c r="AD18" i="1" s="1"/>
  <c r="AB18" i="1"/>
  <c r="V18" i="1"/>
  <c r="Z18" i="1" s="1"/>
  <c r="Q18" i="1"/>
  <c r="O18" i="1" s="1"/>
  <c r="R18" i="1" s="1"/>
  <c r="L18" i="1" s="1"/>
  <c r="M18" i="1" s="1"/>
  <c r="V23" i="1"/>
  <c r="Z23" i="1" s="1"/>
  <c r="AC23" i="1"/>
  <c r="AD23" i="1" s="1"/>
  <c r="AB23" i="1"/>
  <c r="AW30" i="1"/>
  <c r="AY30" i="1"/>
  <c r="AD19" i="1" l="1"/>
  <c r="AD27" i="1"/>
  <c r="V22" i="1"/>
  <c r="Z22" i="1" s="1"/>
  <c r="AC22" i="1"/>
  <c r="AB22" i="1"/>
  <c r="Q22" i="1"/>
  <c r="O22" i="1" s="1"/>
  <c r="R22" i="1" s="1"/>
  <c r="L22" i="1" s="1"/>
  <c r="M22" i="1" s="1"/>
  <c r="AD24" i="1"/>
  <c r="V30" i="1"/>
  <c r="Z30" i="1" s="1"/>
  <c r="AC30" i="1"/>
  <c r="AB30" i="1"/>
  <c r="Q30" i="1"/>
  <c r="O30" i="1" s="1"/>
  <c r="R30" i="1" s="1"/>
  <c r="L30" i="1" s="1"/>
  <c r="M30" i="1" s="1"/>
  <c r="AD25" i="1"/>
  <c r="AD22" i="1" l="1"/>
  <c r="AD30" i="1"/>
</calcChain>
</file>

<file path=xl/sharedStrings.xml><?xml version="1.0" encoding="utf-8"?>
<sst xmlns="http://schemas.openxmlformats.org/spreadsheetml/2006/main" count="693" uniqueCount="351">
  <si>
    <t>File opened</t>
  </si>
  <si>
    <t>2020-11-20 11:48:05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</si>
  <si>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</si>
  <si>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</si>
  <si>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</si>
  <si>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</si>
  <si>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</si>
  <si>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</si>
  <si>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</si>
  <si>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</si>
  <si>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</si>
  <si>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</si>
  <si>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</si>
  <si>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{"h2obspanconc2": "0", "h2oaspan2b": "0.070146", "ssb_ref": "37377.7", "co2aspan2b": "0.306383", "co2azero": "0.965182", "tazero": "0.0863571", "h2obspan2b": "0.0705964", "co2bspan2b": "0.308367", "tbzero": "0.134552", "oxygen": "21", "co2aspan2": "-0.0279682", "co2bzero": "0.964262", "h2obspan2": "0", "co2bspan2": "-0.0301809", "co2aspan2a": "0.308883", "flowbzero": "0.29097", "co2bspan2a": "0.310949", "h2oaspanconc2": "0", "h2obspanconc1": "12.28", "ssa_ref": "35809.5", "co2bspanconc2": "299.2", "co2bspan1": "1.00108", "h2oaspanconc1": "12.28", "flowazero": "0.29042", "h2obspan2a": "0.0708892", "co2aspanconc2": "299.2", "co2bspanconc1": "2500", "h2oaspan2a": "0.0696095", "h2oaspan1": "1.00771", "h2oaspan2": "0", "h2oazero": "1.13424", "co2aspan1": "1.00054", "h2obzero": "1.1444", "co2aspanconc1": "2500", "chamberpressurezero": "2.68126", "flowmeterzero": "1.00299", "h2obspan1": "0.99587"}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</si>
  <si>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</si>
  <si>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</si>
  <si>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</si>
  <si>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</si>
  <si>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</si>
  <si>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</si>
  <si>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</si>
  <si>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</si>
  <si>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</si>
  <si>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11:48:05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</si>
  <si>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</si>
  <si>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</si>
  <si>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</si>
  <si>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</si>
  <si>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</si>
  <si>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</si>
  <si>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</si>
  <si>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</si>
  <si>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</si>
  <si>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</si>
  <si>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</si>
  <si>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</si>
  <si>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</si>
  <si>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</si>
  <si>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</si>
  <si>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</si>
  <si>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</si>
  <si>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</si>
  <si>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</si>
  <si>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</si>
  <si>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</si>
  <si>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</si>
  <si>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</si>
  <si>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</si>
  <si>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</si>
  <si>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</si>
  <si>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</si>
  <si>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</si>
  <si>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</si>
  <si>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</si>
  <si>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</si>
  <si>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</si>
  <si>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</si>
  <si>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</si>
  <si>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</si>
  <si>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</si>
  <si>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</si>
  <si>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</si>
  <si>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</si>
  <si>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</si>
  <si>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</si>
  <si>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</si>
  <si>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</si>
  <si>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</si>
  <si>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</si>
  <si>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</si>
  <si>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</si>
  <si>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</si>
  <si>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</si>
  <si>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</si>
  <si>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</si>
  <si>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</si>
  <si>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</si>
  <si>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1.14622 67.3158 371.088 627.247 888.911 1107.13 1304.8 1496.68</t>
  </si>
  <si>
    <t>Fs_true</t>
  </si>
  <si>
    <t>0.156936 100.115 404.137 600.9 801.275 1001.24 1201.16 1401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</si>
  <si>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</si>
  <si>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</si>
  <si>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</si>
  <si>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</si>
  <si>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</si>
  <si>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</si>
  <si>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</si>
  <si>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</si>
  <si>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</si>
  <si>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</si>
  <si>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</si>
  <si>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</si>
  <si>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</si>
  <si>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</si>
  <si>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</si>
  <si>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</si>
  <si>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</si>
  <si>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</si>
  <si>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</si>
  <si>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</si>
  <si>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</si>
  <si>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</si>
  <si>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</si>
  <si>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</si>
  <si>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</si>
  <si>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</si>
  <si>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</si>
  <si>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</si>
  <si>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</si>
  <si>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</si>
  <si>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</si>
  <si>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</si>
  <si>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</si>
  <si>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</si>
  <si>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</si>
  <si>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</si>
  <si>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</si>
  <si>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</si>
  <si>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</si>
  <si>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</si>
  <si>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</si>
  <si>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</si>
  <si>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</si>
  <si>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</si>
  <si>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</si>
  <si>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</si>
  <si>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</si>
  <si>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</si>
  <si>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</si>
  <si>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</si>
  <si>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</si>
  <si>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</si>
  <si>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</si>
  <si>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</si>
  <si>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</si>
  <si>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</si>
  <si>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</si>
  <si>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</si>
  <si>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</si>
  <si>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</si>
  <si>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</si>
  <si>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</si>
  <si>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</si>
  <si>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</si>
  <si>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</si>
  <si>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</si>
  <si>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</si>
  <si>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</si>
  <si>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</si>
  <si>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</si>
  <si>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</si>
  <si>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</si>
  <si>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</si>
  <si>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</si>
  <si>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</si>
  <si>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</si>
  <si>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</si>
  <si>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</si>
  <si>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</si>
  <si>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</si>
  <si>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</si>
  <si>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</si>
  <si>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</si>
  <si>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</si>
  <si>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</si>
  <si>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</si>
  <si>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</si>
  <si>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</si>
  <si>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</si>
  <si>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</si>
  <si>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</si>
  <si>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</si>
  <si>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</si>
  <si>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</si>
  <si>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</si>
  <si>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</si>
  <si>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</si>
  <si>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</si>
  <si>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</si>
  <si>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</si>
  <si>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</si>
  <si>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</si>
  <si>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</si>
  <si>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</si>
  <si>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</si>
  <si>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</si>
  <si>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</si>
  <si>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</si>
  <si>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</si>
  <si>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</si>
  <si>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</si>
  <si>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</si>
  <si>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</si>
  <si>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</si>
  <si>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</si>
  <si>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</si>
  <si>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</si>
  <si>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</si>
  <si>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</si>
  <si>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</si>
  <si>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</si>
  <si>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</si>
  <si>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</si>
  <si>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</si>
  <si>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</si>
  <si>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</si>
  <si>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</si>
  <si>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</si>
  <si>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</si>
  <si>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</si>
  <si>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</si>
  <si>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</si>
  <si>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</si>
  <si>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</si>
  <si>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</si>
  <si>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</si>
  <si>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</si>
  <si>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</si>
  <si>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</si>
  <si>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</si>
  <si>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</si>
  <si>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</si>
  <si>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</si>
  <si>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</si>
  <si>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</si>
  <si>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</si>
  <si>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</si>
  <si>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</si>
  <si>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</si>
  <si>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</si>
  <si>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</si>
  <si>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</si>
  <si>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</si>
  <si>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</si>
  <si>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</si>
  <si>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</si>
  <si>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</si>
  <si>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</si>
  <si>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</si>
  <si>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</si>
  <si>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</si>
  <si>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</si>
  <si>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</si>
  <si>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</si>
  <si>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</si>
  <si>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</si>
  <si>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</si>
  <si>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</si>
  <si>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</si>
  <si>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</si>
  <si>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</si>
  <si>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</si>
  <si>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</si>
  <si>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</si>
  <si>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</si>
  <si>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</si>
  <si>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</si>
  <si>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</si>
  <si>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</si>
  <si>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</si>
  <si>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</si>
  <si>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</si>
  <si>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</si>
  <si>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</si>
  <si>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</si>
  <si>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</si>
  <si>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</si>
  <si>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</si>
  <si>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</si>
  <si>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</si>
  <si>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</si>
  <si>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</si>
  <si>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</si>
  <si>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</si>
  <si>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</si>
  <si>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</si>
  <si>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</si>
  <si>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</si>
  <si>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</si>
  <si>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</si>
  <si>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</si>
  <si>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</si>
  <si>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</si>
  <si>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20201120 11:49:51</t>
  </si>
  <si>
    <t>11:49:51</t>
  </si>
  <si>
    <t>1149</t>
  </si>
  <si>
    <t>_1</t>
  </si>
  <si>
    <t>RECT-4143-20200907-06_33_50</t>
  </si>
  <si>
    <t>RECT-5649-20201120-11_49_55</t>
  </si>
  <si>
    <t>DARK-5650-20201120-11_49_57</t>
  </si>
  <si>
    <t>0: Broadleaf</t>
  </si>
  <si>
    <t>11:37:51</t>
  </si>
  <si>
    <t>3/3</t>
  </si>
  <si>
    <t>20201120 11:51:51</t>
  </si>
  <si>
    <t>11:51:51</t>
  </si>
  <si>
    <t>RECT-5651-20201120-11_51_56</t>
  </si>
  <si>
    <t>DARK-5652-20201120-11_51_58</t>
  </si>
  <si>
    <t>1/3</t>
  </si>
  <si>
    <t>20201120 11:53:11</t>
  </si>
  <si>
    <t>11:53:11</t>
  </si>
  <si>
    <t>RECT-5653-20201120-11_53_15</t>
  </si>
  <si>
    <t>DARK-5654-20201120-11_53_17</t>
  </si>
  <si>
    <t>20201120 11:54:31</t>
  </si>
  <si>
    <t>11:54:31</t>
  </si>
  <si>
    <t>RECT-5655-20201120-11_54_35</t>
  </si>
  <si>
    <t>DARK-5656-20201120-11_54_37</t>
  </si>
  <si>
    <t>20201120 11:55:54</t>
  </si>
  <si>
    <t>11:55:54</t>
  </si>
  <si>
    <t>RECT-5657-20201120-11_55_58</t>
  </si>
  <si>
    <t>DARK-5658-20201120-11_56_00</t>
  </si>
  <si>
    <t>20201120 11:57:54</t>
  </si>
  <si>
    <t>11:57:54</t>
  </si>
  <si>
    <t>RECT-5659-20201120-11_57_59</t>
  </si>
  <si>
    <t>DARK-5660-20201120-11_58_01</t>
  </si>
  <si>
    <t>20201120 11:59:19</t>
  </si>
  <si>
    <t>11:59:19</t>
  </si>
  <si>
    <t>RECT-5661-20201120-11_59_23</t>
  </si>
  <si>
    <t>DARK-5662-20201120-11_59_25</t>
  </si>
  <si>
    <t>20201120 12:00:41</t>
  </si>
  <si>
    <t>12:00:41</t>
  </si>
  <si>
    <t>RECT-5663-20201120-12_00_45</t>
  </si>
  <si>
    <t>DARK-5664-20201120-12_00_47</t>
  </si>
  <si>
    <t>20201120 12:02:36</t>
  </si>
  <si>
    <t>12:02:36</t>
  </si>
  <si>
    <t>RECT-5665-20201120-12_02_40</t>
  </si>
  <si>
    <t>DARK-5666-20201120-12_02_42</t>
  </si>
  <si>
    <t>20201120 12:04:18</t>
  </si>
  <si>
    <t>12:04:18</t>
  </si>
  <si>
    <t>RECT-5667-20201120-12_04_22</t>
  </si>
  <si>
    <t>DARK-5668-20201120-12_04_24</t>
  </si>
  <si>
    <t>20201120 12:05:34</t>
  </si>
  <si>
    <t>12:05:34</t>
  </si>
  <si>
    <t>RECT-5669-20201120-12_05_38</t>
  </si>
  <si>
    <t>DARK-5670-20201120-12_05_40</t>
  </si>
  <si>
    <t>20201120 12:07:28</t>
  </si>
  <si>
    <t>12:07:28</t>
  </si>
  <si>
    <t>RECT-5671-20201120-12_07_32</t>
  </si>
  <si>
    <t>DARK-5672-20201120-12_07_34</t>
  </si>
  <si>
    <t>20201120 12:09:16</t>
  </si>
  <si>
    <t>12:09:16</t>
  </si>
  <si>
    <t>RECT-5673-20201120-12_09_20</t>
  </si>
  <si>
    <t>DARK-5674-20201120-12_09_22</t>
  </si>
  <si>
    <t>20201120 12:11:16</t>
  </si>
  <si>
    <t>12:11:16</t>
  </si>
  <si>
    <t>RECT-5675-20201120-12_11_21</t>
  </si>
  <si>
    <t>DARK-5676-20201120-12_11_23</t>
  </si>
  <si>
    <t>2/3</t>
  </si>
  <si>
    <t>20201120 12:13:05</t>
  </si>
  <si>
    <t>12:13:05</t>
  </si>
  <si>
    <t>RECT-5677-20201120-12_13_09</t>
  </si>
  <si>
    <t>DARK-5678-20201120-12_13_11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</si>
</sst>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1605901791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1605901783.25</v>
      </c>
      <c r="I17">
        <f t="shared" ref="I17:I31" si="0">BW17*AG17*(BS17-BT17)/(100*BL17*(1000-AG17*BS17))</f>
        <v>2.011169595598755E-4</v>
      </c>
      <c r="J17">
        <f t="shared" ref="J17:J31" si="1">BW17*AG17*(BR17-BQ17*(1000-AG17*BT17)/(1000-AG17*BS17))/(100*BL17)</f>
        <v>-2.0607965418525542</v>
      </c>
      <c r="K17">
        <f t="shared" ref="K17:K31" si="2">BQ17 - IF(AG17&gt;1, J17*BL17*100/(AI17*CE17), 0)</f>
        <v>400.59230000000002</v>
      </c>
      <c r="L17">
        <f t="shared" ref="L17:L31" si="3">((R17-I17/2)*K17-J17)/(R17+I17/2)</f>
        <v>1378.7490953173974</v>
      </c>
      <c r="M17">
        <f t="shared" ref="M17:M31" si="4">L17*(BX17+BY17)/1000</f>
        <v>141.30805610124352</v>
      </c>
      <c r="N17">
        <f t="shared" ref="N17:N31" si="5">(BQ17 - IF(AG17&gt;1, J17*BL17*100/(AI17*CE17), 0))*(BX17+BY17)/1000</f>
        <v>41.056722644010065</v>
      </c>
      <c r="O17">
        <f t="shared" ref="O17:O31" si="6">2/((1/Q17-1/P17)+SIGN(Q17)*SQRT((1/Q17-1/P17)*(1/Q17-1/P17) + 4*BM17/((BM17+1)*(BM17+1))*(2*1/Q17*1/P17-1/P17*1/P17)))</f>
        <v>3.0797462569488797E-3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2.9706630613404306</v>
      </c>
      <c r="Q17">
        <f t="shared" ref="Q17:Q31" si="8">I17*(1000-(1000*0.61365*EXP(17.502*U17/(240.97+U17))/(BX17+BY17)+BS17)/2)/(1000*0.61365*EXP(17.502*U17/(240.97+U17))/(BX17+BY17)-BS17)</f>
        <v>3.0779735623635237E-3</v>
      </c>
      <c r="R17">
        <f t="shared" ref="R17:R31" si="9">1/((BM17+1)/(O17/1.6)+1/(P17/1.37)) + BM17/((BM17+1)/(O17/1.6) + BM17/(P17/1.37))</f>
        <v>1.9238926572291354E-3</v>
      </c>
      <c r="S17">
        <f t="shared" ref="S17:S31" si="10">(BI17*BK17)</f>
        <v>231.29319762069397</v>
      </c>
      <c r="T17">
        <f t="shared" ref="T17:T31" si="11">(BZ17+(S17+2*0.95*0.0000000567*(((BZ17+$B$7)+273)^4-(BZ17+273)^4)-44100*I17)/(1.84*29.3*P17+8*0.95*0.0000000567*(BZ17+273)^3))</f>
        <v>41.153155022417437</v>
      </c>
      <c r="U17">
        <f t="shared" ref="U17:U31" si="12">($C$7*CA17+$D$7*CB17+$E$7*T17)</f>
        <v>40.945233333333299</v>
      </c>
      <c r="V17">
        <f t="shared" ref="V17:V31" si="13">0.61365*EXP(17.502*U17/(240.97+U17))</f>
        <v>7.7963177838703288</v>
      </c>
      <c r="W17">
        <f t="shared" ref="W17:W31" si="14">(X17/Y17*100)</f>
        <v>19.015569218343458</v>
      </c>
      <c r="X17">
        <f t="shared" ref="X17:X31" si="15">BS17*(BX17+BY17)/1000</f>
        <v>1.3999928262754</v>
      </c>
      <c r="Y17">
        <f t="shared" ref="Y17:Y31" si="16">0.61365*EXP(17.502*BZ17/(240.97+BZ17))</f>
        <v>7.362350346709003</v>
      </c>
      <c r="Z17">
        <f t="shared" ref="Z17:Z31" si="17">(V17-BS17*(BX17+BY17)/1000)</f>
        <v>6.3963249575949286</v>
      </c>
      <c r="AA17">
        <f t="shared" ref="AA17:AA31" si="18">(-I17*44100)</f>
        <v>-8.8692579165905094</v>
      </c>
      <c r="AB17">
        <f t="shared" ref="AB17:AB31" si="19">2*29.3*P17*0.92*(BZ17-U17)</f>
        <v>-172.1910568391562</v>
      </c>
      <c r="AC17">
        <f t="shared" ref="AC17:AC31" si="20">2*0.95*0.0000000567*(((BZ17+$B$7)+273)^4-(U17+273)^4)</f>
        <v>-14.262592724551311</v>
      </c>
      <c r="AD17">
        <f t="shared" ref="AD17:AD31" si="21">S17+AC17+AA17+AB17</f>
        <v>35.970290140395974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51900.531637972781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855.36044000000004</v>
      </c>
      <c r="AR17">
        <v>978.28</v>
      </c>
      <c r="AS17">
        <f t="shared" ref="AS17:AS31" si="27">1-AQ17/AR17</f>
        <v>0.12564864864864855</v>
      </c>
      <c r="AT17">
        <v>0.5</v>
      </c>
      <c r="AU17">
        <f t="shared" ref="AU17:AU31" si="28">BI17</f>
        <v>1180.1944907473603</v>
      </c>
      <c r="AV17">
        <f t="shared" ref="AV17:AV31" si="29">J17</f>
        <v>-2.0607965418525542</v>
      </c>
      <c r="AW17">
        <f t="shared" ref="AW17:AW31" si="30">AS17*AT17*AU17</f>
        <v>74.144921452492895</v>
      </c>
      <c r="AX17">
        <f t="shared" ref="AX17:AX31" si="31">BC17/AR17</f>
        <v>0.26529214539804552</v>
      </c>
      <c r="AY17">
        <f t="shared" ref="AY17:AY31" si="32">(AV17-AO17)/AU17</f>
        <v>-1.2566141205227858E-3</v>
      </c>
      <c r="AZ17">
        <f t="shared" ref="AZ17:AZ31" si="33">(AL17-AR17)/AR17</f>
        <v>2.3345054585599216</v>
      </c>
      <c r="BA17" t="s">
        <v>289</v>
      </c>
      <c r="BB17">
        <v>718.75</v>
      </c>
      <c r="BC17">
        <f t="shared" ref="BC17:BC31" si="34">AR17-BB17</f>
        <v>259.52999999999997</v>
      </c>
      <c r="BD17">
        <f t="shared" ref="BD17:BD31" si="35">(AR17-AQ17)/(AR17-BB17)</f>
        <v>0.47362370438870244</v>
      </c>
      <c r="BE17">
        <f t="shared" ref="BE17:BE31" si="36">(AL17-AR17)/(AL17-BB17)</f>
        <v>0.8979566159326553</v>
      </c>
      <c r="BF17">
        <f t="shared" ref="BF17:BF31" si="37">(AR17-AQ17)/(AR17-AK17)</f>
        <v>0.46772496516842049</v>
      </c>
      <c r="BG17">
        <f t="shared" ref="BG17:BG31" si="38">(AL17-AR17)/(AL17-AK17)</f>
        <v>0.8968024976862089</v>
      </c>
      <c r="BH17">
        <f t="shared" ref="BH17:BH31" si="39">$B$11*CF17+$C$11*CG17+$F$11*CH17*(1-CK17)</f>
        <v>1400.011</v>
      </c>
      <c r="BI17">
        <f t="shared" ref="BI17:BI31" si="40">BH17*BJ17</f>
        <v>1180.1944907473603</v>
      </c>
      <c r="BJ17">
        <f t="shared" ref="BJ17:BJ31" si="41">($B$11*$D$9+$C$11*$D$9+$F$11*((CU17+CM17)/MAX(CU17+CM17+CV17, 0.1)*$I$9+CV17/MAX(CU17+CM17+CV17, 0.1)*$J$9))/($B$11+$C$11+$F$11)</f>
        <v>0.84298944133107556</v>
      </c>
      <c r="BK17">
        <f t="shared" ref="BK17:BK31" si="42">($B$11*$K$9+$C$11*$K$9+$F$11*((CU17+CM17)/MAX(CU17+CM17+CV17, 0.1)*$P$9+CV17/MAX(CU17+CM17+CV17, 0.1)*$Q$9))/($B$11+$C$11+$F$11)</f>
        <v>0.19597888266215099</v>
      </c>
      <c r="BL17">
        <v>6</v>
      </c>
      <c r="BM17">
        <v>0.5</v>
      </c>
      <c r="BN17" t="s">
        <v>290</v>
      </c>
      <c r="BO17">
        <v>2</v>
      </c>
      <c r="BP17">
        <v>1605901783.25</v>
      </c>
      <c r="BQ17">
        <v>400.59230000000002</v>
      </c>
      <c r="BR17">
        <v>397.62206666666702</v>
      </c>
      <c r="BS17">
        <v>13.659793333333299</v>
      </c>
      <c r="BT17">
        <v>13.36225</v>
      </c>
      <c r="BU17">
        <v>396.37293333333298</v>
      </c>
      <c r="BV17">
        <v>13.6133733333333</v>
      </c>
      <c r="BW17">
        <v>400.01516666666703</v>
      </c>
      <c r="BX17">
        <v>102.39003333333299</v>
      </c>
      <c r="BY17">
        <v>0.100011143333333</v>
      </c>
      <c r="BZ17">
        <v>39.870076666666698</v>
      </c>
      <c r="CA17">
        <v>40.945233333333299</v>
      </c>
      <c r="CB17">
        <v>999.9</v>
      </c>
      <c r="CC17">
        <v>0</v>
      </c>
      <c r="CD17">
        <v>0</v>
      </c>
      <c r="CE17">
        <v>9997.3279999999995</v>
      </c>
      <c r="CF17">
        <v>0</v>
      </c>
      <c r="CG17">
        <v>346.7876</v>
      </c>
      <c r="CH17">
        <v>1400.011</v>
      </c>
      <c r="CI17">
        <v>0.89999459999999998</v>
      </c>
      <c r="CJ17">
        <v>0.10000534</v>
      </c>
      <c r="CK17">
        <v>0</v>
      </c>
      <c r="CL17">
        <v>855.36683333333303</v>
      </c>
      <c r="CM17">
        <v>4.9997499999999997</v>
      </c>
      <c r="CN17">
        <v>11857.42</v>
      </c>
      <c r="CO17">
        <v>12178.1166666667</v>
      </c>
      <c r="CP17">
        <v>48.057866666666598</v>
      </c>
      <c r="CQ17">
        <v>49.420466666666698</v>
      </c>
      <c r="CR17">
        <v>48.695399999999999</v>
      </c>
      <c r="CS17">
        <v>49.158066666666699</v>
      </c>
      <c r="CT17">
        <v>50.120800000000003</v>
      </c>
      <c r="CU17">
        <v>1255.5026666666699</v>
      </c>
      <c r="CV17">
        <v>139.50833333333301</v>
      </c>
      <c r="CW17">
        <v>0</v>
      </c>
      <c r="CX17">
        <v>1041</v>
      </c>
      <c r="CY17">
        <v>0</v>
      </c>
      <c r="CZ17">
        <v>855.36044000000004</v>
      </c>
      <c r="DA17">
        <v>-0.13730769898049699</v>
      </c>
      <c r="DB17">
        <v>5.8153846392516098</v>
      </c>
      <c r="DC17">
        <v>11857.584000000001</v>
      </c>
      <c r="DD17">
        <v>15</v>
      </c>
      <c r="DE17">
        <v>1605901071</v>
      </c>
      <c r="DF17" t="s">
        <v>291</v>
      </c>
      <c r="DG17">
        <v>1605901071</v>
      </c>
      <c r="DH17">
        <v>1605901058.5</v>
      </c>
      <c r="DI17">
        <v>4</v>
      </c>
      <c r="DJ17">
        <v>0.41499999999999998</v>
      </c>
      <c r="DK17">
        <v>-5.6000000000000001E-2</v>
      </c>
      <c r="DL17">
        <v>4.22</v>
      </c>
      <c r="DM17">
        <v>4.5999999999999999E-2</v>
      </c>
      <c r="DN17">
        <v>1655</v>
      </c>
      <c r="DO17">
        <v>14</v>
      </c>
      <c r="DP17">
        <v>0.01</v>
      </c>
      <c r="DQ17">
        <v>0.08</v>
      </c>
      <c r="DR17">
        <v>-2.06155422019043</v>
      </c>
      <c r="DS17">
        <v>-0.46535482982349102</v>
      </c>
      <c r="DT17">
        <v>0.20104584108368401</v>
      </c>
      <c r="DU17">
        <v>1</v>
      </c>
      <c r="DV17">
        <v>2.9710220000000001</v>
      </c>
      <c r="DW17">
        <v>7.0820556173532501E-2</v>
      </c>
      <c r="DX17">
        <v>0.30220770945824699</v>
      </c>
      <c r="DY17">
        <v>1</v>
      </c>
      <c r="DZ17">
        <v>0.29745996666666702</v>
      </c>
      <c r="EA17">
        <v>3.34566407118984E-3</v>
      </c>
      <c r="EB17">
        <v>7.7290109256546603E-4</v>
      </c>
      <c r="EC17">
        <v>1</v>
      </c>
      <c r="ED17">
        <v>3</v>
      </c>
      <c r="EE17">
        <v>3</v>
      </c>
      <c r="EF17" t="s">
        <v>292</v>
      </c>
      <c r="EG17">
        <v>100</v>
      </c>
      <c r="EH17">
        <v>100</v>
      </c>
      <c r="EI17">
        <v>4.2190000000000003</v>
      </c>
      <c r="EJ17">
        <v>4.6399999999999997E-2</v>
      </c>
      <c r="EK17">
        <v>4.21952380952371</v>
      </c>
      <c r="EL17">
        <v>0</v>
      </c>
      <c r="EM17">
        <v>0</v>
      </c>
      <c r="EN17">
        <v>0</v>
      </c>
      <c r="EO17">
        <v>4.64299999999973E-2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12</v>
      </c>
      <c r="EX17">
        <v>12.2</v>
      </c>
      <c r="EY17">
        <v>2</v>
      </c>
      <c r="EZ17">
        <v>374.56</v>
      </c>
      <c r="FA17">
        <v>648.78300000000002</v>
      </c>
      <c r="FB17">
        <v>38.445500000000003</v>
      </c>
      <c r="FC17">
        <v>34.964599999999997</v>
      </c>
      <c r="FD17">
        <v>29.9998</v>
      </c>
      <c r="FE17">
        <v>34.602400000000003</v>
      </c>
      <c r="FF17">
        <v>34.4938</v>
      </c>
      <c r="FG17">
        <v>21.95</v>
      </c>
      <c r="FH17">
        <v>0</v>
      </c>
      <c r="FI17">
        <v>100</v>
      </c>
      <c r="FJ17">
        <v>-999.9</v>
      </c>
      <c r="FK17">
        <v>397.98899999999998</v>
      </c>
      <c r="FL17">
        <v>14.780900000000001</v>
      </c>
      <c r="FM17">
        <v>101.208</v>
      </c>
      <c r="FN17">
        <v>100.536</v>
      </c>
    </row>
    <row r="18" spans="1:170" x14ac:dyDescent="0.25">
      <c r="A18">
        <v>2</v>
      </c>
      <c r="B18">
        <v>1605901911.5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1605901903.5</v>
      </c>
      <c r="I18">
        <f t="shared" si="0"/>
        <v>1.9910050305179926E-4</v>
      </c>
      <c r="J18">
        <f t="shared" si="1"/>
        <v>-2.3091532561354891</v>
      </c>
      <c r="K18">
        <f t="shared" si="2"/>
        <v>49.782148387096797</v>
      </c>
      <c r="L18">
        <f t="shared" si="3"/>
        <v>1197.8168009293254</v>
      </c>
      <c r="M18">
        <f t="shared" si="4"/>
        <v>122.75037530293898</v>
      </c>
      <c r="N18">
        <f t="shared" si="5"/>
        <v>5.1015959979536829</v>
      </c>
      <c r="O18">
        <f t="shared" si="6"/>
        <v>3.0466263919025002E-3</v>
      </c>
      <c r="P18">
        <f t="shared" si="7"/>
        <v>2.9705360701296923</v>
      </c>
      <c r="Q18">
        <f t="shared" si="8"/>
        <v>3.0448915340210111E-3</v>
      </c>
      <c r="R18">
        <f t="shared" si="9"/>
        <v>1.9032129928214178E-3</v>
      </c>
      <c r="S18">
        <f t="shared" si="10"/>
        <v>231.28955877535236</v>
      </c>
      <c r="T18">
        <f t="shared" si="11"/>
        <v>41.136392108123928</v>
      </c>
      <c r="U18">
        <f t="shared" si="12"/>
        <v>40.8943193548387</v>
      </c>
      <c r="V18">
        <f t="shared" si="13"/>
        <v>7.7752784531878261</v>
      </c>
      <c r="W18">
        <f t="shared" si="14"/>
        <v>18.672918665837805</v>
      </c>
      <c r="X18">
        <f t="shared" si="15"/>
        <v>1.3734928323759665</v>
      </c>
      <c r="Y18">
        <f t="shared" si="16"/>
        <v>7.3555337382193944</v>
      </c>
      <c r="Z18">
        <f t="shared" si="17"/>
        <v>6.4017856208118591</v>
      </c>
      <c r="AA18">
        <f t="shared" si="18"/>
        <v>-8.7803321845843474</v>
      </c>
      <c r="AB18">
        <f t="shared" si="19"/>
        <v>-166.80399564765375</v>
      </c>
      <c r="AC18">
        <f t="shared" si="20"/>
        <v>-13.812458472910199</v>
      </c>
      <c r="AD18">
        <f t="shared" si="21"/>
        <v>41.892772470204051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51899.587309022456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846.07223076923106</v>
      </c>
      <c r="AR18">
        <v>956.83</v>
      </c>
      <c r="AS18">
        <f t="shared" si="27"/>
        <v>0.11575490863661153</v>
      </c>
      <c r="AT18">
        <v>0.5</v>
      </c>
      <c r="AU18">
        <f t="shared" si="28"/>
        <v>1180.1752362312466</v>
      </c>
      <c r="AV18">
        <f t="shared" si="29"/>
        <v>-2.3091532561354891</v>
      </c>
      <c r="AW18">
        <f t="shared" si="30"/>
        <v>68.305538322569689</v>
      </c>
      <c r="AX18">
        <f t="shared" si="31"/>
        <v>0.25157028939310017</v>
      </c>
      <c r="AY18">
        <f t="shared" si="32"/>
        <v>-1.4670751623702177E-3</v>
      </c>
      <c r="AZ18">
        <f t="shared" si="33"/>
        <v>2.4092576528745964</v>
      </c>
      <c r="BA18" t="s">
        <v>296</v>
      </c>
      <c r="BB18">
        <v>716.12</v>
      </c>
      <c r="BC18">
        <f t="shared" si="34"/>
        <v>240.71000000000004</v>
      </c>
      <c r="BD18">
        <f t="shared" si="35"/>
        <v>0.46012948872406201</v>
      </c>
      <c r="BE18">
        <f t="shared" si="36"/>
        <v>0.9054541312510801</v>
      </c>
      <c r="BF18">
        <f t="shared" si="37"/>
        <v>0.45890348962101352</v>
      </c>
      <c r="BG18">
        <f t="shared" si="38"/>
        <v>0.90522548287552884</v>
      </c>
      <c r="BH18">
        <f t="shared" si="39"/>
        <v>1399.98806451613</v>
      </c>
      <c r="BI18">
        <f t="shared" si="40"/>
        <v>1180.1752362312466</v>
      </c>
      <c r="BJ18">
        <f t="shared" si="41"/>
        <v>0.84298949837057635</v>
      </c>
      <c r="BK18">
        <f t="shared" si="42"/>
        <v>0.19597899674115252</v>
      </c>
      <c r="BL18">
        <v>6</v>
      </c>
      <c r="BM18">
        <v>0.5</v>
      </c>
      <c r="BN18" t="s">
        <v>290</v>
      </c>
      <c r="BO18">
        <v>2</v>
      </c>
      <c r="BP18">
        <v>1605901903.5</v>
      </c>
      <c r="BQ18">
        <v>49.782148387096797</v>
      </c>
      <c r="BR18">
        <v>46.3333193548387</v>
      </c>
      <c r="BS18">
        <v>13.4027516129032</v>
      </c>
      <c r="BT18">
        <v>13.108106451612899</v>
      </c>
      <c r="BU18">
        <v>45.562625806451599</v>
      </c>
      <c r="BV18">
        <v>13.356325806451601</v>
      </c>
      <c r="BW18">
        <v>400.00387096774199</v>
      </c>
      <c r="BX18">
        <v>102.37845161290301</v>
      </c>
      <c r="BY18">
        <v>9.9970135483871E-2</v>
      </c>
      <c r="BZ18">
        <v>39.8527548387097</v>
      </c>
      <c r="CA18">
        <v>40.8943193548387</v>
      </c>
      <c r="CB18">
        <v>999.9</v>
      </c>
      <c r="CC18">
        <v>0</v>
      </c>
      <c r="CD18">
        <v>0</v>
      </c>
      <c r="CE18">
        <v>9997.7403225806393</v>
      </c>
      <c r="CF18">
        <v>0</v>
      </c>
      <c r="CG18">
        <v>478.17625806451599</v>
      </c>
      <c r="CH18">
        <v>1399.98806451613</v>
      </c>
      <c r="CI18">
        <v>0.89999067741935501</v>
      </c>
      <c r="CJ18">
        <v>0.100009277419355</v>
      </c>
      <c r="CK18">
        <v>0</v>
      </c>
      <c r="CL18">
        <v>846.03216129032296</v>
      </c>
      <c r="CM18">
        <v>4.9997499999999997</v>
      </c>
      <c r="CN18">
        <v>11708.5709677419</v>
      </c>
      <c r="CO18">
        <v>12177.9064516129</v>
      </c>
      <c r="CP18">
        <v>47.901000000000003</v>
      </c>
      <c r="CQ18">
        <v>49.133000000000003</v>
      </c>
      <c r="CR18">
        <v>48.508000000000003</v>
      </c>
      <c r="CS18">
        <v>48.936999999999998</v>
      </c>
      <c r="CT18">
        <v>49.995935483871001</v>
      </c>
      <c r="CU18">
        <v>1255.4793548387099</v>
      </c>
      <c r="CV18">
        <v>139.50870967741901</v>
      </c>
      <c r="CW18">
        <v>0</v>
      </c>
      <c r="CX18">
        <v>120</v>
      </c>
      <c r="CY18">
        <v>0</v>
      </c>
      <c r="CZ18">
        <v>846.07223076923106</v>
      </c>
      <c r="DA18">
        <v>2.6867692191096699</v>
      </c>
      <c r="DB18">
        <v>54.512820528252497</v>
      </c>
      <c r="DC18">
        <v>11709.288461538499</v>
      </c>
      <c r="DD18">
        <v>15</v>
      </c>
      <c r="DE18">
        <v>1605901071</v>
      </c>
      <c r="DF18" t="s">
        <v>291</v>
      </c>
      <c r="DG18">
        <v>1605901071</v>
      </c>
      <c r="DH18">
        <v>1605901058.5</v>
      </c>
      <c r="DI18">
        <v>4</v>
      </c>
      <c r="DJ18">
        <v>0.41499999999999998</v>
      </c>
      <c r="DK18">
        <v>-5.6000000000000001E-2</v>
      </c>
      <c r="DL18">
        <v>4.22</v>
      </c>
      <c r="DM18">
        <v>4.5999999999999999E-2</v>
      </c>
      <c r="DN18">
        <v>1655</v>
      </c>
      <c r="DO18">
        <v>14</v>
      </c>
      <c r="DP18">
        <v>0.01</v>
      </c>
      <c r="DQ18">
        <v>0.08</v>
      </c>
      <c r="DR18">
        <v>-2.2910225182812201</v>
      </c>
      <c r="DS18">
        <v>-2.0564343826679998</v>
      </c>
      <c r="DT18">
        <v>0.15923859167343801</v>
      </c>
      <c r="DU18">
        <v>0</v>
      </c>
      <c r="DV18">
        <v>3.4655306666666701</v>
      </c>
      <c r="DW18">
        <v>2.80736195773081</v>
      </c>
      <c r="DX18">
        <v>0.210032436065374</v>
      </c>
      <c r="DY18">
        <v>0</v>
      </c>
      <c r="DZ18">
        <v>0.29458583333333299</v>
      </c>
      <c r="EA18">
        <v>-1.20500556173518E-2</v>
      </c>
      <c r="EB18">
        <v>9.9062176042232701E-4</v>
      </c>
      <c r="EC18">
        <v>1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4.2190000000000003</v>
      </c>
      <c r="EJ18">
        <v>4.65E-2</v>
      </c>
      <c r="EK18">
        <v>4.21952380952371</v>
      </c>
      <c r="EL18">
        <v>0</v>
      </c>
      <c r="EM18">
        <v>0</v>
      </c>
      <c r="EN18">
        <v>0</v>
      </c>
      <c r="EO18">
        <v>4.64299999999973E-2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14</v>
      </c>
      <c r="EX18">
        <v>14.2</v>
      </c>
      <c r="EY18">
        <v>2</v>
      </c>
      <c r="EZ18">
        <v>374.01799999999997</v>
      </c>
      <c r="FA18">
        <v>649.58900000000006</v>
      </c>
      <c r="FB18">
        <v>38.449599999999997</v>
      </c>
      <c r="FC18">
        <v>34.825099999999999</v>
      </c>
      <c r="FD18">
        <v>29.999400000000001</v>
      </c>
      <c r="FE18">
        <v>34.488999999999997</v>
      </c>
      <c r="FF18">
        <v>34.386200000000002</v>
      </c>
      <c r="FG18">
        <v>6.4129500000000004</v>
      </c>
      <c r="FH18">
        <v>0</v>
      </c>
      <c r="FI18">
        <v>100</v>
      </c>
      <c r="FJ18">
        <v>-999.9</v>
      </c>
      <c r="FK18">
        <v>45.747100000000003</v>
      </c>
      <c r="FL18">
        <v>13.6433</v>
      </c>
      <c r="FM18">
        <v>101.251</v>
      </c>
      <c r="FN18">
        <v>100.58499999999999</v>
      </c>
    </row>
    <row r="19" spans="1:170" x14ac:dyDescent="0.25">
      <c r="A19">
        <v>3</v>
      </c>
      <c r="B19">
        <v>1605901991</v>
      </c>
      <c r="C19">
        <v>200</v>
      </c>
      <c r="D19" t="s">
        <v>298</v>
      </c>
      <c r="E19" t="s">
        <v>299</v>
      </c>
      <c r="F19" t="s">
        <v>285</v>
      </c>
      <c r="G19" t="s">
        <v>286</v>
      </c>
      <c r="H19">
        <v>1605901983</v>
      </c>
      <c r="I19">
        <f t="shared" si="0"/>
        <v>1.8389334730409338E-4</v>
      </c>
      <c r="J19">
        <f t="shared" si="1"/>
        <v>-2.2788442422273056</v>
      </c>
      <c r="K19">
        <f t="shared" si="2"/>
        <v>79.631451612903206</v>
      </c>
      <c r="L19">
        <f t="shared" si="3"/>
        <v>1299.6941713032306</v>
      </c>
      <c r="M19">
        <f t="shared" si="4"/>
        <v>133.18321370118346</v>
      </c>
      <c r="N19">
        <f t="shared" si="5"/>
        <v>8.1600524736233204</v>
      </c>
      <c r="O19">
        <f t="shared" si="6"/>
        <v>2.8234517735931243E-3</v>
      </c>
      <c r="P19">
        <f t="shared" si="7"/>
        <v>2.9710362896633855</v>
      </c>
      <c r="Q19">
        <f t="shared" si="8"/>
        <v>2.8219619572592558E-3</v>
      </c>
      <c r="R19">
        <f t="shared" si="9"/>
        <v>1.7638600086586932E-3</v>
      </c>
      <c r="S19">
        <f t="shared" si="10"/>
        <v>231.29159411212999</v>
      </c>
      <c r="T19">
        <f t="shared" si="11"/>
        <v>41.095646448302567</v>
      </c>
      <c r="U19">
        <f t="shared" si="12"/>
        <v>40.821703225806502</v>
      </c>
      <c r="V19">
        <f t="shared" si="13"/>
        <v>7.7453561934519959</v>
      </c>
      <c r="W19">
        <f t="shared" si="14"/>
        <v>18.595336062093281</v>
      </c>
      <c r="X19">
        <f t="shared" si="15"/>
        <v>1.3645368283561252</v>
      </c>
      <c r="Y19">
        <f t="shared" si="16"/>
        <v>7.3380595209448396</v>
      </c>
      <c r="Z19">
        <f t="shared" si="17"/>
        <v>6.3808193650958707</v>
      </c>
      <c r="AA19">
        <f t="shared" si="18"/>
        <v>-8.1096966161105186</v>
      </c>
      <c r="AB19">
        <f t="shared" si="19"/>
        <v>-162.3234303213606</v>
      </c>
      <c r="AC19">
        <f t="shared" si="20"/>
        <v>-13.431643021042431</v>
      </c>
      <c r="AD19">
        <f t="shared" si="21"/>
        <v>47.426824153616451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51920.944124021844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840.89038461538496</v>
      </c>
      <c r="AR19">
        <v>946.3</v>
      </c>
      <c r="AS19">
        <f t="shared" si="27"/>
        <v>0.11139132979458422</v>
      </c>
      <c r="AT19">
        <v>0.5</v>
      </c>
      <c r="AU19">
        <f t="shared" si="28"/>
        <v>1180.1850878441642</v>
      </c>
      <c r="AV19">
        <f t="shared" si="29"/>
        <v>-2.2788442422273056</v>
      </c>
      <c r="AW19">
        <f t="shared" si="30"/>
        <v>65.731193169349822</v>
      </c>
      <c r="AX19">
        <f t="shared" si="31"/>
        <v>0.23856071013420693</v>
      </c>
      <c r="AY19">
        <f t="shared" si="32"/>
        <v>-1.4413813391918587E-3</v>
      </c>
      <c r="AZ19">
        <f t="shared" si="33"/>
        <v>2.4471943358343018</v>
      </c>
      <c r="BA19" t="s">
        <v>301</v>
      </c>
      <c r="BB19">
        <v>720.55</v>
      </c>
      <c r="BC19">
        <f t="shared" si="34"/>
        <v>225.75</v>
      </c>
      <c r="BD19">
        <f t="shared" si="35"/>
        <v>0.46693074367492798</v>
      </c>
      <c r="BE19">
        <f t="shared" si="36"/>
        <v>0.91117555173458509</v>
      </c>
      <c r="BF19">
        <f t="shared" si="37"/>
        <v>0.45666844402972456</v>
      </c>
      <c r="BG19">
        <f t="shared" si="38"/>
        <v>0.90936040287755859</v>
      </c>
      <c r="BH19">
        <f t="shared" si="39"/>
        <v>1399.9996774193601</v>
      </c>
      <c r="BI19">
        <f t="shared" si="40"/>
        <v>1180.1850878441642</v>
      </c>
      <c r="BJ19">
        <f t="shared" si="41"/>
        <v>0.84298954269733595</v>
      </c>
      <c r="BK19">
        <f t="shared" si="42"/>
        <v>0.19597908539467204</v>
      </c>
      <c r="BL19">
        <v>6</v>
      </c>
      <c r="BM19">
        <v>0.5</v>
      </c>
      <c r="BN19" t="s">
        <v>290</v>
      </c>
      <c r="BO19">
        <v>2</v>
      </c>
      <c r="BP19">
        <v>1605901983</v>
      </c>
      <c r="BQ19">
        <v>79.631451612903206</v>
      </c>
      <c r="BR19">
        <v>76.235180645161293</v>
      </c>
      <c r="BS19">
        <v>13.3160967741935</v>
      </c>
      <c r="BT19">
        <v>13.043932258064499</v>
      </c>
      <c r="BU19">
        <v>75.411935483871005</v>
      </c>
      <c r="BV19">
        <v>13.269674193548401</v>
      </c>
      <c r="BW19">
        <v>400.00351612903199</v>
      </c>
      <c r="BX19">
        <v>102.372741935484</v>
      </c>
      <c r="BY19">
        <v>9.9990990322580603E-2</v>
      </c>
      <c r="BZ19">
        <v>39.808287096774201</v>
      </c>
      <c r="CA19">
        <v>40.821703225806502</v>
      </c>
      <c r="CB19">
        <v>999.9</v>
      </c>
      <c r="CC19">
        <v>0</v>
      </c>
      <c r="CD19">
        <v>0</v>
      </c>
      <c r="CE19">
        <v>10001.129032258101</v>
      </c>
      <c r="CF19">
        <v>0</v>
      </c>
      <c r="CG19">
        <v>515.02935483870999</v>
      </c>
      <c r="CH19">
        <v>1399.9996774193601</v>
      </c>
      <c r="CI19">
        <v>0.89999296774193505</v>
      </c>
      <c r="CJ19">
        <v>0.100006987096774</v>
      </c>
      <c r="CK19">
        <v>0</v>
      </c>
      <c r="CL19">
        <v>840.84751612903199</v>
      </c>
      <c r="CM19">
        <v>4.9997499999999997</v>
      </c>
      <c r="CN19">
        <v>11635.729032258099</v>
      </c>
      <c r="CO19">
        <v>12178.0225806452</v>
      </c>
      <c r="CP19">
        <v>48</v>
      </c>
      <c r="CQ19">
        <v>49.125</v>
      </c>
      <c r="CR19">
        <v>48.561999999999998</v>
      </c>
      <c r="CS19">
        <v>48.875</v>
      </c>
      <c r="CT19">
        <v>50</v>
      </c>
      <c r="CU19">
        <v>1255.48774193548</v>
      </c>
      <c r="CV19">
        <v>139.51193548387101</v>
      </c>
      <c r="CW19">
        <v>0</v>
      </c>
      <c r="CX19">
        <v>78.800000190734906</v>
      </c>
      <c r="CY19">
        <v>0</v>
      </c>
      <c r="CZ19">
        <v>840.89038461538496</v>
      </c>
      <c r="DA19">
        <v>5.4186666664412098</v>
      </c>
      <c r="DB19">
        <v>70.417094000743305</v>
      </c>
      <c r="DC19">
        <v>11636.3038461538</v>
      </c>
      <c r="DD19">
        <v>15</v>
      </c>
      <c r="DE19">
        <v>1605901071</v>
      </c>
      <c r="DF19" t="s">
        <v>291</v>
      </c>
      <c r="DG19">
        <v>1605901071</v>
      </c>
      <c r="DH19">
        <v>1605901058.5</v>
      </c>
      <c r="DI19">
        <v>4</v>
      </c>
      <c r="DJ19">
        <v>0.41499999999999998</v>
      </c>
      <c r="DK19">
        <v>-5.6000000000000001E-2</v>
      </c>
      <c r="DL19">
        <v>4.22</v>
      </c>
      <c r="DM19">
        <v>4.5999999999999999E-2</v>
      </c>
      <c r="DN19">
        <v>1655</v>
      </c>
      <c r="DO19">
        <v>14</v>
      </c>
      <c r="DP19">
        <v>0.01</v>
      </c>
      <c r="DQ19">
        <v>0.08</v>
      </c>
      <c r="DR19">
        <v>-2.2726632802609199</v>
      </c>
      <c r="DS19">
        <v>-0.19749885115653801</v>
      </c>
      <c r="DT19">
        <v>4.6997096072118202E-2</v>
      </c>
      <c r="DU19">
        <v>1</v>
      </c>
      <c r="DV19">
        <v>3.3975586666666699</v>
      </c>
      <c r="DW19">
        <v>9.6021357063447599E-3</v>
      </c>
      <c r="DX19">
        <v>5.5158437355998E-2</v>
      </c>
      <c r="DY19">
        <v>1</v>
      </c>
      <c r="DZ19">
        <v>0.272213066666667</v>
      </c>
      <c r="EA19">
        <v>-1.7557374860957001E-2</v>
      </c>
      <c r="EB19">
        <v>1.30205104695972E-3</v>
      </c>
      <c r="EC19">
        <v>1</v>
      </c>
      <c r="ED19">
        <v>3</v>
      </c>
      <c r="EE19">
        <v>3</v>
      </c>
      <c r="EF19" t="s">
        <v>292</v>
      </c>
      <c r="EG19">
        <v>100</v>
      </c>
      <c r="EH19">
        <v>100</v>
      </c>
      <c r="EI19">
        <v>4.22</v>
      </c>
      <c r="EJ19">
        <v>4.6399999999999997E-2</v>
      </c>
      <c r="EK19">
        <v>4.21952380952371</v>
      </c>
      <c r="EL19">
        <v>0</v>
      </c>
      <c r="EM19">
        <v>0</v>
      </c>
      <c r="EN19">
        <v>0</v>
      </c>
      <c r="EO19">
        <v>4.64299999999973E-2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15.3</v>
      </c>
      <c r="EX19">
        <v>15.5</v>
      </c>
      <c r="EY19">
        <v>2</v>
      </c>
      <c r="EZ19">
        <v>374.21600000000001</v>
      </c>
      <c r="FA19">
        <v>650.06100000000004</v>
      </c>
      <c r="FB19">
        <v>38.416699999999999</v>
      </c>
      <c r="FC19">
        <v>34.735599999999998</v>
      </c>
      <c r="FD19">
        <v>29.9999</v>
      </c>
      <c r="FE19">
        <v>34.418199999999999</v>
      </c>
      <c r="FF19">
        <v>34.3262</v>
      </c>
      <c r="FG19">
        <v>7.7076700000000002</v>
      </c>
      <c r="FH19">
        <v>0</v>
      </c>
      <c r="FI19">
        <v>100</v>
      </c>
      <c r="FJ19">
        <v>-999.9</v>
      </c>
      <c r="FK19">
        <v>76.263099999999994</v>
      </c>
      <c r="FL19">
        <v>13.3872</v>
      </c>
      <c r="FM19">
        <v>101.268</v>
      </c>
      <c r="FN19">
        <v>100.60299999999999</v>
      </c>
    </row>
    <row r="20" spans="1:170" x14ac:dyDescent="0.25">
      <c r="A20">
        <v>4</v>
      </c>
      <c r="B20">
        <v>1605902071</v>
      </c>
      <c r="C20">
        <v>280</v>
      </c>
      <c r="D20" t="s">
        <v>302</v>
      </c>
      <c r="E20" t="s">
        <v>303</v>
      </c>
      <c r="F20" t="s">
        <v>285</v>
      </c>
      <c r="G20" t="s">
        <v>286</v>
      </c>
      <c r="H20">
        <v>1605902063.25</v>
      </c>
      <c r="I20">
        <f t="shared" si="0"/>
        <v>1.7521619351109206E-4</v>
      </c>
      <c r="J20">
        <f t="shared" si="1"/>
        <v>-2.1654172942952408</v>
      </c>
      <c r="K20">
        <f t="shared" si="2"/>
        <v>99.806560000000005</v>
      </c>
      <c r="L20">
        <f t="shared" si="3"/>
        <v>1313.7143117901849</v>
      </c>
      <c r="M20">
        <f t="shared" si="4"/>
        <v>134.62191790060064</v>
      </c>
      <c r="N20">
        <f t="shared" si="5"/>
        <v>10.227604590797274</v>
      </c>
      <c r="O20">
        <f t="shared" si="6"/>
        <v>2.692081438696761E-3</v>
      </c>
      <c r="P20">
        <f t="shared" si="7"/>
        <v>2.9703471591780906</v>
      </c>
      <c r="Q20">
        <f t="shared" si="8"/>
        <v>2.6907266842761536E-3</v>
      </c>
      <c r="R20">
        <f t="shared" si="9"/>
        <v>1.6818258372456093E-3</v>
      </c>
      <c r="S20">
        <f t="shared" si="10"/>
        <v>231.29135714490036</v>
      </c>
      <c r="T20">
        <f t="shared" si="11"/>
        <v>41.075226588696843</v>
      </c>
      <c r="U20">
        <f t="shared" si="12"/>
        <v>40.805983333333302</v>
      </c>
      <c r="V20">
        <f t="shared" si="13"/>
        <v>7.7388917945269977</v>
      </c>
      <c r="W20">
        <f t="shared" si="14"/>
        <v>18.586859760808533</v>
      </c>
      <c r="X20">
        <f t="shared" si="15"/>
        <v>1.3622431030167195</v>
      </c>
      <c r="Y20">
        <f t="shared" si="16"/>
        <v>7.3290653749327133</v>
      </c>
      <c r="Z20">
        <f t="shared" si="17"/>
        <v>6.3766486915102778</v>
      </c>
      <c r="AA20">
        <f t="shared" si="18"/>
        <v>-7.7270341338391599</v>
      </c>
      <c r="AB20">
        <f t="shared" si="19"/>
        <v>-163.43938832726985</v>
      </c>
      <c r="AC20">
        <f t="shared" si="20"/>
        <v>-13.524619937952149</v>
      </c>
      <c r="AD20">
        <f t="shared" si="21"/>
        <v>46.600314745839199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51905.358913038974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838.82708000000002</v>
      </c>
      <c r="AR20">
        <v>942.43</v>
      </c>
      <c r="AS20">
        <f t="shared" si="27"/>
        <v>0.1099316872340651</v>
      </c>
      <c r="AT20">
        <v>0.5</v>
      </c>
      <c r="AU20">
        <f t="shared" si="28"/>
        <v>1180.1859607473425</v>
      </c>
      <c r="AV20">
        <f t="shared" si="29"/>
        <v>-2.1654172942952408</v>
      </c>
      <c r="AW20">
        <f t="shared" si="30"/>
        <v>64.869916957455743</v>
      </c>
      <c r="AX20">
        <f t="shared" si="31"/>
        <v>0.24126990864042955</v>
      </c>
      <c r="AY20">
        <f t="shared" si="32"/>
        <v>-1.3452708872029283E-3</v>
      </c>
      <c r="AZ20">
        <f t="shared" si="33"/>
        <v>2.4613499145825157</v>
      </c>
      <c r="BA20" t="s">
        <v>305</v>
      </c>
      <c r="BB20">
        <v>715.05</v>
      </c>
      <c r="BC20">
        <f t="shared" si="34"/>
        <v>227.38</v>
      </c>
      <c r="BD20">
        <f t="shared" si="35"/>
        <v>0.45563778696455243</v>
      </c>
      <c r="BE20">
        <f t="shared" si="36"/>
        <v>0.91072739622226684</v>
      </c>
      <c r="BF20">
        <f t="shared" si="37"/>
        <v>0.45649489050600045</v>
      </c>
      <c r="BG20">
        <f t="shared" si="38"/>
        <v>0.91088007433129625</v>
      </c>
      <c r="BH20">
        <f t="shared" si="39"/>
        <v>1400.001</v>
      </c>
      <c r="BI20">
        <f t="shared" si="40"/>
        <v>1180.1859607473425</v>
      </c>
      <c r="BJ20">
        <f t="shared" si="41"/>
        <v>0.84298936982712336</v>
      </c>
      <c r="BK20">
        <f t="shared" si="42"/>
        <v>0.19597873965424661</v>
      </c>
      <c r="BL20">
        <v>6</v>
      </c>
      <c r="BM20">
        <v>0.5</v>
      </c>
      <c r="BN20" t="s">
        <v>290</v>
      </c>
      <c r="BO20">
        <v>2</v>
      </c>
      <c r="BP20">
        <v>1605902063.25</v>
      </c>
      <c r="BQ20">
        <v>99.806560000000005</v>
      </c>
      <c r="BR20">
        <v>96.584836666666703</v>
      </c>
      <c r="BS20">
        <v>13.2935133333333</v>
      </c>
      <c r="BT20">
        <v>13.0341966666667</v>
      </c>
      <c r="BU20">
        <v>95.587036666666606</v>
      </c>
      <c r="BV20">
        <v>13.24709</v>
      </c>
      <c r="BW20">
        <v>400.02123333333299</v>
      </c>
      <c r="BX20">
        <v>102.374266666667</v>
      </c>
      <c r="BY20">
        <v>0.100005473333333</v>
      </c>
      <c r="BZ20">
        <v>39.785363333333301</v>
      </c>
      <c r="CA20">
        <v>40.805983333333302</v>
      </c>
      <c r="CB20">
        <v>999.9</v>
      </c>
      <c r="CC20">
        <v>0</v>
      </c>
      <c r="CD20">
        <v>0</v>
      </c>
      <c r="CE20">
        <v>9997.08</v>
      </c>
      <c r="CF20">
        <v>0</v>
      </c>
      <c r="CG20">
        <v>533.56486666666694</v>
      </c>
      <c r="CH20">
        <v>1400.001</v>
      </c>
      <c r="CI20">
        <v>0.89999606666666698</v>
      </c>
      <c r="CJ20">
        <v>0.10000386</v>
      </c>
      <c r="CK20">
        <v>0</v>
      </c>
      <c r="CL20">
        <v>838.74903333333305</v>
      </c>
      <c r="CM20">
        <v>4.9997499999999997</v>
      </c>
      <c r="CN20">
        <v>11606.9866666667</v>
      </c>
      <c r="CO20">
        <v>12178.0433333333</v>
      </c>
      <c r="CP20">
        <v>48.068300000000001</v>
      </c>
      <c r="CQ20">
        <v>49.182866666666598</v>
      </c>
      <c r="CR20">
        <v>48.625</v>
      </c>
      <c r="CS20">
        <v>48.960099999999997</v>
      </c>
      <c r="CT20">
        <v>50.066200000000002</v>
      </c>
      <c r="CU20">
        <v>1255.4970000000001</v>
      </c>
      <c r="CV20">
        <v>139.50399999999999</v>
      </c>
      <c r="CW20">
        <v>0</v>
      </c>
      <c r="CX20">
        <v>79.400000095367403</v>
      </c>
      <c r="CY20">
        <v>0</v>
      </c>
      <c r="CZ20">
        <v>838.82708000000002</v>
      </c>
      <c r="DA20">
        <v>5.7609230751688099</v>
      </c>
      <c r="DB20">
        <v>62.569230757675598</v>
      </c>
      <c r="DC20">
        <v>11607.791999999999</v>
      </c>
      <c r="DD20">
        <v>15</v>
      </c>
      <c r="DE20">
        <v>1605901071</v>
      </c>
      <c r="DF20" t="s">
        <v>291</v>
      </c>
      <c r="DG20">
        <v>1605901071</v>
      </c>
      <c r="DH20">
        <v>1605901058.5</v>
      </c>
      <c r="DI20">
        <v>4</v>
      </c>
      <c r="DJ20">
        <v>0.41499999999999998</v>
      </c>
      <c r="DK20">
        <v>-5.6000000000000001E-2</v>
      </c>
      <c r="DL20">
        <v>4.22</v>
      </c>
      <c r="DM20">
        <v>4.5999999999999999E-2</v>
      </c>
      <c r="DN20">
        <v>1655</v>
      </c>
      <c r="DO20">
        <v>14</v>
      </c>
      <c r="DP20">
        <v>0.01</v>
      </c>
      <c r="DQ20">
        <v>0.08</v>
      </c>
      <c r="DR20">
        <v>-2.1611605629701298</v>
      </c>
      <c r="DS20">
        <v>-0.120716007885798</v>
      </c>
      <c r="DT20">
        <v>2.6046492734008799E-2</v>
      </c>
      <c r="DU20">
        <v>1</v>
      </c>
      <c r="DV20">
        <v>3.2185670000000002</v>
      </c>
      <c r="DW20">
        <v>9.6693303670743094E-2</v>
      </c>
      <c r="DX20">
        <v>3.4310581569927799E-2</v>
      </c>
      <c r="DY20">
        <v>1</v>
      </c>
      <c r="DZ20">
        <v>0.25936296666666703</v>
      </c>
      <c r="EA20">
        <v>-1.84677196885456E-3</v>
      </c>
      <c r="EB20">
        <v>6.72963717859705E-4</v>
      </c>
      <c r="EC20">
        <v>1</v>
      </c>
      <c r="ED20">
        <v>3</v>
      </c>
      <c r="EE20">
        <v>3</v>
      </c>
      <c r="EF20" t="s">
        <v>292</v>
      </c>
      <c r="EG20">
        <v>100</v>
      </c>
      <c r="EH20">
        <v>100</v>
      </c>
      <c r="EI20">
        <v>4.22</v>
      </c>
      <c r="EJ20">
        <v>4.65E-2</v>
      </c>
      <c r="EK20">
        <v>4.21952380952371</v>
      </c>
      <c r="EL20">
        <v>0</v>
      </c>
      <c r="EM20">
        <v>0</v>
      </c>
      <c r="EN20">
        <v>0</v>
      </c>
      <c r="EO20">
        <v>4.64299999999973E-2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16.7</v>
      </c>
      <c r="EX20">
        <v>16.899999999999999</v>
      </c>
      <c r="EY20">
        <v>2</v>
      </c>
      <c r="EZ20">
        <v>374.10899999999998</v>
      </c>
      <c r="FA20">
        <v>649.82500000000005</v>
      </c>
      <c r="FB20">
        <v>38.382599999999996</v>
      </c>
      <c r="FC20">
        <v>34.719900000000003</v>
      </c>
      <c r="FD20">
        <v>30.0002</v>
      </c>
      <c r="FE20">
        <v>34.401899999999998</v>
      </c>
      <c r="FF20">
        <v>34.316800000000001</v>
      </c>
      <c r="FG20">
        <v>8.5868500000000001</v>
      </c>
      <c r="FH20">
        <v>0</v>
      </c>
      <c r="FI20">
        <v>100</v>
      </c>
      <c r="FJ20">
        <v>-999.9</v>
      </c>
      <c r="FK20">
        <v>96.433599999999998</v>
      </c>
      <c r="FL20">
        <v>13.3101</v>
      </c>
      <c r="FM20">
        <v>101.267</v>
      </c>
      <c r="FN20">
        <v>100.602</v>
      </c>
    </row>
    <row r="21" spans="1:170" x14ac:dyDescent="0.25">
      <c r="A21">
        <v>5</v>
      </c>
      <c r="B21">
        <v>1605902154</v>
      </c>
      <c r="C21">
        <v>363</v>
      </c>
      <c r="D21" t="s">
        <v>306</v>
      </c>
      <c r="E21" t="s">
        <v>307</v>
      </c>
      <c r="F21" t="s">
        <v>285</v>
      </c>
      <c r="G21" t="s">
        <v>286</v>
      </c>
      <c r="H21">
        <v>1605902146.25</v>
      </c>
      <c r="I21">
        <f t="shared" si="0"/>
        <v>1.6789886800541617E-4</v>
      </c>
      <c r="J21">
        <f t="shared" si="1"/>
        <v>-1.9862360700721036</v>
      </c>
      <c r="K21">
        <f t="shared" si="2"/>
        <v>149.5334</v>
      </c>
      <c r="L21">
        <f t="shared" si="3"/>
        <v>1305.3476894794985</v>
      </c>
      <c r="M21">
        <f t="shared" si="4"/>
        <v>133.76589863784835</v>
      </c>
      <c r="N21">
        <f t="shared" si="5"/>
        <v>15.32348031760697</v>
      </c>
      <c r="O21">
        <f t="shared" si="6"/>
        <v>2.581549769024328E-3</v>
      </c>
      <c r="P21">
        <f t="shared" si="7"/>
        <v>2.9711343636186767</v>
      </c>
      <c r="Q21">
        <f t="shared" si="8"/>
        <v>2.580304280120987E-3</v>
      </c>
      <c r="R21">
        <f t="shared" si="9"/>
        <v>1.6128020245436852E-3</v>
      </c>
      <c r="S21">
        <f t="shared" si="10"/>
        <v>231.28977207687899</v>
      </c>
      <c r="T21">
        <f t="shared" si="11"/>
        <v>41.045765592272502</v>
      </c>
      <c r="U21">
        <f t="shared" si="12"/>
        <v>40.796563333333303</v>
      </c>
      <c r="V21">
        <f t="shared" si="13"/>
        <v>7.7350203035479774</v>
      </c>
      <c r="W21">
        <f t="shared" si="14"/>
        <v>18.628295524990556</v>
      </c>
      <c r="X21">
        <f t="shared" si="15"/>
        <v>1.3630151101327794</v>
      </c>
      <c r="Y21">
        <f t="shared" si="16"/>
        <v>7.3169072731546674</v>
      </c>
      <c r="Z21">
        <f t="shared" si="17"/>
        <v>6.3720051934151982</v>
      </c>
      <c r="AA21">
        <f t="shared" si="18"/>
        <v>-7.4043400790388532</v>
      </c>
      <c r="AB21">
        <f t="shared" si="19"/>
        <v>-166.94365465586262</v>
      </c>
      <c r="AC21">
        <f t="shared" si="20"/>
        <v>-13.8082652580872</v>
      </c>
      <c r="AD21">
        <f t="shared" si="21"/>
        <v>43.133512083890309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51932.718899374129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837.89832000000001</v>
      </c>
      <c r="AR21">
        <v>939.24</v>
      </c>
      <c r="AS21">
        <f t="shared" si="27"/>
        <v>0.10789753417656833</v>
      </c>
      <c r="AT21">
        <v>0.5</v>
      </c>
      <c r="AU21">
        <f t="shared" si="28"/>
        <v>1180.1810907472784</v>
      </c>
      <c r="AV21">
        <f t="shared" si="29"/>
        <v>-1.9862360700721036</v>
      </c>
      <c r="AW21">
        <f t="shared" si="30"/>
        <v>63.669314786722083</v>
      </c>
      <c r="AX21">
        <f t="shared" si="31"/>
        <v>0.23690430560879008</v>
      </c>
      <c r="AY21">
        <f t="shared" si="32"/>
        <v>-1.1934512434562396E-3</v>
      </c>
      <c r="AZ21">
        <f t="shared" si="33"/>
        <v>2.4731059154209789</v>
      </c>
      <c r="BA21" t="s">
        <v>309</v>
      </c>
      <c r="BB21">
        <v>716.73</v>
      </c>
      <c r="BC21">
        <f t="shared" si="34"/>
        <v>222.51</v>
      </c>
      <c r="BD21">
        <f t="shared" si="35"/>
        <v>0.45544775515707159</v>
      </c>
      <c r="BE21">
        <f t="shared" si="36"/>
        <v>0.91258176675113456</v>
      </c>
      <c r="BF21">
        <f t="shared" si="37"/>
        <v>0.45289724021286221</v>
      </c>
      <c r="BG21">
        <f t="shared" si="38"/>
        <v>0.91213272341073359</v>
      </c>
      <c r="BH21">
        <f t="shared" si="39"/>
        <v>1399.9956666666701</v>
      </c>
      <c r="BI21">
        <f t="shared" si="40"/>
        <v>1180.1810907472784</v>
      </c>
      <c r="BJ21">
        <f t="shared" si="41"/>
        <v>0.8429891026428955</v>
      </c>
      <c r="BK21">
        <f t="shared" si="42"/>
        <v>0.1959782052857911</v>
      </c>
      <c r="BL21">
        <v>6</v>
      </c>
      <c r="BM21">
        <v>0.5</v>
      </c>
      <c r="BN21" t="s">
        <v>290</v>
      </c>
      <c r="BO21">
        <v>2</v>
      </c>
      <c r="BP21">
        <v>1605902146.25</v>
      </c>
      <c r="BQ21">
        <v>149.5334</v>
      </c>
      <c r="BR21">
        <v>146.59176666666701</v>
      </c>
      <c r="BS21">
        <v>13.3009133333333</v>
      </c>
      <c r="BT21">
        <v>13.05242</v>
      </c>
      <c r="BU21">
        <v>145.313966666667</v>
      </c>
      <c r="BV21">
        <v>13.254483333333299</v>
      </c>
      <c r="BW21">
        <v>400.00830000000002</v>
      </c>
      <c r="BX21">
        <v>102.375333333333</v>
      </c>
      <c r="BY21">
        <v>9.9968623333333298E-2</v>
      </c>
      <c r="BZ21">
        <v>39.754336666666703</v>
      </c>
      <c r="CA21">
        <v>40.796563333333303</v>
      </c>
      <c r="CB21">
        <v>999.9</v>
      </c>
      <c r="CC21">
        <v>0</v>
      </c>
      <c r="CD21">
        <v>0</v>
      </c>
      <c r="CE21">
        <v>10001.431</v>
      </c>
      <c r="CF21">
        <v>0</v>
      </c>
      <c r="CG21">
        <v>535.06510000000003</v>
      </c>
      <c r="CH21">
        <v>1399.9956666666701</v>
      </c>
      <c r="CI21">
        <v>0.90000413333333396</v>
      </c>
      <c r="CJ21">
        <v>9.9995719999999996E-2</v>
      </c>
      <c r="CK21">
        <v>0</v>
      </c>
      <c r="CL21">
        <v>837.84893333333298</v>
      </c>
      <c r="CM21">
        <v>4.9997499999999997</v>
      </c>
      <c r="CN21">
        <v>11591.1266666667</v>
      </c>
      <c r="CO21">
        <v>12178.026666666699</v>
      </c>
      <c r="CP21">
        <v>48.191200000000002</v>
      </c>
      <c r="CQ21">
        <v>49.303733333333298</v>
      </c>
      <c r="CR21">
        <v>48.739433333333302</v>
      </c>
      <c r="CS21">
        <v>49.097633333333299</v>
      </c>
      <c r="CT21">
        <v>50.191200000000002</v>
      </c>
      <c r="CU21">
        <v>1255.5046666666699</v>
      </c>
      <c r="CV21">
        <v>139.49100000000001</v>
      </c>
      <c r="CW21">
        <v>0</v>
      </c>
      <c r="CX21">
        <v>82.200000047683702</v>
      </c>
      <c r="CY21">
        <v>0</v>
      </c>
      <c r="CZ21">
        <v>837.89832000000001</v>
      </c>
      <c r="DA21">
        <v>4.58469232086156</v>
      </c>
      <c r="DB21">
        <v>58.9769232089076</v>
      </c>
      <c r="DC21">
        <v>11591.72</v>
      </c>
      <c r="DD21">
        <v>15</v>
      </c>
      <c r="DE21">
        <v>1605901071</v>
      </c>
      <c r="DF21" t="s">
        <v>291</v>
      </c>
      <c r="DG21">
        <v>1605901071</v>
      </c>
      <c r="DH21">
        <v>1605901058.5</v>
      </c>
      <c r="DI21">
        <v>4</v>
      </c>
      <c r="DJ21">
        <v>0.41499999999999998</v>
      </c>
      <c r="DK21">
        <v>-5.6000000000000001E-2</v>
      </c>
      <c r="DL21">
        <v>4.22</v>
      </c>
      <c r="DM21">
        <v>4.5999999999999999E-2</v>
      </c>
      <c r="DN21">
        <v>1655</v>
      </c>
      <c r="DO21">
        <v>14</v>
      </c>
      <c r="DP21">
        <v>0.01</v>
      </c>
      <c r="DQ21">
        <v>0.08</v>
      </c>
      <c r="DR21">
        <v>-1.98114803300693</v>
      </c>
      <c r="DS21">
        <v>-0.146118428567064</v>
      </c>
      <c r="DT21">
        <v>1.6768705779692701E-2</v>
      </c>
      <c r="DU21">
        <v>1</v>
      </c>
      <c r="DV21">
        <v>2.9387059999999998</v>
      </c>
      <c r="DW21">
        <v>0.16132912124583701</v>
      </c>
      <c r="DX21">
        <v>1.7351538951920101E-2</v>
      </c>
      <c r="DY21">
        <v>1</v>
      </c>
      <c r="DZ21">
        <v>0.24851293333333299</v>
      </c>
      <c r="EA21">
        <v>-4.0699621802005401E-3</v>
      </c>
      <c r="EB21">
        <v>7.6373428770889996E-4</v>
      </c>
      <c r="EC21">
        <v>1</v>
      </c>
      <c r="ED21">
        <v>3</v>
      </c>
      <c r="EE21">
        <v>3</v>
      </c>
      <c r="EF21" t="s">
        <v>292</v>
      </c>
      <c r="EG21">
        <v>100</v>
      </c>
      <c r="EH21">
        <v>100</v>
      </c>
      <c r="EI21">
        <v>4.2190000000000003</v>
      </c>
      <c r="EJ21">
        <v>4.6399999999999997E-2</v>
      </c>
      <c r="EK21">
        <v>4.21952380952371</v>
      </c>
      <c r="EL21">
        <v>0</v>
      </c>
      <c r="EM21">
        <v>0</v>
      </c>
      <c r="EN21">
        <v>0</v>
      </c>
      <c r="EO21">
        <v>4.64299999999973E-2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18.100000000000001</v>
      </c>
      <c r="EX21">
        <v>18.3</v>
      </c>
      <c r="EY21">
        <v>2</v>
      </c>
      <c r="EZ21">
        <v>374.32299999999998</v>
      </c>
      <c r="FA21">
        <v>648.99199999999996</v>
      </c>
      <c r="FB21">
        <v>38.356699999999996</v>
      </c>
      <c r="FC21">
        <v>34.7746</v>
      </c>
      <c r="FD21">
        <v>30.000599999999999</v>
      </c>
      <c r="FE21">
        <v>34.446300000000001</v>
      </c>
      <c r="FF21">
        <v>34.357799999999997</v>
      </c>
      <c r="FG21">
        <v>10.8607</v>
      </c>
      <c r="FH21">
        <v>0</v>
      </c>
      <c r="FI21">
        <v>100</v>
      </c>
      <c r="FJ21">
        <v>-999.9</v>
      </c>
      <c r="FK21">
        <v>146.72800000000001</v>
      </c>
      <c r="FL21">
        <v>13.295500000000001</v>
      </c>
      <c r="FM21">
        <v>101.25</v>
      </c>
      <c r="FN21">
        <v>100.58499999999999</v>
      </c>
    </row>
    <row r="22" spans="1:170" x14ac:dyDescent="0.25">
      <c r="A22">
        <v>6</v>
      </c>
      <c r="B22">
        <v>1605902274.5999999</v>
      </c>
      <c r="C22">
        <v>483.59999990463302</v>
      </c>
      <c r="D22" t="s">
        <v>310</v>
      </c>
      <c r="E22" t="s">
        <v>311</v>
      </c>
      <c r="F22" t="s">
        <v>285</v>
      </c>
      <c r="G22" t="s">
        <v>286</v>
      </c>
      <c r="H22">
        <v>1605902266.8499999</v>
      </c>
      <c r="I22">
        <f t="shared" si="0"/>
        <v>1.6896907793734735E-4</v>
      </c>
      <c r="J22">
        <f t="shared" si="1"/>
        <v>-1.3538155624042019</v>
      </c>
      <c r="K22">
        <f t="shared" si="2"/>
        <v>199.68600000000001</v>
      </c>
      <c r="L22">
        <f t="shared" si="3"/>
        <v>973.19009821877194</v>
      </c>
      <c r="M22">
        <f t="shared" si="4"/>
        <v>99.735127893502778</v>
      </c>
      <c r="N22">
        <f t="shared" si="5"/>
        <v>20.464356126304288</v>
      </c>
      <c r="O22">
        <f t="shared" si="6"/>
        <v>2.5964901338697893E-3</v>
      </c>
      <c r="P22">
        <f t="shared" si="7"/>
        <v>2.9705837752893349</v>
      </c>
      <c r="Q22">
        <f t="shared" si="8"/>
        <v>2.5952299574536733E-3</v>
      </c>
      <c r="R22">
        <f t="shared" si="9"/>
        <v>1.6221318915674771E-3</v>
      </c>
      <c r="S22">
        <f t="shared" si="10"/>
        <v>231.29277360579644</v>
      </c>
      <c r="T22">
        <f t="shared" si="11"/>
        <v>41.028574624875944</v>
      </c>
      <c r="U22">
        <f t="shared" si="12"/>
        <v>40.815159999999999</v>
      </c>
      <c r="V22">
        <f t="shared" si="13"/>
        <v>7.7426648930468822</v>
      </c>
      <c r="W22">
        <f t="shared" si="14"/>
        <v>18.697423076867157</v>
      </c>
      <c r="X22">
        <f t="shared" si="15"/>
        <v>1.3668162648348248</v>
      </c>
      <c r="Y22">
        <f t="shared" si="16"/>
        <v>7.3101852550252149</v>
      </c>
      <c r="Z22">
        <f t="shared" si="17"/>
        <v>6.3758486282120579</v>
      </c>
      <c r="AA22">
        <f t="shared" si="18"/>
        <v>-7.4515363370370178</v>
      </c>
      <c r="AB22">
        <f t="shared" si="19"/>
        <v>-172.64128743418067</v>
      </c>
      <c r="AC22">
        <f t="shared" si="20"/>
        <v>-14.2822753599441</v>
      </c>
      <c r="AD22">
        <f t="shared" si="21"/>
        <v>36.917674474634651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51920.201968741247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839.90876923076905</v>
      </c>
      <c r="AR22">
        <v>943.08</v>
      </c>
      <c r="AS22">
        <f t="shared" si="27"/>
        <v>0.10939817488360581</v>
      </c>
      <c r="AT22">
        <v>0.5</v>
      </c>
      <c r="AU22">
        <f t="shared" si="28"/>
        <v>1180.1892307474218</v>
      </c>
      <c r="AV22">
        <f t="shared" si="29"/>
        <v>-1.3538155624042019</v>
      </c>
      <c r="AW22">
        <f t="shared" si="30"/>
        <v>64.555273930527335</v>
      </c>
      <c r="AX22">
        <f t="shared" si="31"/>
        <v>0.24236544089578832</v>
      </c>
      <c r="AY22">
        <f t="shared" si="32"/>
        <v>-6.5757936301154838E-4</v>
      </c>
      <c r="AZ22">
        <f t="shared" si="33"/>
        <v>2.4589642448148616</v>
      </c>
      <c r="BA22" t="s">
        <v>313</v>
      </c>
      <c r="BB22">
        <v>714.51</v>
      </c>
      <c r="BC22">
        <f t="shared" si="34"/>
        <v>228.57000000000005</v>
      </c>
      <c r="BD22">
        <f t="shared" si="35"/>
        <v>0.45137695572135872</v>
      </c>
      <c r="BE22">
        <f t="shared" si="36"/>
        <v>0.9102792072445508</v>
      </c>
      <c r="BF22">
        <f t="shared" si="37"/>
        <v>0.45329453434454109</v>
      </c>
      <c r="BG22">
        <f t="shared" si="38"/>
        <v>0.91062483235586222</v>
      </c>
      <c r="BH22">
        <f t="shared" si="39"/>
        <v>1400.0043333333299</v>
      </c>
      <c r="BI22">
        <f t="shared" si="40"/>
        <v>1180.1892307474218</v>
      </c>
      <c r="BJ22">
        <f t="shared" si="41"/>
        <v>0.84298969842290339</v>
      </c>
      <c r="BK22">
        <f t="shared" si="42"/>
        <v>0.19597939684580681</v>
      </c>
      <c r="BL22">
        <v>6</v>
      </c>
      <c r="BM22">
        <v>0.5</v>
      </c>
      <c r="BN22" t="s">
        <v>290</v>
      </c>
      <c r="BO22">
        <v>2</v>
      </c>
      <c r="BP22">
        <v>1605902266.8499999</v>
      </c>
      <c r="BQ22">
        <v>199.68600000000001</v>
      </c>
      <c r="BR22">
        <v>197.705966666667</v>
      </c>
      <c r="BS22">
        <v>13.3370466666667</v>
      </c>
      <c r="BT22">
        <v>13.086983333333301</v>
      </c>
      <c r="BU22">
        <v>195.46643333333299</v>
      </c>
      <c r="BV22">
        <v>13.290623333333301</v>
      </c>
      <c r="BW22">
        <v>400.01593333333301</v>
      </c>
      <c r="BX22">
        <v>102.38266666666701</v>
      </c>
      <c r="BY22">
        <v>0.10001177</v>
      </c>
      <c r="BZ22">
        <v>39.737163333333299</v>
      </c>
      <c r="CA22">
        <v>40.815159999999999</v>
      </c>
      <c r="CB22">
        <v>999.9</v>
      </c>
      <c r="CC22">
        <v>0</v>
      </c>
      <c r="CD22">
        <v>0</v>
      </c>
      <c r="CE22">
        <v>9997.5986666666704</v>
      </c>
      <c r="CF22">
        <v>0</v>
      </c>
      <c r="CG22">
        <v>520.50869999999998</v>
      </c>
      <c r="CH22">
        <v>1400.0043333333299</v>
      </c>
      <c r="CI22">
        <v>0.89998900000000004</v>
      </c>
      <c r="CJ22">
        <v>0.100011</v>
      </c>
      <c r="CK22">
        <v>0</v>
      </c>
      <c r="CL22">
        <v>839.89226666666696</v>
      </c>
      <c r="CM22">
        <v>4.9997499999999997</v>
      </c>
      <c r="CN22">
        <v>11615.68</v>
      </c>
      <c r="CO22">
        <v>12178.0433333333</v>
      </c>
      <c r="CP22">
        <v>48.375</v>
      </c>
      <c r="CQ22">
        <v>49.561999999999998</v>
      </c>
      <c r="CR22">
        <v>48.932866666666598</v>
      </c>
      <c r="CS22">
        <v>49.360300000000002</v>
      </c>
      <c r="CT22">
        <v>50.311999999999998</v>
      </c>
      <c r="CU22">
        <v>1255.4846666666699</v>
      </c>
      <c r="CV22">
        <v>139.51966666666701</v>
      </c>
      <c r="CW22">
        <v>0</v>
      </c>
      <c r="CX22">
        <v>119.60000014305101</v>
      </c>
      <c r="CY22">
        <v>0</v>
      </c>
      <c r="CZ22">
        <v>839.90876923076905</v>
      </c>
      <c r="DA22">
        <v>4.5665641116892104</v>
      </c>
      <c r="DB22">
        <v>56.488888921725902</v>
      </c>
      <c r="DC22">
        <v>11615.688461538501</v>
      </c>
      <c r="DD22">
        <v>15</v>
      </c>
      <c r="DE22">
        <v>1605901071</v>
      </c>
      <c r="DF22" t="s">
        <v>291</v>
      </c>
      <c r="DG22">
        <v>1605901071</v>
      </c>
      <c r="DH22">
        <v>1605901058.5</v>
      </c>
      <c r="DI22">
        <v>4</v>
      </c>
      <c r="DJ22">
        <v>0.41499999999999998</v>
      </c>
      <c r="DK22">
        <v>-5.6000000000000001E-2</v>
      </c>
      <c r="DL22">
        <v>4.22</v>
      </c>
      <c r="DM22">
        <v>4.5999999999999999E-2</v>
      </c>
      <c r="DN22">
        <v>1655</v>
      </c>
      <c r="DO22">
        <v>14</v>
      </c>
      <c r="DP22">
        <v>0.01</v>
      </c>
      <c r="DQ22">
        <v>0.08</v>
      </c>
      <c r="DR22">
        <v>-1.32033578696702</v>
      </c>
      <c r="DS22">
        <v>-4.6664972149640098</v>
      </c>
      <c r="DT22">
        <v>0.34662340691687099</v>
      </c>
      <c r="DU22">
        <v>0</v>
      </c>
      <c r="DV22">
        <v>1.980011</v>
      </c>
      <c r="DW22">
        <v>7.3441508342602901</v>
      </c>
      <c r="DX22">
        <v>0.54026567218576205</v>
      </c>
      <c r="DY22">
        <v>0</v>
      </c>
      <c r="DZ22">
        <v>0.25006889999999998</v>
      </c>
      <c r="EA22">
        <v>1.4651666295883299E-2</v>
      </c>
      <c r="EB22">
        <v>1.1589642890673299E-3</v>
      </c>
      <c r="EC22">
        <v>1</v>
      </c>
      <c r="ED22">
        <v>1</v>
      </c>
      <c r="EE22">
        <v>3</v>
      </c>
      <c r="EF22" t="s">
        <v>297</v>
      </c>
      <c r="EG22">
        <v>100</v>
      </c>
      <c r="EH22">
        <v>100</v>
      </c>
      <c r="EI22">
        <v>4.22</v>
      </c>
      <c r="EJ22">
        <v>4.6399999999999997E-2</v>
      </c>
      <c r="EK22">
        <v>4.21952380952371</v>
      </c>
      <c r="EL22">
        <v>0</v>
      </c>
      <c r="EM22">
        <v>0</v>
      </c>
      <c r="EN22">
        <v>0</v>
      </c>
      <c r="EO22">
        <v>4.64299999999973E-2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20.100000000000001</v>
      </c>
      <c r="EX22">
        <v>20.3</v>
      </c>
      <c r="EY22">
        <v>2</v>
      </c>
      <c r="EZ22">
        <v>374.74900000000002</v>
      </c>
      <c r="FA22">
        <v>647.50300000000004</v>
      </c>
      <c r="FB22">
        <v>38.352600000000002</v>
      </c>
      <c r="FC22">
        <v>34.935400000000001</v>
      </c>
      <c r="FD22">
        <v>30.000599999999999</v>
      </c>
      <c r="FE22">
        <v>34.587299999999999</v>
      </c>
      <c r="FF22">
        <v>34.490600000000001</v>
      </c>
      <c r="FG22">
        <v>13.1242</v>
      </c>
      <c r="FH22">
        <v>0</v>
      </c>
      <c r="FI22">
        <v>100</v>
      </c>
      <c r="FJ22">
        <v>-999.9</v>
      </c>
      <c r="FK22">
        <v>197.053</v>
      </c>
      <c r="FL22">
        <v>13.305</v>
      </c>
      <c r="FM22">
        <v>101.21899999999999</v>
      </c>
      <c r="FN22">
        <v>100.542</v>
      </c>
    </row>
    <row r="23" spans="1:170" x14ac:dyDescent="0.25">
      <c r="A23">
        <v>7</v>
      </c>
      <c r="B23">
        <v>1605902359.0999999</v>
      </c>
      <c r="C23">
        <v>568.09999990463302</v>
      </c>
      <c r="D23" t="s">
        <v>314</v>
      </c>
      <c r="E23" t="s">
        <v>315</v>
      </c>
      <c r="F23" t="s">
        <v>285</v>
      </c>
      <c r="G23" t="s">
        <v>286</v>
      </c>
      <c r="H23">
        <v>1605902351.0999999</v>
      </c>
      <c r="I23">
        <f t="shared" si="0"/>
        <v>1.7536405996984879E-4</v>
      </c>
      <c r="J23">
        <f t="shared" si="1"/>
        <v>-1.7447359583090338</v>
      </c>
      <c r="K23">
        <f t="shared" si="2"/>
        <v>249.57122580645199</v>
      </c>
      <c r="L23">
        <f t="shared" si="3"/>
        <v>1205.4337748556129</v>
      </c>
      <c r="M23">
        <f t="shared" si="4"/>
        <v>123.53671246287577</v>
      </c>
      <c r="N23">
        <f t="shared" si="5"/>
        <v>25.576858226949934</v>
      </c>
      <c r="O23">
        <f t="shared" si="6"/>
        <v>2.7081036864855515E-3</v>
      </c>
      <c r="P23">
        <f t="shared" si="7"/>
        <v>2.9711524413118746</v>
      </c>
      <c r="Q23">
        <f t="shared" si="8"/>
        <v>2.706733133905668E-3</v>
      </c>
      <c r="R23">
        <f t="shared" si="9"/>
        <v>1.6918312866441171E-3</v>
      </c>
      <c r="S23">
        <f t="shared" si="10"/>
        <v>231.28871152257682</v>
      </c>
      <c r="T23">
        <f t="shared" si="11"/>
        <v>40.974417405621757</v>
      </c>
      <c r="U23">
        <f t="shared" si="12"/>
        <v>40.728738709677401</v>
      </c>
      <c r="V23">
        <f t="shared" si="13"/>
        <v>7.7071948133024666</v>
      </c>
      <c r="W23">
        <f t="shared" si="14"/>
        <v>18.673769525690069</v>
      </c>
      <c r="X23">
        <f t="shared" si="15"/>
        <v>1.3612684973720517</v>
      </c>
      <c r="Y23">
        <f t="shared" si="16"/>
        <v>7.2897359876875063</v>
      </c>
      <c r="Z23">
        <f t="shared" si="17"/>
        <v>6.3459263159304147</v>
      </c>
      <c r="AA23">
        <f t="shared" si="18"/>
        <v>-7.7335550446703314</v>
      </c>
      <c r="AB23">
        <f t="shared" si="19"/>
        <v>-167.21322294942331</v>
      </c>
      <c r="AC23">
        <f t="shared" si="20"/>
        <v>-13.821385823072054</v>
      </c>
      <c r="AD23">
        <f t="shared" si="21"/>
        <v>42.520547705411104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51944.934931117023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838.23792307692304</v>
      </c>
      <c r="AR23">
        <v>938.16</v>
      </c>
      <c r="AS23">
        <f t="shared" si="27"/>
        <v>0.10650856668700104</v>
      </c>
      <c r="AT23">
        <v>0.5</v>
      </c>
      <c r="AU23">
        <f t="shared" si="28"/>
        <v>1180.1755168763075</v>
      </c>
      <c r="AV23">
        <f t="shared" si="29"/>
        <v>-1.7447359583090338</v>
      </c>
      <c r="AW23">
        <f t="shared" si="30"/>
        <v>62.849401370793061</v>
      </c>
      <c r="AX23">
        <f t="shared" si="31"/>
        <v>0.24245331286774105</v>
      </c>
      <c r="AY23">
        <f t="shared" si="32"/>
        <v>-9.8882620576776561E-4</v>
      </c>
      <c r="AZ23">
        <f t="shared" si="33"/>
        <v>2.477104118700435</v>
      </c>
      <c r="BA23" t="s">
        <v>317</v>
      </c>
      <c r="BB23">
        <v>710.7</v>
      </c>
      <c r="BC23">
        <f t="shared" si="34"/>
        <v>227.45999999999992</v>
      </c>
      <c r="BD23">
        <f t="shared" si="35"/>
        <v>0.43929515925031637</v>
      </c>
      <c r="BE23">
        <f t="shared" si="36"/>
        <v>0.91084824683112664</v>
      </c>
      <c r="BF23">
        <f t="shared" si="37"/>
        <v>0.44871877245343489</v>
      </c>
      <c r="BG23">
        <f t="shared" si="38"/>
        <v>0.91255681776991615</v>
      </c>
      <c r="BH23">
        <f t="shared" si="39"/>
        <v>1399.98903225806</v>
      </c>
      <c r="BI23">
        <f t="shared" si="40"/>
        <v>1180.1755168763075</v>
      </c>
      <c r="BJ23">
        <f t="shared" si="41"/>
        <v>0.84298911611670801</v>
      </c>
      <c r="BK23">
        <f t="shared" si="42"/>
        <v>0.19597823223341607</v>
      </c>
      <c r="BL23">
        <v>6</v>
      </c>
      <c r="BM23">
        <v>0.5</v>
      </c>
      <c r="BN23" t="s">
        <v>290</v>
      </c>
      <c r="BO23">
        <v>2</v>
      </c>
      <c r="BP23">
        <v>1605902351.0999999</v>
      </c>
      <c r="BQ23">
        <v>249.57122580645199</v>
      </c>
      <c r="BR23">
        <v>247.019838709677</v>
      </c>
      <c r="BS23">
        <v>13.2828451612903</v>
      </c>
      <c r="BT23">
        <v>13.023300000000001</v>
      </c>
      <c r="BU23">
        <v>245.351741935484</v>
      </c>
      <c r="BV23">
        <v>13.2364290322581</v>
      </c>
      <c r="BW23">
        <v>400.01067741935498</v>
      </c>
      <c r="BX23">
        <v>102.383193548387</v>
      </c>
      <c r="BY23">
        <v>0.100007967741936</v>
      </c>
      <c r="BZ23">
        <v>39.684835483870998</v>
      </c>
      <c r="CA23">
        <v>40.728738709677401</v>
      </c>
      <c r="CB23">
        <v>999.9</v>
      </c>
      <c r="CC23">
        <v>0</v>
      </c>
      <c r="CD23">
        <v>0</v>
      </c>
      <c r="CE23">
        <v>10000.765483871</v>
      </c>
      <c r="CF23">
        <v>0</v>
      </c>
      <c r="CG23">
        <v>432.66070967741899</v>
      </c>
      <c r="CH23">
        <v>1399.98903225806</v>
      </c>
      <c r="CI23">
        <v>0.90000361290322595</v>
      </c>
      <c r="CJ23">
        <v>9.9996245161290298E-2</v>
      </c>
      <c r="CK23">
        <v>0</v>
      </c>
      <c r="CL23">
        <v>838.20470967741903</v>
      </c>
      <c r="CM23">
        <v>4.9997499999999997</v>
      </c>
      <c r="CN23">
        <v>11587.9580645161</v>
      </c>
      <c r="CO23">
        <v>12177.983870967701</v>
      </c>
      <c r="CP23">
        <v>48.350612903225802</v>
      </c>
      <c r="CQ23">
        <v>49.566064516129003</v>
      </c>
      <c r="CR23">
        <v>48.929000000000002</v>
      </c>
      <c r="CS23">
        <v>49.378999999999998</v>
      </c>
      <c r="CT23">
        <v>50.370935483871001</v>
      </c>
      <c r="CU23">
        <v>1255.4980645161299</v>
      </c>
      <c r="CV23">
        <v>139.49096774193501</v>
      </c>
      <c r="CW23">
        <v>0</v>
      </c>
      <c r="CX23">
        <v>83.599999904632597</v>
      </c>
      <c r="CY23">
        <v>0</v>
      </c>
      <c r="CZ23">
        <v>838.23792307692304</v>
      </c>
      <c r="DA23">
        <v>5.4481367514065298</v>
      </c>
      <c r="DB23">
        <v>61.487179526694497</v>
      </c>
      <c r="DC23">
        <v>11588.4038461538</v>
      </c>
      <c r="DD23">
        <v>15</v>
      </c>
      <c r="DE23">
        <v>1605901071</v>
      </c>
      <c r="DF23" t="s">
        <v>291</v>
      </c>
      <c r="DG23">
        <v>1605901071</v>
      </c>
      <c r="DH23">
        <v>1605901058.5</v>
      </c>
      <c r="DI23">
        <v>4</v>
      </c>
      <c r="DJ23">
        <v>0.41499999999999998</v>
      </c>
      <c r="DK23">
        <v>-5.6000000000000001E-2</v>
      </c>
      <c r="DL23">
        <v>4.22</v>
      </c>
      <c r="DM23">
        <v>4.5999999999999999E-2</v>
      </c>
      <c r="DN23">
        <v>1655</v>
      </c>
      <c r="DO23">
        <v>14</v>
      </c>
      <c r="DP23">
        <v>0.01</v>
      </c>
      <c r="DQ23">
        <v>0.08</v>
      </c>
      <c r="DR23">
        <v>-1.7405735944093601</v>
      </c>
      <c r="DS23">
        <v>-0.19656998813152701</v>
      </c>
      <c r="DT23">
        <v>6.6059636648440001E-2</v>
      </c>
      <c r="DU23">
        <v>1</v>
      </c>
      <c r="DV23">
        <v>2.5561796666666701</v>
      </c>
      <c r="DW23">
        <v>-0.13901018909899299</v>
      </c>
      <c r="DX23">
        <v>8.4721292541420107E-2</v>
      </c>
      <c r="DY23">
        <v>1</v>
      </c>
      <c r="DZ23">
        <v>0.25955026666666697</v>
      </c>
      <c r="EA23">
        <v>-1.2006513904337201E-2</v>
      </c>
      <c r="EB23">
        <v>1.5463248027356899E-3</v>
      </c>
      <c r="EC23">
        <v>1</v>
      </c>
      <c r="ED23">
        <v>3</v>
      </c>
      <c r="EE23">
        <v>3</v>
      </c>
      <c r="EF23" t="s">
        <v>292</v>
      </c>
      <c r="EG23">
        <v>100</v>
      </c>
      <c r="EH23">
        <v>100</v>
      </c>
      <c r="EI23">
        <v>4.2190000000000003</v>
      </c>
      <c r="EJ23">
        <v>4.6399999999999997E-2</v>
      </c>
      <c r="EK23">
        <v>4.21952380952371</v>
      </c>
      <c r="EL23">
        <v>0</v>
      </c>
      <c r="EM23">
        <v>0</v>
      </c>
      <c r="EN23">
        <v>0</v>
      </c>
      <c r="EO23">
        <v>4.64299999999973E-2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21.5</v>
      </c>
      <c r="EX23">
        <v>21.7</v>
      </c>
      <c r="EY23">
        <v>2</v>
      </c>
      <c r="EZ23">
        <v>374.72</v>
      </c>
      <c r="FA23">
        <v>647.91399999999999</v>
      </c>
      <c r="FB23">
        <v>38.322699999999998</v>
      </c>
      <c r="FC23">
        <v>34.977400000000003</v>
      </c>
      <c r="FD23">
        <v>29.999500000000001</v>
      </c>
      <c r="FE23">
        <v>34.625799999999998</v>
      </c>
      <c r="FF23">
        <v>34.518599999999999</v>
      </c>
      <c r="FG23">
        <v>15.4619</v>
      </c>
      <c r="FH23">
        <v>0</v>
      </c>
      <c r="FI23">
        <v>100</v>
      </c>
      <c r="FJ23">
        <v>-999.9</v>
      </c>
      <c r="FK23">
        <v>247.54599999999999</v>
      </c>
      <c r="FL23">
        <v>13.3354</v>
      </c>
      <c r="FM23">
        <v>101.214</v>
      </c>
      <c r="FN23">
        <v>100.544</v>
      </c>
    </row>
    <row r="24" spans="1:170" x14ac:dyDescent="0.25">
      <c r="A24">
        <v>8</v>
      </c>
      <c r="B24">
        <v>1605902441.0999999</v>
      </c>
      <c r="C24">
        <v>650.09999990463302</v>
      </c>
      <c r="D24" t="s">
        <v>318</v>
      </c>
      <c r="E24" t="s">
        <v>319</v>
      </c>
      <c r="F24" t="s">
        <v>285</v>
      </c>
      <c r="G24" t="s">
        <v>286</v>
      </c>
      <c r="H24">
        <v>1605902433.3499999</v>
      </c>
      <c r="I24">
        <f t="shared" si="0"/>
        <v>1.7252841337695896E-4</v>
      </c>
      <c r="J24">
        <f t="shared" si="1"/>
        <v>-0.95563988229751184</v>
      </c>
      <c r="K24">
        <f t="shared" si="2"/>
        <v>398.50313333333298</v>
      </c>
      <c r="L24">
        <f t="shared" si="3"/>
        <v>900.24076614071578</v>
      </c>
      <c r="M24">
        <f t="shared" si="4"/>
        <v>92.254117516455025</v>
      </c>
      <c r="N24">
        <f t="shared" si="5"/>
        <v>40.837469570293123</v>
      </c>
      <c r="O24">
        <f t="shared" si="6"/>
        <v>2.6913455405553352E-3</v>
      </c>
      <c r="P24">
        <f t="shared" si="7"/>
        <v>2.9705457648170444</v>
      </c>
      <c r="Q24">
        <f t="shared" si="8"/>
        <v>2.6899916169722754E-3</v>
      </c>
      <c r="R24">
        <f t="shared" si="9"/>
        <v>1.6813663455891117E-3</v>
      </c>
      <c r="S24">
        <f t="shared" si="10"/>
        <v>231.29902112023888</v>
      </c>
      <c r="T24">
        <f t="shared" si="11"/>
        <v>40.836640306849063</v>
      </c>
      <c r="U24">
        <f t="shared" si="12"/>
        <v>40.548266666666699</v>
      </c>
      <c r="V24">
        <f t="shared" si="13"/>
        <v>7.6335769870267063</v>
      </c>
      <c r="W24">
        <f t="shared" si="14"/>
        <v>18.644309973178402</v>
      </c>
      <c r="X24">
        <f t="shared" si="15"/>
        <v>1.3490431588115426</v>
      </c>
      <c r="Y24">
        <f t="shared" si="16"/>
        <v>7.2356829550263235</v>
      </c>
      <c r="Z24">
        <f t="shared" si="17"/>
        <v>6.2845338282151637</v>
      </c>
      <c r="AA24">
        <f t="shared" si="18"/>
        <v>-7.6085030299238907</v>
      </c>
      <c r="AB24">
        <f t="shared" si="19"/>
        <v>-160.52654652902845</v>
      </c>
      <c r="AC24">
        <f t="shared" si="20"/>
        <v>-13.25109990746642</v>
      </c>
      <c r="AD24">
        <f t="shared" si="21"/>
        <v>49.912871653820105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51950.78813298641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838.21273076923103</v>
      </c>
      <c r="AR24">
        <v>936.41</v>
      </c>
      <c r="AS24">
        <f t="shared" si="27"/>
        <v>0.10486567767406263</v>
      </c>
      <c r="AT24">
        <v>0.5</v>
      </c>
      <c r="AU24">
        <f t="shared" si="28"/>
        <v>1180.2245207473566</v>
      </c>
      <c r="AV24">
        <f t="shared" si="29"/>
        <v>-0.95563988229751184</v>
      </c>
      <c r="AW24">
        <f t="shared" si="30"/>
        <v>61.882522087858668</v>
      </c>
      <c r="AX24">
        <f t="shared" si="31"/>
        <v>0.24142202667634899</v>
      </c>
      <c r="AY24">
        <f t="shared" si="32"/>
        <v>-3.2018687617335308E-4</v>
      </c>
      <c r="AZ24">
        <f t="shared" si="33"/>
        <v>2.4836022682372039</v>
      </c>
      <c r="BA24" t="s">
        <v>321</v>
      </c>
      <c r="BB24">
        <v>710.34</v>
      </c>
      <c r="BC24">
        <f t="shared" si="34"/>
        <v>226.06999999999994</v>
      </c>
      <c r="BD24">
        <f t="shared" si="35"/>
        <v>0.4343666529427565</v>
      </c>
      <c r="BE24">
        <f t="shared" si="36"/>
        <v>0.91140555072225238</v>
      </c>
      <c r="BF24">
        <f t="shared" si="37"/>
        <v>0.44446612792596285</v>
      </c>
      <c r="BG24">
        <f t="shared" si="38"/>
        <v>0.91324400770377678</v>
      </c>
      <c r="BH24">
        <f t="shared" si="39"/>
        <v>1400.04666666667</v>
      </c>
      <c r="BI24">
        <f t="shared" si="40"/>
        <v>1180.2245207473566</v>
      </c>
      <c r="BJ24">
        <f t="shared" si="41"/>
        <v>0.84298941517236603</v>
      </c>
      <c r="BK24">
        <f t="shared" si="42"/>
        <v>0.19597883034473204</v>
      </c>
      <c r="BL24">
        <v>6</v>
      </c>
      <c r="BM24">
        <v>0.5</v>
      </c>
      <c r="BN24" t="s">
        <v>290</v>
      </c>
      <c r="BO24">
        <v>2</v>
      </c>
      <c r="BP24">
        <v>1605902433.3499999</v>
      </c>
      <c r="BQ24">
        <v>398.50313333333298</v>
      </c>
      <c r="BR24">
        <v>397.17283333333302</v>
      </c>
      <c r="BS24">
        <v>13.16433</v>
      </c>
      <c r="BT24">
        <v>12.908950000000001</v>
      </c>
      <c r="BU24">
        <v>394.28366666666699</v>
      </c>
      <c r="BV24">
        <v>13.1179066666667</v>
      </c>
      <c r="BW24">
        <v>400.00906666666702</v>
      </c>
      <c r="BX24">
        <v>102.37716666666699</v>
      </c>
      <c r="BY24">
        <v>9.9993873333333302E-2</v>
      </c>
      <c r="BZ24">
        <v>39.5459033333333</v>
      </c>
      <c r="CA24">
        <v>40.548266666666699</v>
      </c>
      <c r="CB24">
        <v>999.9</v>
      </c>
      <c r="CC24">
        <v>0</v>
      </c>
      <c r="CD24">
        <v>0</v>
      </c>
      <c r="CE24">
        <v>9997.9206666666705</v>
      </c>
      <c r="CF24">
        <v>0</v>
      </c>
      <c r="CG24">
        <v>179.13726666666699</v>
      </c>
      <c r="CH24">
        <v>1400.04666666667</v>
      </c>
      <c r="CI24">
        <v>0.89999530000000005</v>
      </c>
      <c r="CJ24">
        <v>0.100004633333333</v>
      </c>
      <c r="CK24">
        <v>0</v>
      </c>
      <c r="CL24">
        <v>838.20666666666705</v>
      </c>
      <c r="CM24">
        <v>4.9997499999999997</v>
      </c>
      <c r="CN24">
        <v>11582.436666666699</v>
      </c>
      <c r="CO24">
        <v>12178.446666666699</v>
      </c>
      <c r="CP24">
        <v>48.2038333333333</v>
      </c>
      <c r="CQ24">
        <v>49.436999999999998</v>
      </c>
      <c r="CR24">
        <v>48.772733333333299</v>
      </c>
      <c r="CS24">
        <v>49.2541333333333</v>
      </c>
      <c r="CT24">
        <v>50.245800000000003</v>
      </c>
      <c r="CU24">
        <v>1255.5360000000001</v>
      </c>
      <c r="CV24">
        <v>139.51066666666699</v>
      </c>
      <c r="CW24">
        <v>0</v>
      </c>
      <c r="CX24">
        <v>81.200000047683702</v>
      </c>
      <c r="CY24">
        <v>0</v>
      </c>
      <c r="CZ24">
        <v>838.21273076923103</v>
      </c>
      <c r="DA24">
        <v>4.5470427389335697</v>
      </c>
      <c r="DB24">
        <v>61.760683806034002</v>
      </c>
      <c r="DC24">
        <v>11582.4269230769</v>
      </c>
      <c r="DD24">
        <v>15</v>
      </c>
      <c r="DE24">
        <v>1605901071</v>
      </c>
      <c r="DF24" t="s">
        <v>291</v>
      </c>
      <c r="DG24">
        <v>1605901071</v>
      </c>
      <c r="DH24">
        <v>1605901058.5</v>
      </c>
      <c r="DI24">
        <v>4</v>
      </c>
      <c r="DJ24">
        <v>0.41499999999999998</v>
      </c>
      <c r="DK24">
        <v>-5.6000000000000001E-2</v>
      </c>
      <c r="DL24">
        <v>4.22</v>
      </c>
      <c r="DM24">
        <v>4.5999999999999999E-2</v>
      </c>
      <c r="DN24">
        <v>1655</v>
      </c>
      <c r="DO24">
        <v>14</v>
      </c>
      <c r="DP24">
        <v>0.01</v>
      </c>
      <c r="DQ24">
        <v>0.08</v>
      </c>
      <c r="DR24">
        <v>-0.94724050663466997</v>
      </c>
      <c r="DS24">
        <v>-0.17050259294336201</v>
      </c>
      <c r="DT24">
        <v>3.1207444016546699E-2</v>
      </c>
      <c r="DU24">
        <v>1</v>
      </c>
      <c r="DV24">
        <v>1.32458233333333</v>
      </c>
      <c r="DW24">
        <v>0.17396956618465001</v>
      </c>
      <c r="DX24">
        <v>3.8357469822998203E-2</v>
      </c>
      <c r="DY24">
        <v>1</v>
      </c>
      <c r="DZ24">
        <v>0.25546706666666702</v>
      </c>
      <c r="EA24">
        <v>-7.3151145717466398E-3</v>
      </c>
      <c r="EB24">
        <v>8.02329771491893E-4</v>
      </c>
      <c r="EC24">
        <v>1</v>
      </c>
      <c r="ED24">
        <v>3</v>
      </c>
      <c r="EE24">
        <v>3</v>
      </c>
      <c r="EF24" t="s">
        <v>292</v>
      </c>
      <c r="EG24">
        <v>100</v>
      </c>
      <c r="EH24">
        <v>100</v>
      </c>
      <c r="EI24">
        <v>4.2190000000000003</v>
      </c>
      <c r="EJ24">
        <v>4.65E-2</v>
      </c>
      <c r="EK24">
        <v>4.21952380952371</v>
      </c>
      <c r="EL24">
        <v>0</v>
      </c>
      <c r="EM24">
        <v>0</v>
      </c>
      <c r="EN24">
        <v>0</v>
      </c>
      <c r="EO24">
        <v>4.64299999999973E-2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22.8</v>
      </c>
      <c r="EX24">
        <v>23</v>
      </c>
      <c r="EY24">
        <v>2</v>
      </c>
      <c r="EZ24">
        <v>374.45800000000003</v>
      </c>
      <c r="FA24">
        <v>649.71699999999998</v>
      </c>
      <c r="FB24">
        <v>38.231900000000003</v>
      </c>
      <c r="FC24">
        <v>34.887700000000002</v>
      </c>
      <c r="FD24">
        <v>29.999300000000002</v>
      </c>
      <c r="FE24">
        <v>34.5593</v>
      </c>
      <c r="FF24">
        <v>34.457900000000002</v>
      </c>
      <c r="FG24">
        <v>21.989000000000001</v>
      </c>
      <c r="FH24">
        <v>0</v>
      </c>
      <c r="FI24">
        <v>100</v>
      </c>
      <c r="FJ24">
        <v>-999.9</v>
      </c>
      <c r="FK24">
        <v>397.84399999999999</v>
      </c>
      <c r="FL24">
        <v>13.2675</v>
      </c>
      <c r="FM24">
        <v>101.248</v>
      </c>
      <c r="FN24">
        <v>100.574</v>
      </c>
    </row>
    <row r="25" spans="1:170" x14ac:dyDescent="0.25">
      <c r="A25">
        <v>9</v>
      </c>
      <c r="B25">
        <v>1605902556.0999999</v>
      </c>
      <c r="C25">
        <v>765.09999990463302</v>
      </c>
      <c r="D25" t="s">
        <v>322</v>
      </c>
      <c r="E25" t="s">
        <v>323</v>
      </c>
      <c r="F25" t="s">
        <v>285</v>
      </c>
      <c r="G25" t="s">
        <v>286</v>
      </c>
      <c r="H25">
        <v>1605902548.3499999</v>
      </c>
      <c r="I25">
        <f t="shared" si="0"/>
        <v>1.6746318228417736E-4</v>
      </c>
      <c r="J25">
        <f t="shared" si="1"/>
        <v>-0.94093924201374046</v>
      </c>
      <c r="K25">
        <f t="shared" si="2"/>
        <v>499.80340000000001</v>
      </c>
      <c r="L25">
        <f t="shared" si="3"/>
        <v>996.95689325249487</v>
      </c>
      <c r="M25">
        <f t="shared" si="4"/>
        <v>102.15716930812836</v>
      </c>
      <c r="N25">
        <f t="shared" si="5"/>
        <v>51.214351292565709</v>
      </c>
      <c r="O25">
        <f t="shared" si="6"/>
        <v>2.6260096112811025E-3</v>
      </c>
      <c r="P25">
        <f t="shared" si="7"/>
        <v>2.9699841223850956</v>
      </c>
      <c r="Q25">
        <f t="shared" si="8"/>
        <v>2.6247203656762572E-3</v>
      </c>
      <c r="R25">
        <f t="shared" si="9"/>
        <v>1.6405660066179505E-3</v>
      </c>
      <c r="S25">
        <f t="shared" si="10"/>
        <v>231.29043652274996</v>
      </c>
      <c r="T25">
        <f t="shared" si="11"/>
        <v>40.75824406801889</v>
      </c>
      <c r="U25">
        <f t="shared" si="12"/>
        <v>40.4458633333333</v>
      </c>
      <c r="V25">
        <f t="shared" si="13"/>
        <v>7.5920763786677492</v>
      </c>
      <c r="W25">
        <f t="shared" si="14"/>
        <v>18.588298374893427</v>
      </c>
      <c r="X25">
        <f t="shared" si="15"/>
        <v>1.3392386613895451</v>
      </c>
      <c r="Y25">
        <f t="shared" si="16"/>
        <v>7.204740500606599</v>
      </c>
      <c r="Z25">
        <f t="shared" si="17"/>
        <v>6.2528377172782044</v>
      </c>
      <c r="AA25">
        <f t="shared" si="18"/>
        <v>-7.3851263387322215</v>
      </c>
      <c r="AB25">
        <f t="shared" si="19"/>
        <v>-156.89888282154644</v>
      </c>
      <c r="AC25">
        <f t="shared" si="20"/>
        <v>-12.942777607986113</v>
      </c>
      <c r="AD25">
        <f t="shared" si="21"/>
        <v>54.063649754485198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51948.065125881614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841.43967999999995</v>
      </c>
      <c r="AR25">
        <v>940.24</v>
      </c>
      <c r="AS25">
        <f t="shared" si="27"/>
        <v>0.10507989449502264</v>
      </c>
      <c r="AT25">
        <v>0.5</v>
      </c>
      <c r="AU25">
        <f t="shared" si="28"/>
        <v>1180.1824507473179</v>
      </c>
      <c r="AV25">
        <f t="shared" si="29"/>
        <v>-0.94093924201374046</v>
      </c>
      <c r="AW25">
        <f t="shared" si="30"/>
        <v>62.006723704702715</v>
      </c>
      <c r="AX25">
        <f t="shared" si="31"/>
        <v>0.24490555602824809</v>
      </c>
      <c r="AY25">
        <f t="shared" si="32"/>
        <v>-3.0774204612815274E-4</v>
      </c>
      <c r="AZ25">
        <f t="shared" si="33"/>
        <v>2.4694120650046796</v>
      </c>
      <c r="BA25" t="s">
        <v>325</v>
      </c>
      <c r="BB25">
        <v>709.97</v>
      </c>
      <c r="BC25">
        <f t="shared" si="34"/>
        <v>230.26999999999998</v>
      </c>
      <c r="BD25">
        <f t="shared" si="35"/>
        <v>0.42906292613019525</v>
      </c>
      <c r="BE25">
        <f t="shared" si="36"/>
        <v>0.90977269788527937</v>
      </c>
      <c r="BF25">
        <f t="shared" si="37"/>
        <v>0.43957540247508486</v>
      </c>
      <c r="BG25">
        <f t="shared" si="38"/>
        <v>0.91174004344852755</v>
      </c>
      <c r="BH25">
        <f t="shared" si="39"/>
        <v>1399.9970000000001</v>
      </c>
      <c r="BI25">
        <f t="shared" si="40"/>
        <v>1180.1824507473179</v>
      </c>
      <c r="BJ25">
        <f t="shared" si="41"/>
        <v>0.84298927122509393</v>
      </c>
      <c r="BK25">
        <f t="shared" si="42"/>
        <v>0.19597854245018784</v>
      </c>
      <c r="BL25">
        <v>6</v>
      </c>
      <c r="BM25">
        <v>0.5</v>
      </c>
      <c r="BN25" t="s">
        <v>290</v>
      </c>
      <c r="BO25">
        <v>2</v>
      </c>
      <c r="BP25">
        <v>1605902548.3499999</v>
      </c>
      <c r="BQ25">
        <v>499.80340000000001</v>
      </c>
      <c r="BR25">
        <v>498.51760000000002</v>
      </c>
      <c r="BS25">
        <v>13.069696666666699</v>
      </c>
      <c r="BT25">
        <v>12.8217966666667</v>
      </c>
      <c r="BU25">
        <v>495.58396666666698</v>
      </c>
      <c r="BV25">
        <v>13.02327</v>
      </c>
      <c r="BW25">
        <v>400.018933333333</v>
      </c>
      <c r="BX25">
        <v>102.36896666666701</v>
      </c>
      <c r="BY25">
        <v>0.100026726666667</v>
      </c>
      <c r="BZ25">
        <v>39.465966666666702</v>
      </c>
      <c r="CA25">
        <v>40.4458633333333</v>
      </c>
      <c r="CB25">
        <v>999.9</v>
      </c>
      <c r="CC25">
        <v>0</v>
      </c>
      <c r="CD25">
        <v>0</v>
      </c>
      <c r="CE25">
        <v>9995.5433333333294</v>
      </c>
      <c r="CF25">
        <v>0</v>
      </c>
      <c r="CG25">
        <v>273.36096666666703</v>
      </c>
      <c r="CH25">
        <v>1399.9970000000001</v>
      </c>
      <c r="CI25">
        <v>0.90000279999999999</v>
      </c>
      <c r="CJ25">
        <v>9.9997080000000002E-2</v>
      </c>
      <c r="CK25">
        <v>0</v>
      </c>
      <c r="CL25">
        <v>841.41203333333397</v>
      </c>
      <c r="CM25">
        <v>4.9997499999999997</v>
      </c>
      <c r="CN25">
        <v>11611.676666666701</v>
      </c>
      <c r="CO25">
        <v>12178.0333333333</v>
      </c>
      <c r="CP25">
        <v>47.976900000000001</v>
      </c>
      <c r="CQ25">
        <v>49.25</v>
      </c>
      <c r="CR25">
        <v>48.610300000000002</v>
      </c>
      <c r="CS25">
        <v>49.018533333333302</v>
      </c>
      <c r="CT25">
        <v>49.995800000000003</v>
      </c>
      <c r="CU25">
        <v>1255.498</v>
      </c>
      <c r="CV25">
        <v>139.499</v>
      </c>
      <c r="CW25">
        <v>0</v>
      </c>
      <c r="CX25">
        <v>114.299999952316</v>
      </c>
      <c r="CY25">
        <v>0</v>
      </c>
      <c r="CZ25">
        <v>841.43967999999995</v>
      </c>
      <c r="DA25">
        <v>3.5993076837245401</v>
      </c>
      <c r="DB25">
        <v>58.146153753957599</v>
      </c>
      <c r="DC25">
        <v>11612.188</v>
      </c>
      <c r="DD25">
        <v>15</v>
      </c>
      <c r="DE25">
        <v>1605901071</v>
      </c>
      <c r="DF25" t="s">
        <v>291</v>
      </c>
      <c r="DG25">
        <v>1605901071</v>
      </c>
      <c r="DH25">
        <v>1605901058.5</v>
      </c>
      <c r="DI25">
        <v>4</v>
      </c>
      <c r="DJ25">
        <v>0.41499999999999998</v>
      </c>
      <c r="DK25">
        <v>-5.6000000000000001E-2</v>
      </c>
      <c r="DL25">
        <v>4.22</v>
      </c>
      <c r="DM25">
        <v>4.5999999999999999E-2</v>
      </c>
      <c r="DN25">
        <v>1655</v>
      </c>
      <c r="DO25">
        <v>14</v>
      </c>
      <c r="DP25">
        <v>0.01</v>
      </c>
      <c r="DQ25">
        <v>0.08</v>
      </c>
      <c r="DR25">
        <v>-0.93643526189426696</v>
      </c>
      <c r="DS25">
        <v>-0.11505655208583999</v>
      </c>
      <c r="DT25">
        <v>2.4218537669252499E-2</v>
      </c>
      <c r="DU25">
        <v>1</v>
      </c>
      <c r="DV25">
        <v>1.2827983333333299</v>
      </c>
      <c r="DW25">
        <v>6.2565250278086695E-2</v>
      </c>
      <c r="DX25">
        <v>2.8098720028183199E-2</v>
      </c>
      <c r="DY25">
        <v>1</v>
      </c>
      <c r="DZ25">
        <v>0.24792193333333301</v>
      </c>
      <c r="EA25">
        <v>-3.1767030033371798E-3</v>
      </c>
      <c r="EB25">
        <v>7.9270427160588804E-4</v>
      </c>
      <c r="EC25">
        <v>1</v>
      </c>
      <c r="ED25">
        <v>3</v>
      </c>
      <c r="EE25">
        <v>3</v>
      </c>
      <c r="EF25" t="s">
        <v>292</v>
      </c>
      <c r="EG25">
        <v>100</v>
      </c>
      <c r="EH25">
        <v>100</v>
      </c>
      <c r="EI25">
        <v>4.2190000000000003</v>
      </c>
      <c r="EJ25">
        <v>4.6399999999999997E-2</v>
      </c>
      <c r="EK25">
        <v>4.21952380952371</v>
      </c>
      <c r="EL25">
        <v>0</v>
      </c>
      <c r="EM25">
        <v>0</v>
      </c>
      <c r="EN25">
        <v>0</v>
      </c>
      <c r="EO25">
        <v>4.64299999999973E-2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24.8</v>
      </c>
      <c r="EX25">
        <v>25</v>
      </c>
      <c r="EY25">
        <v>2</v>
      </c>
      <c r="EZ25">
        <v>374.327</v>
      </c>
      <c r="FA25">
        <v>650.92100000000005</v>
      </c>
      <c r="FB25">
        <v>38.173499999999997</v>
      </c>
      <c r="FC25">
        <v>34.740299999999998</v>
      </c>
      <c r="FD25">
        <v>29.9999</v>
      </c>
      <c r="FE25">
        <v>34.444600000000001</v>
      </c>
      <c r="FF25">
        <v>34.360199999999999</v>
      </c>
      <c r="FG25">
        <v>26.099699999999999</v>
      </c>
      <c r="FH25">
        <v>0</v>
      </c>
      <c r="FI25">
        <v>100</v>
      </c>
      <c r="FJ25">
        <v>-999.9</v>
      </c>
      <c r="FK25">
        <v>498.65899999999999</v>
      </c>
      <c r="FL25">
        <v>13.1472</v>
      </c>
      <c r="FM25">
        <v>101.273</v>
      </c>
      <c r="FN25">
        <v>100.604</v>
      </c>
    </row>
    <row r="26" spans="1:170" x14ac:dyDescent="0.25">
      <c r="A26">
        <v>10</v>
      </c>
      <c r="B26">
        <v>1605902658.0999999</v>
      </c>
      <c r="C26">
        <v>867.09999990463302</v>
      </c>
      <c r="D26" t="s">
        <v>326</v>
      </c>
      <c r="E26" t="s">
        <v>327</v>
      </c>
      <c r="F26" t="s">
        <v>285</v>
      </c>
      <c r="G26" t="s">
        <v>286</v>
      </c>
      <c r="H26">
        <v>1605902650.3499999</v>
      </c>
      <c r="I26">
        <f t="shared" si="0"/>
        <v>1.6625278134044469E-4</v>
      </c>
      <c r="J26">
        <f t="shared" si="1"/>
        <v>-0.72503240664336843</v>
      </c>
      <c r="K26">
        <f t="shared" si="2"/>
        <v>599.60950000000003</v>
      </c>
      <c r="L26">
        <f t="shared" si="3"/>
        <v>967.09097893149738</v>
      </c>
      <c r="M26">
        <f t="shared" si="4"/>
        <v>99.095639918727855</v>
      </c>
      <c r="N26">
        <f t="shared" si="5"/>
        <v>61.440638366307525</v>
      </c>
      <c r="O26">
        <f t="shared" si="6"/>
        <v>2.5908025847208587E-3</v>
      </c>
      <c r="P26">
        <f t="shared" si="7"/>
        <v>2.9709785745384405</v>
      </c>
      <c r="Q26">
        <f t="shared" si="8"/>
        <v>2.5895480882289581E-3</v>
      </c>
      <c r="R26">
        <f t="shared" si="9"/>
        <v>1.6185802133428376E-3</v>
      </c>
      <c r="S26">
        <f t="shared" si="10"/>
        <v>231.29074493402982</v>
      </c>
      <c r="T26">
        <f t="shared" si="11"/>
        <v>40.84104599130476</v>
      </c>
      <c r="U26">
        <f t="shared" si="12"/>
        <v>40.535636666666697</v>
      </c>
      <c r="V26">
        <f t="shared" si="13"/>
        <v>7.6284478715463475</v>
      </c>
      <c r="W26">
        <f t="shared" si="14"/>
        <v>18.484364786671211</v>
      </c>
      <c r="X26">
        <f t="shared" si="15"/>
        <v>1.3376874877587435</v>
      </c>
      <c r="Y26">
        <f t="shared" si="16"/>
        <v>7.2368593846585902</v>
      </c>
      <c r="Z26">
        <f t="shared" si="17"/>
        <v>6.290760383787604</v>
      </c>
      <c r="AA26">
        <f t="shared" si="18"/>
        <v>-7.3317476571136107</v>
      </c>
      <c r="AB26">
        <f t="shared" si="19"/>
        <v>-158.04111733160639</v>
      </c>
      <c r="AC26">
        <f t="shared" si="20"/>
        <v>-13.043432044235773</v>
      </c>
      <c r="AD26">
        <f t="shared" si="21"/>
        <v>52.874447901074035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51962.295746348333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328</v>
      </c>
      <c r="AQ26">
        <v>841.65353846153903</v>
      </c>
      <c r="AR26">
        <v>943.11</v>
      </c>
      <c r="AS26">
        <f t="shared" si="27"/>
        <v>0.10757648793720875</v>
      </c>
      <c r="AT26">
        <v>0.5</v>
      </c>
      <c r="AU26">
        <f t="shared" si="28"/>
        <v>1180.1806007473861</v>
      </c>
      <c r="AV26">
        <f t="shared" si="29"/>
        <v>-0.72503240664336843</v>
      </c>
      <c r="AW26">
        <f t="shared" si="30"/>
        <v>63.479842080014478</v>
      </c>
      <c r="AX26">
        <f t="shared" si="31"/>
        <v>0.24703375003976208</v>
      </c>
      <c r="AY26">
        <f t="shared" si="32"/>
        <v>-1.2479863398353835E-4</v>
      </c>
      <c r="AZ26">
        <f t="shared" si="33"/>
        <v>2.4588542163692462</v>
      </c>
      <c r="BA26" t="s">
        <v>329</v>
      </c>
      <c r="BB26">
        <v>710.13</v>
      </c>
      <c r="BC26">
        <f t="shared" si="34"/>
        <v>232.98000000000002</v>
      </c>
      <c r="BD26">
        <f t="shared" si="35"/>
        <v>0.43547283688926508</v>
      </c>
      <c r="BE26">
        <f t="shared" si="36"/>
        <v>0.90870510785869629</v>
      </c>
      <c r="BF26">
        <f t="shared" si="37"/>
        <v>0.44570175349668395</v>
      </c>
      <c r="BG26">
        <f t="shared" si="38"/>
        <v>0.91061305195699604</v>
      </c>
      <c r="BH26">
        <f t="shared" si="39"/>
        <v>1399.9943333333299</v>
      </c>
      <c r="BI26">
        <f t="shared" si="40"/>
        <v>1180.1806007473861</v>
      </c>
      <c r="BJ26">
        <f t="shared" si="41"/>
        <v>0.84298955549157384</v>
      </c>
      <c r="BK26">
        <f t="shared" si="42"/>
        <v>0.19597911098314763</v>
      </c>
      <c r="BL26">
        <v>6</v>
      </c>
      <c r="BM26">
        <v>0.5</v>
      </c>
      <c r="BN26" t="s">
        <v>290</v>
      </c>
      <c r="BO26">
        <v>2</v>
      </c>
      <c r="BP26">
        <v>1605902650.3499999</v>
      </c>
      <c r="BQ26">
        <v>599.60950000000003</v>
      </c>
      <c r="BR26">
        <v>598.67153333333295</v>
      </c>
      <c r="BS26">
        <v>13.0547166666667</v>
      </c>
      <c r="BT26">
        <v>12.8086066666667</v>
      </c>
      <c r="BU26">
        <v>595.39003333333301</v>
      </c>
      <c r="BV26">
        <v>13.008290000000001</v>
      </c>
      <c r="BW26">
        <v>400.02210000000002</v>
      </c>
      <c r="BX26">
        <v>102.36773333333301</v>
      </c>
      <c r="BY26">
        <v>0.10002004</v>
      </c>
      <c r="BZ26">
        <v>39.548936666666698</v>
      </c>
      <c r="CA26">
        <v>40.535636666666697</v>
      </c>
      <c r="CB26">
        <v>999.9</v>
      </c>
      <c r="CC26">
        <v>0</v>
      </c>
      <c r="CD26">
        <v>0</v>
      </c>
      <c r="CE26">
        <v>10001.291666666701</v>
      </c>
      <c r="CF26">
        <v>0</v>
      </c>
      <c r="CG26">
        <v>272.519366666667</v>
      </c>
      <c r="CH26">
        <v>1399.9943333333299</v>
      </c>
      <c r="CI26">
        <v>0.89999166666666697</v>
      </c>
      <c r="CJ26">
        <v>0.10000829999999999</v>
      </c>
      <c r="CK26">
        <v>0</v>
      </c>
      <c r="CL26">
        <v>841.63139999999999</v>
      </c>
      <c r="CM26">
        <v>4.9997499999999997</v>
      </c>
      <c r="CN26">
        <v>11628.14</v>
      </c>
      <c r="CO26">
        <v>12177.9633333333</v>
      </c>
      <c r="CP26">
        <v>48.045466666666599</v>
      </c>
      <c r="CQ26">
        <v>49.25</v>
      </c>
      <c r="CR26">
        <v>48.625</v>
      </c>
      <c r="CS26">
        <v>49.061999999999998</v>
      </c>
      <c r="CT26">
        <v>50</v>
      </c>
      <c r="CU26">
        <v>1255.48233333333</v>
      </c>
      <c r="CV26">
        <v>139.512</v>
      </c>
      <c r="CW26">
        <v>0</v>
      </c>
      <c r="CX26">
        <v>101.59999990463299</v>
      </c>
      <c r="CY26">
        <v>0</v>
      </c>
      <c r="CZ26">
        <v>841.65353846153903</v>
      </c>
      <c r="DA26">
        <v>4.1713504358932099</v>
      </c>
      <c r="DB26">
        <v>69.846153943737306</v>
      </c>
      <c r="DC26">
        <v>11628.7</v>
      </c>
      <c r="DD26">
        <v>15</v>
      </c>
      <c r="DE26">
        <v>1605901071</v>
      </c>
      <c r="DF26" t="s">
        <v>291</v>
      </c>
      <c r="DG26">
        <v>1605901071</v>
      </c>
      <c r="DH26">
        <v>1605901058.5</v>
      </c>
      <c r="DI26">
        <v>4</v>
      </c>
      <c r="DJ26">
        <v>0.41499999999999998</v>
      </c>
      <c r="DK26">
        <v>-5.6000000000000001E-2</v>
      </c>
      <c r="DL26">
        <v>4.22</v>
      </c>
      <c r="DM26">
        <v>4.5999999999999999E-2</v>
      </c>
      <c r="DN26">
        <v>1655</v>
      </c>
      <c r="DO26">
        <v>14</v>
      </c>
      <c r="DP26">
        <v>0.01</v>
      </c>
      <c r="DQ26">
        <v>0.08</v>
      </c>
      <c r="DR26">
        <v>-0.72012291537654405</v>
      </c>
      <c r="DS26">
        <v>-0.133856491777751</v>
      </c>
      <c r="DT26">
        <v>2.8057421440342002E-2</v>
      </c>
      <c r="DU26">
        <v>1</v>
      </c>
      <c r="DV26">
        <v>0.93494666666666704</v>
      </c>
      <c r="DW26">
        <v>9.6968329254725802E-2</v>
      </c>
      <c r="DX26">
        <v>3.4966439895356201E-2</v>
      </c>
      <c r="DY26">
        <v>1</v>
      </c>
      <c r="DZ26">
        <v>0.24611923333333299</v>
      </c>
      <c r="EA26">
        <v>3.8294549499447599E-3</v>
      </c>
      <c r="EB26">
        <v>4.3121662640590398E-4</v>
      </c>
      <c r="EC26">
        <v>1</v>
      </c>
      <c r="ED26">
        <v>3</v>
      </c>
      <c r="EE26">
        <v>3</v>
      </c>
      <c r="EF26" t="s">
        <v>292</v>
      </c>
      <c r="EG26">
        <v>100</v>
      </c>
      <c r="EH26">
        <v>100</v>
      </c>
      <c r="EI26">
        <v>4.2190000000000003</v>
      </c>
      <c r="EJ26">
        <v>4.6399999999999997E-2</v>
      </c>
      <c r="EK26">
        <v>4.21952380952371</v>
      </c>
      <c r="EL26">
        <v>0</v>
      </c>
      <c r="EM26">
        <v>0</v>
      </c>
      <c r="EN26">
        <v>0</v>
      </c>
      <c r="EO26">
        <v>4.64299999999973E-2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26.5</v>
      </c>
      <c r="EX26">
        <v>26.7</v>
      </c>
      <c r="EY26">
        <v>2</v>
      </c>
      <c r="EZ26">
        <v>374.495</v>
      </c>
      <c r="FA26">
        <v>650.70100000000002</v>
      </c>
      <c r="FB26">
        <v>38.217399999999998</v>
      </c>
      <c r="FC26">
        <v>34.724800000000002</v>
      </c>
      <c r="FD26">
        <v>30.000399999999999</v>
      </c>
      <c r="FE26">
        <v>34.423699999999997</v>
      </c>
      <c r="FF26">
        <v>34.3416</v>
      </c>
      <c r="FG26">
        <v>30.036899999999999</v>
      </c>
      <c r="FH26">
        <v>0</v>
      </c>
      <c r="FI26">
        <v>100</v>
      </c>
      <c r="FJ26">
        <v>-999.9</v>
      </c>
      <c r="FK26">
        <v>598.78</v>
      </c>
      <c r="FL26">
        <v>13.068</v>
      </c>
      <c r="FM26">
        <v>101.268</v>
      </c>
      <c r="FN26">
        <v>100.598</v>
      </c>
    </row>
    <row r="27" spans="1:170" x14ac:dyDescent="0.25">
      <c r="A27">
        <v>11</v>
      </c>
      <c r="B27">
        <v>1605902734.0999999</v>
      </c>
      <c r="C27">
        <v>943.09999990463302</v>
      </c>
      <c r="D27" t="s">
        <v>330</v>
      </c>
      <c r="E27" t="s">
        <v>331</v>
      </c>
      <c r="F27" t="s">
        <v>285</v>
      </c>
      <c r="G27" t="s">
        <v>286</v>
      </c>
      <c r="H27">
        <v>1605902726.3499999</v>
      </c>
      <c r="I27">
        <f t="shared" si="0"/>
        <v>1.6927171168971256E-4</v>
      </c>
      <c r="J27">
        <f t="shared" si="1"/>
        <v>-0.22172496385153995</v>
      </c>
      <c r="K27">
        <f t="shared" si="2"/>
        <v>698.49643333333302</v>
      </c>
      <c r="L27">
        <f t="shared" si="3"/>
        <v>758.75574282499917</v>
      </c>
      <c r="M27">
        <f t="shared" si="4"/>
        <v>77.748004189631033</v>
      </c>
      <c r="N27">
        <f t="shared" si="5"/>
        <v>71.573367501704311</v>
      </c>
      <c r="O27">
        <f t="shared" si="6"/>
        <v>2.6135142546149376E-3</v>
      </c>
      <c r="P27">
        <f t="shared" si="7"/>
        <v>2.9707291427591822</v>
      </c>
      <c r="Q27">
        <f t="shared" si="8"/>
        <v>2.6122375659358432E-3</v>
      </c>
      <c r="R27">
        <f t="shared" si="9"/>
        <v>1.6327631293917701E-3</v>
      </c>
      <c r="S27">
        <f t="shared" si="10"/>
        <v>231.29393503934088</v>
      </c>
      <c r="T27">
        <f t="shared" si="11"/>
        <v>40.953606487157799</v>
      </c>
      <c r="U27">
        <f t="shared" si="12"/>
        <v>40.676789999999997</v>
      </c>
      <c r="V27">
        <f t="shared" si="13"/>
        <v>7.6859412110297853</v>
      </c>
      <c r="W27">
        <f t="shared" si="14"/>
        <v>18.383225363864856</v>
      </c>
      <c r="X27">
        <f t="shared" si="15"/>
        <v>1.3384691105272195</v>
      </c>
      <c r="Y27">
        <f t="shared" si="16"/>
        <v>7.2809264099987203</v>
      </c>
      <c r="Z27">
        <f t="shared" si="17"/>
        <v>6.3474721005025661</v>
      </c>
      <c r="AA27">
        <f t="shared" si="18"/>
        <v>-7.4648824855163243</v>
      </c>
      <c r="AB27">
        <f t="shared" si="19"/>
        <v>-162.48611227098266</v>
      </c>
      <c r="AC27">
        <f t="shared" si="20"/>
        <v>-13.427773444531146</v>
      </c>
      <c r="AD27">
        <f t="shared" si="21"/>
        <v>47.915166838310768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51936.431929553451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332</v>
      </c>
      <c r="AQ27">
        <v>839.80292307692298</v>
      </c>
      <c r="AR27">
        <v>939.75</v>
      </c>
      <c r="AS27">
        <f t="shared" si="27"/>
        <v>0.10635496347228202</v>
      </c>
      <c r="AT27">
        <v>0.5</v>
      </c>
      <c r="AU27">
        <f t="shared" si="28"/>
        <v>1180.2004207473124</v>
      </c>
      <c r="AV27">
        <f t="shared" si="29"/>
        <v>-0.22172496385153995</v>
      </c>
      <c r="AW27">
        <f t="shared" si="30"/>
        <v>62.760086319276134</v>
      </c>
      <c r="AX27">
        <f t="shared" si="31"/>
        <v>0.24634211226389999</v>
      </c>
      <c r="AY27">
        <f t="shared" si="32"/>
        <v>3.0166275973639013E-4</v>
      </c>
      <c r="AZ27">
        <f t="shared" si="33"/>
        <v>2.4712210694333598</v>
      </c>
      <c r="BA27" t="s">
        <v>333</v>
      </c>
      <c r="BB27">
        <v>708.25</v>
      </c>
      <c r="BC27">
        <f t="shared" si="34"/>
        <v>231.5</v>
      </c>
      <c r="BD27">
        <f t="shared" si="35"/>
        <v>0.43173683336102386</v>
      </c>
      <c r="BE27">
        <f t="shared" si="36"/>
        <v>0.90935183626161487</v>
      </c>
      <c r="BF27">
        <f t="shared" si="37"/>
        <v>0.44564901991048023</v>
      </c>
      <c r="BG27">
        <f t="shared" si="38"/>
        <v>0.91193245663000844</v>
      </c>
      <c r="BH27">
        <f t="shared" si="39"/>
        <v>1400.01833333333</v>
      </c>
      <c r="BI27">
        <f t="shared" si="40"/>
        <v>1180.2004207473124</v>
      </c>
      <c r="BJ27">
        <f t="shared" si="41"/>
        <v>0.842989261388707</v>
      </c>
      <c r="BK27">
        <f t="shared" si="42"/>
        <v>0.19597852277741412</v>
      </c>
      <c r="BL27">
        <v>6</v>
      </c>
      <c r="BM27">
        <v>0.5</v>
      </c>
      <c r="BN27" t="s">
        <v>290</v>
      </c>
      <c r="BO27">
        <v>2</v>
      </c>
      <c r="BP27">
        <v>1605902726.3499999</v>
      </c>
      <c r="BQ27">
        <v>698.49643333333302</v>
      </c>
      <c r="BR27">
        <v>698.34119999999996</v>
      </c>
      <c r="BS27">
        <v>13.062343333333301</v>
      </c>
      <c r="BT27">
        <v>12.8117533333333</v>
      </c>
      <c r="BU27">
        <v>694.27686666666705</v>
      </c>
      <c r="BV27">
        <v>13.0159233333333</v>
      </c>
      <c r="BW27">
        <v>400.00150000000002</v>
      </c>
      <c r="BX27">
        <v>102.3678</v>
      </c>
      <c r="BY27">
        <v>9.9963736666666594E-2</v>
      </c>
      <c r="BZ27">
        <v>39.662253333333297</v>
      </c>
      <c r="CA27">
        <v>40.676789999999997</v>
      </c>
      <c r="CB27">
        <v>999.9</v>
      </c>
      <c r="CC27">
        <v>0</v>
      </c>
      <c r="CD27">
        <v>0</v>
      </c>
      <c r="CE27">
        <v>9999.8733333333294</v>
      </c>
      <c r="CF27">
        <v>0</v>
      </c>
      <c r="CG27">
        <v>224.906133333333</v>
      </c>
      <c r="CH27">
        <v>1400.01833333333</v>
      </c>
      <c r="CI27">
        <v>0.90000119999999995</v>
      </c>
      <c r="CJ27">
        <v>9.9998680000000006E-2</v>
      </c>
      <c r="CK27">
        <v>0</v>
      </c>
      <c r="CL27">
        <v>839.78920000000005</v>
      </c>
      <c r="CM27">
        <v>4.9997499999999997</v>
      </c>
      <c r="CN27">
        <v>11619.55</v>
      </c>
      <c r="CO27">
        <v>12178.2066666667</v>
      </c>
      <c r="CP27">
        <v>48.25</v>
      </c>
      <c r="CQ27">
        <v>49.426666666666598</v>
      </c>
      <c r="CR27">
        <v>48.818300000000001</v>
      </c>
      <c r="CS27">
        <v>49.214300000000001</v>
      </c>
      <c r="CT27">
        <v>50.186999999999998</v>
      </c>
      <c r="CU27">
        <v>1255.51766666667</v>
      </c>
      <c r="CV27">
        <v>139.500666666667</v>
      </c>
      <c r="CW27">
        <v>0</v>
      </c>
      <c r="CX27">
        <v>75.200000047683702</v>
      </c>
      <c r="CY27">
        <v>0</v>
      </c>
      <c r="CZ27">
        <v>839.80292307692298</v>
      </c>
      <c r="DA27">
        <v>3.2003418779577499</v>
      </c>
      <c r="DB27">
        <v>44.205128294157497</v>
      </c>
      <c r="DC27">
        <v>11619.6076923077</v>
      </c>
      <c r="DD27">
        <v>15</v>
      </c>
      <c r="DE27">
        <v>1605901071</v>
      </c>
      <c r="DF27" t="s">
        <v>291</v>
      </c>
      <c r="DG27">
        <v>1605901071</v>
      </c>
      <c r="DH27">
        <v>1605901058.5</v>
      </c>
      <c r="DI27">
        <v>4</v>
      </c>
      <c r="DJ27">
        <v>0.41499999999999998</v>
      </c>
      <c r="DK27">
        <v>-5.6000000000000001E-2</v>
      </c>
      <c r="DL27">
        <v>4.22</v>
      </c>
      <c r="DM27">
        <v>4.5999999999999999E-2</v>
      </c>
      <c r="DN27">
        <v>1655</v>
      </c>
      <c r="DO27">
        <v>14</v>
      </c>
      <c r="DP27">
        <v>0.01</v>
      </c>
      <c r="DQ27">
        <v>0.08</v>
      </c>
      <c r="DR27">
        <v>-0.213257292073985</v>
      </c>
      <c r="DS27">
        <v>-0.212792250166182</v>
      </c>
      <c r="DT27">
        <v>3.9619282603706202E-2</v>
      </c>
      <c r="DU27">
        <v>1</v>
      </c>
      <c r="DV27">
        <v>0.149857564666667</v>
      </c>
      <c r="DW27">
        <v>0.14895929005561701</v>
      </c>
      <c r="DX27">
        <v>4.5392515079775798E-2</v>
      </c>
      <c r="DY27">
        <v>1</v>
      </c>
      <c r="DZ27">
        <v>0.25053589999999998</v>
      </c>
      <c r="EA27">
        <v>1.12972191323695E-2</v>
      </c>
      <c r="EB27">
        <v>8.9261822186195402E-4</v>
      </c>
      <c r="EC27">
        <v>1</v>
      </c>
      <c r="ED27">
        <v>3</v>
      </c>
      <c r="EE27">
        <v>3</v>
      </c>
      <c r="EF27" t="s">
        <v>292</v>
      </c>
      <c r="EG27">
        <v>100</v>
      </c>
      <c r="EH27">
        <v>100</v>
      </c>
      <c r="EI27">
        <v>4.2190000000000003</v>
      </c>
      <c r="EJ27">
        <v>4.65E-2</v>
      </c>
      <c r="EK27">
        <v>4.21952380952371</v>
      </c>
      <c r="EL27">
        <v>0</v>
      </c>
      <c r="EM27">
        <v>0</v>
      </c>
      <c r="EN27">
        <v>0</v>
      </c>
      <c r="EO27">
        <v>4.64299999999973E-2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27.7</v>
      </c>
      <c r="EX27">
        <v>27.9</v>
      </c>
      <c r="EY27">
        <v>2</v>
      </c>
      <c r="EZ27">
        <v>374.62599999999998</v>
      </c>
      <c r="FA27">
        <v>650.16999999999996</v>
      </c>
      <c r="FB27">
        <v>38.279800000000002</v>
      </c>
      <c r="FC27">
        <v>34.781799999999997</v>
      </c>
      <c r="FD27">
        <v>30.000599999999999</v>
      </c>
      <c r="FE27">
        <v>34.4604</v>
      </c>
      <c r="FF27">
        <v>34.374899999999997</v>
      </c>
      <c r="FG27">
        <v>33.850999999999999</v>
      </c>
      <c r="FH27">
        <v>0</v>
      </c>
      <c r="FI27">
        <v>100</v>
      </c>
      <c r="FJ27">
        <v>-999.9</v>
      </c>
      <c r="FK27">
        <v>698.92399999999998</v>
      </c>
      <c r="FL27">
        <v>13.055099999999999</v>
      </c>
      <c r="FM27">
        <v>101.252</v>
      </c>
      <c r="FN27">
        <v>100.58</v>
      </c>
    </row>
    <row r="28" spans="1:170" x14ac:dyDescent="0.25">
      <c r="A28">
        <v>12</v>
      </c>
      <c r="B28">
        <v>1605902848.0999999</v>
      </c>
      <c r="C28">
        <v>1057.0999999046301</v>
      </c>
      <c r="D28" t="s">
        <v>334</v>
      </c>
      <c r="E28" t="s">
        <v>335</v>
      </c>
      <c r="F28" t="s">
        <v>285</v>
      </c>
      <c r="G28" t="s">
        <v>286</v>
      </c>
      <c r="H28">
        <v>1605902840.3499999</v>
      </c>
      <c r="I28">
        <f t="shared" si="0"/>
        <v>1.7829347830043945E-4</v>
      </c>
      <c r="J28">
        <f t="shared" si="1"/>
        <v>-0.41084941085897775</v>
      </c>
      <c r="K28">
        <f t="shared" si="2"/>
        <v>799.77923333333297</v>
      </c>
      <c r="L28">
        <f t="shared" si="3"/>
        <v>950.36247595943109</v>
      </c>
      <c r="M28">
        <f t="shared" si="4"/>
        <v>97.383277538372951</v>
      </c>
      <c r="N28">
        <f t="shared" si="5"/>
        <v>81.953070559208243</v>
      </c>
      <c r="O28">
        <f t="shared" si="6"/>
        <v>2.708832637474329E-3</v>
      </c>
      <c r="P28">
        <f t="shared" si="7"/>
        <v>2.971095577857696</v>
      </c>
      <c r="Q28">
        <f t="shared" si="8"/>
        <v>2.7074613209321398E-3</v>
      </c>
      <c r="R28">
        <f t="shared" si="9"/>
        <v>1.6922864721241597E-3</v>
      </c>
      <c r="S28">
        <f t="shared" si="10"/>
        <v>231.29260672548006</v>
      </c>
      <c r="T28">
        <f t="shared" si="11"/>
        <v>41.151751091259456</v>
      </c>
      <c r="U28">
        <f t="shared" si="12"/>
        <v>40.920830000000002</v>
      </c>
      <c r="V28">
        <f t="shared" si="13"/>
        <v>7.786227377541179</v>
      </c>
      <c r="W28">
        <f t="shared" si="14"/>
        <v>18.19106273467867</v>
      </c>
      <c r="X28">
        <f t="shared" si="15"/>
        <v>1.3387856794313726</v>
      </c>
      <c r="Y28">
        <f t="shared" si="16"/>
        <v>7.3595792558021822</v>
      </c>
      <c r="Z28">
        <f t="shared" si="17"/>
        <v>6.4474416981098059</v>
      </c>
      <c r="AA28">
        <f t="shared" si="18"/>
        <v>-7.8627423930493796</v>
      </c>
      <c r="AB28">
        <f t="shared" si="19"/>
        <v>-169.43490827915582</v>
      </c>
      <c r="AC28">
        <f t="shared" si="20"/>
        <v>-14.030144839901155</v>
      </c>
      <c r="AD28">
        <f t="shared" si="21"/>
        <v>39.964811213373679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51913.46437972055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336</v>
      </c>
      <c r="AQ28">
        <v>841.51152000000002</v>
      </c>
      <c r="AR28">
        <v>946.04</v>
      </c>
      <c r="AS28">
        <f t="shared" si="27"/>
        <v>0.1104905500824489</v>
      </c>
      <c r="AT28">
        <v>0.5</v>
      </c>
      <c r="AU28">
        <f t="shared" si="28"/>
        <v>1180.1904007473827</v>
      </c>
      <c r="AV28">
        <f t="shared" si="29"/>
        <v>-0.41084941085897775</v>
      </c>
      <c r="AW28">
        <f t="shared" si="30"/>
        <v>65.199943290302059</v>
      </c>
      <c r="AX28">
        <f t="shared" si="31"/>
        <v>0.25369963215086044</v>
      </c>
      <c r="AY28">
        <f t="shared" si="32"/>
        <v>1.4141622305312193E-4</v>
      </c>
      <c r="AZ28">
        <f t="shared" si="33"/>
        <v>2.4481417276225108</v>
      </c>
      <c r="BA28" t="s">
        <v>337</v>
      </c>
      <c r="BB28">
        <v>706.03</v>
      </c>
      <c r="BC28">
        <f t="shared" si="34"/>
        <v>240.01</v>
      </c>
      <c r="BD28">
        <f t="shared" si="35"/>
        <v>0.43551718678388379</v>
      </c>
      <c r="BE28">
        <f t="shared" si="36"/>
        <v>0.9061012108526828</v>
      </c>
      <c r="BF28">
        <f t="shared" si="37"/>
        <v>0.45336174982984762</v>
      </c>
      <c r="BG28">
        <f t="shared" si="38"/>
        <v>0.90946249966773229</v>
      </c>
      <c r="BH28">
        <f t="shared" si="39"/>
        <v>1400.0060000000001</v>
      </c>
      <c r="BI28">
        <f t="shared" si="40"/>
        <v>1180.1904007473827</v>
      </c>
      <c r="BJ28">
        <f t="shared" si="41"/>
        <v>0.84298953057871373</v>
      </c>
      <c r="BK28">
        <f t="shared" si="42"/>
        <v>0.19597906115742739</v>
      </c>
      <c r="BL28">
        <v>6</v>
      </c>
      <c r="BM28">
        <v>0.5</v>
      </c>
      <c r="BN28" t="s">
        <v>290</v>
      </c>
      <c r="BO28">
        <v>2</v>
      </c>
      <c r="BP28">
        <v>1605902840.3499999</v>
      </c>
      <c r="BQ28">
        <v>799.77923333333297</v>
      </c>
      <c r="BR28">
        <v>799.37686666666696</v>
      </c>
      <c r="BS28">
        <v>13.065196666666701</v>
      </c>
      <c r="BT28">
        <v>12.801259999999999</v>
      </c>
      <c r="BU28">
        <v>795.55963333333295</v>
      </c>
      <c r="BV28">
        <v>13.01878</v>
      </c>
      <c r="BW28">
        <v>400.01423333333298</v>
      </c>
      <c r="BX28">
        <v>102.369633333333</v>
      </c>
      <c r="BY28">
        <v>9.9982210000000002E-2</v>
      </c>
      <c r="BZ28">
        <v>39.863036666666702</v>
      </c>
      <c r="CA28">
        <v>40.920830000000002</v>
      </c>
      <c r="CB28">
        <v>999.9</v>
      </c>
      <c r="CC28">
        <v>0</v>
      </c>
      <c r="CD28">
        <v>0</v>
      </c>
      <c r="CE28">
        <v>10001.768333333301</v>
      </c>
      <c r="CF28">
        <v>0</v>
      </c>
      <c r="CG28">
        <v>221.091366666667</v>
      </c>
      <c r="CH28">
        <v>1400.0060000000001</v>
      </c>
      <c r="CI28">
        <v>0.89999119999999999</v>
      </c>
      <c r="CJ28">
        <v>0.10000878000000001</v>
      </c>
      <c r="CK28">
        <v>0</v>
      </c>
      <c r="CL28">
        <v>841.47763333333398</v>
      </c>
      <c r="CM28">
        <v>4.9997499999999997</v>
      </c>
      <c r="CN28">
        <v>11653.2966666667</v>
      </c>
      <c r="CO28">
        <v>12178.0666666667</v>
      </c>
      <c r="CP28">
        <v>48.549599999999998</v>
      </c>
      <c r="CQ28">
        <v>49.774799999999999</v>
      </c>
      <c r="CR28">
        <v>49.162199999999999</v>
      </c>
      <c r="CS28">
        <v>49.537199999999999</v>
      </c>
      <c r="CT28">
        <v>50.5</v>
      </c>
      <c r="CU28">
        <v>1255.4939999999999</v>
      </c>
      <c r="CV28">
        <v>139.512</v>
      </c>
      <c r="CW28">
        <v>0</v>
      </c>
      <c r="CX28">
        <v>113</v>
      </c>
      <c r="CY28">
        <v>0</v>
      </c>
      <c r="CZ28">
        <v>841.51152000000002</v>
      </c>
      <c r="DA28">
        <v>3.8997692247548899</v>
      </c>
      <c r="DB28">
        <v>63.746153877322698</v>
      </c>
      <c r="DC28">
        <v>11653.664000000001</v>
      </c>
      <c r="DD28">
        <v>15</v>
      </c>
      <c r="DE28">
        <v>1605901071</v>
      </c>
      <c r="DF28" t="s">
        <v>291</v>
      </c>
      <c r="DG28">
        <v>1605901071</v>
      </c>
      <c r="DH28">
        <v>1605901058.5</v>
      </c>
      <c r="DI28">
        <v>4</v>
      </c>
      <c r="DJ28">
        <v>0.41499999999999998</v>
      </c>
      <c r="DK28">
        <v>-5.6000000000000001E-2</v>
      </c>
      <c r="DL28">
        <v>4.22</v>
      </c>
      <c r="DM28">
        <v>4.5999999999999999E-2</v>
      </c>
      <c r="DN28">
        <v>1655</v>
      </c>
      <c r="DO28">
        <v>14</v>
      </c>
      <c r="DP28">
        <v>0.01</v>
      </c>
      <c r="DQ28">
        <v>0.08</v>
      </c>
      <c r="DR28">
        <v>-0.40622560941041402</v>
      </c>
      <c r="DS28">
        <v>-0.119209052735892</v>
      </c>
      <c r="DT28">
        <v>3.6102581864116898E-2</v>
      </c>
      <c r="DU28">
        <v>1</v>
      </c>
      <c r="DV28">
        <v>0.39943443333333301</v>
      </c>
      <c r="DW28">
        <v>-8.1299132369303893E-3</v>
      </c>
      <c r="DX28">
        <v>4.5116206716052203E-2</v>
      </c>
      <c r="DY28">
        <v>1</v>
      </c>
      <c r="DZ28">
        <v>0.26392063333333299</v>
      </c>
      <c r="EA28">
        <v>4.8039243604003504E-3</v>
      </c>
      <c r="EB28">
        <v>5.5003275559026797E-4</v>
      </c>
      <c r="EC28">
        <v>1</v>
      </c>
      <c r="ED28">
        <v>3</v>
      </c>
      <c r="EE28">
        <v>3</v>
      </c>
      <c r="EF28" t="s">
        <v>292</v>
      </c>
      <c r="EG28">
        <v>100</v>
      </c>
      <c r="EH28">
        <v>100</v>
      </c>
      <c r="EI28">
        <v>4.22</v>
      </c>
      <c r="EJ28">
        <v>4.6399999999999997E-2</v>
      </c>
      <c r="EK28">
        <v>4.21952380952371</v>
      </c>
      <c r="EL28">
        <v>0</v>
      </c>
      <c r="EM28">
        <v>0</v>
      </c>
      <c r="EN28">
        <v>0</v>
      </c>
      <c r="EO28">
        <v>4.64299999999973E-2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29.6</v>
      </c>
      <c r="EX28">
        <v>29.8</v>
      </c>
      <c r="EY28">
        <v>2</v>
      </c>
      <c r="EZ28">
        <v>374.755</v>
      </c>
      <c r="FA28">
        <v>648.84199999999998</v>
      </c>
      <c r="FB28">
        <v>38.418999999999997</v>
      </c>
      <c r="FC28">
        <v>34.944000000000003</v>
      </c>
      <c r="FD28">
        <v>30.000900000000001</v>
      </c>
      <c r="FE28">
        <v>34.590899999999998</v>
      </c>
      <c r="FF28">
        <v>34.495199999999997</v>
      </c>
      <c r="FG28">
        <v>37.603499999999997</v>
      </c>
      <c r="FH28">
        <v>0</v>
      </c>
      <c r="FI28">
        <v>100</v>
      </c>
      <c r="FJ28">
        <v>-999.9</v>
      </c>
      <c r="FK28">
        <v>799.399</v>
      </c>
      <c r="FL28">
        <v>13.0633</v>
      </c>
      <c r="FM28">
        <v>101.21599999999999</v>
      </c>
      <c r="FN28">
        <v>100.542</v>
      </c>
    </row>
    <row r="29" spans="1:170" x14ac:dyDescent="0.25">
      <c r="A29">
        <v>13</v>
      </c>
      <c r="B29">
        <v>1605902956.0999999</v>
      </c>
      <c r="C29">
        <v>1165.0999999046301</v>
      </c>
      <c r="D29" t="s">
        <v>338</v>
      </c>
      <c r="E29" t="s">
        <v>339</v>
      </c>
      <c r="F29" t="s">
        <v>285</v>
      </c>
      <c r="G29" t="s">
        <v>286</v>
      </c>
      <c r="H29">
        <v>1605902948.3499999</v>
      </c>
      <c r="I29">
        <f t="shared" si="0"/>
        <v>1.9228573340295137E-4</v>
      </c>
      <c r="J29">
        <f t="shared" si="1"/>
        <v>-0.22502688733797374</v>
      </c>
      <c r="K29">
        <f t="shared" si="2"/>
        <v>899.70796666666695</v>
      </c>
      <c r="L29">
        <f t="shared" si="3"/>
        <v>927.14783541299551</v>
      </c>
      <c r="M29">
        <f t="shared" si="4"/>
        <v>95.005473077132777</v>
      </c>
      <c r="N29">
        <f t="shared" si="5"/>
        <v>92.193690951515109</v>
      </c>
      <c r="O29">
        <f t="shared" si="6"/>
        <v>2.8810937879129462E-3</v>
      </c>
      <c r="P29">
        <f t="shared" si="7"/>
        <v>2.9700935343095942</v>
      </c>
      <c r="Q29">
        <f t="shared" si="8"/>
        <v>2.8795420460632306E-3</v>
      </c>
      <c r="R29">
        <f t="shared" si="9"/>
        <v>1.7998531236567766E-3</v>
      </c>
      <c r="S29">
        <f t="shared" si="10"/>
        <v>231.29071555170265</v>
      </c>
      <c r="T29">
        <f t="shared" si="11"/>
        <v>41.326447800958128</v>
      </c>
      <c r="U29">
        <f t="shared" si="12"/>
        <v>41.12135</v>
      </c>
      <c r="V29">
        <f t="shared" si="13"/>
        <v>7.8694758217458318</v>
      </c>
      <c r="W29">
        <f t="shared" si="14"/>
        <v>17.956210828641971</v>
      </c>
      <c r="X29">
        <f t="shared" si="15"/>
        <v>1.3341348349177438</v>
      </c>
      <c r="Y29">
        <f t="shared" si="16"/>
        <v>7.4299352332712854</v>
      </c>
      <c r="Z29">
        <f t="shared" si="17"/>
        <v>6.5353409868280883</v>
      </c>
      <c r="AA29">
        <f t="shared" si="18"/>
        <v>-8.479800843070155</v>
      </c>
      <c r="AB29">
        <f t="shared" si="19"/>
        <v>-172.97841186256915</v>
      </c>
      <c r="AC29">
        <f t="shared" si="20"/>
        <v>-14.354377724667986</v>
      </c>
      <c r="AD29">
        <f t="shared" si="21"/>
        <v>35.478125121395351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51855.743743534898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340</v>
      </c>
      <c r="AQ29">
        <v>842.32672000000002</v>
      </c>
      <c r="AR29">
        <v>948.18</v>
      </c>
      <c r="AS29">
        <f t="shared" si="27"/>
        <v>0.1116383808981416</v>
      </c>
      <c r="AT29">
        <v>0.5</v>
      </c>
      <c r="AU29">
        <f t="shared" si="28"/>
        <v>1180.1828507473363</v>
      </c>
      <c r="AV29">
        <f t="shared" si="29"/>
        <v>-0.22502688733797374</v>
      </c>
      <c r="AW29">
        <f t="shared" si="30"/>
        <v>65.876851310592855</v>
      </c>
      <c r="AX29">
        <f t="shared" si="31"/>
        <v>0.25579531312619963</v>
      </c>
      <c r="AY29">
        <f t="shared" si="32"/>
        <v>2.9886944404834665E-4</v>
      </c>
      <c r="AZ29">
        <f t="shared" si="33"/>
        <v>2.4403594254255525</v>
      </c>
      <c r="BA29" t="s">
        <v>341</v>
      </c>
      <c r="BB29">
        <v>705.64</v>
      </c>
      <c r="BC29">
        <f t="shared" si="34"/>
        <v>242.53999999999996</v>
      </c>
      <c r="BD29">
        <f t="shared" si="35"/>
        <v>0.43643638162777249</v>
      </c>
      <c r="BE29">
        <f t="shared" si="36"/>
        <v>0.90512587817433621</v>
      </c>
      <c r="BF29">
        <f t="shared" si="37"/>
        <v>0.4548856052943</v>
      </c>
      <c r="BG29">
        <f t="shared" si="38"/>
        <v>0.90862216454861133</v>
      </c>
      <c r="BH29">
        <f t="shared" si="39"/>
        <v>1399.9973333333301</v>
      </c>
      <c r="BI29">
        <f t="shared" si="40"/>
        <v>1180.1828507473363</v>
      </c>
      <c r="BJ29">
        <f t="shared" si="41"/>
        <v>0.84298935622782545</v>
      </c>
      <c r="BK29">
        <f t="shared" si="42"/>
        <v>0.19597871245565096</v>
      </c>
      <c r="BL29">
        <v>6</v>
      </c>
      <c r="BM29">
        <v>0.5</v>
      </c>
      <c r="BN29" t="s">
        <v>290</v>
      </c>
      <c r="BO29">
        <v>2</v>
      </c>
      <c r="BP29">
        <v>1605902948.3499999</v>
      </c>
      <c r="BQ29">
        <v>899.70796666666695</v>
      </c>
      <c r="BR29">
        <v>899.62993333333304</v>
      </c>
      <c r="BS29">
        <v>13.0196733333333</v>
      </c>
      <c r="BT29">
        <v>12.73502</v>
      </c>
      <c r="BU29">
        <v>895.48829999999998</v>
      </c>
      <c r="BV29">
        <v>12.973229999999999</v>
      </c>
      <c r="BW29">
        <v>400.02813333333302</v>
      </c>
      <c r="BX29">
        <v>102.370633333333</v>
      </c>
      <c r="BY29">
        <v>0.100050896666667</v>
      </c>
      <c r="BZ29">
        <v>40.041069999999998</v>
      </c>
      <c r="CA29">
        <v>41.12135</v>
      </c>
      <c r="CB29">
        <v>999.9</v>
      </c>
      <c r="CC29">
        <v>0</v>
      </c>
      <c r="CD29">
        <v>0</v>
      </c>
      <c r="CE29">
        <v>9995.9996666666702</v>
      </c>
      <c r="CF29">
        <v>0</v>
      </c>
      <c r="CG29">
        <v>238.579366666667</v>
      </c>
      <c r="CH29">
        <v>1399.9973333333301</v>
      </c>
      <c r="CI29">
        <v>0.89999706666666701</v>
      </c>
      <c r="CJ29">
        <v>0.10000286</v>
      </c>
      <c r="CK29">
        <v>0</v>
      </c>
      <c r="CL29">
        <v>842.30686666666702</v>
      </c>
      <c r="CM29">
        <v>4.9997499999999997</v>
      </c>
      <c r="CN29">
        <v>11673.7133333333</v>
      </c>
      <c r="CO29">
        <v>12178.0233333333</v>
      </c>
      <c r="CP29">
        <v>48.809933333333298</v>
      </c>
      <c r="CQ29">
        <v>50.028933333333299</v>
      </c>
      <c r="CR29">
        <v>49.375</v>
      </c>
      <c r="CS29">
        <v>49.811999999999998</v>
      </c>
      <c r="CT29">
        <v>50.75</v>
      </c>
      <c r="CU29">
        <v>1255.4943333333299</v>
      </c>
      <c r="CV29">
        <v>139.50299999999999</v>
      </c>
      <c r="CW29">
        <v>0</v>
      </c>
      <c r="CX29">
        <v>107</v>
      </c>
      <c r="CY29">
        <v>0</v>
      </c>
      <c r="CZ29">
        <v>842.32672000000002</v>
      </c>
      <c r="DA29">
        <v>5.2346153825690003</v>
      </c>
      <c r="DB29">
        <v>54.4153846532976</v>
      </c>
      <c r="DC29">
        <v>11674.036</v>
      </c>
      <c r="DD29">
        <v>15</v>
      </c>
      <c r="DE29">
        <v>1605901071</v>
      </c>
      <c r="DF29" t="s">
        <v>291</v>
      </c>
      <c r="DG29">
        <v>1605901071</v>
      </c>
      <c r="DH29">
        <v>1605901058.5</v>
      </c>
      <c r="DI29">
        <v>4</v>
      </c>
      <c r="DJ29">
        <v>0.41499999999999998</v>
      </c>
      <c r="DK29">
        <v>-5.6000000000000001E-2</v>
      </c>
      <c r="DL29">
        <v>4.22</v>
      </c>
      <c r="DM29">
        <v>4.5999999999999999E-2</v>
      </c>
      <c r="DN29">
        <v>1655</v>
      </c>
      <c r="DO29">
        <v>14</v>
      </c>
      <c r="DP29">
        <v>0.01</v>
      </c>
      <c r="DQ29">
        <v>0.08</v>
      </c>
      <c r="DR29">
        <v>-0.23536018944836001</v>
      </c>
      <c r="DS29">
        <v>-0.218266761881175</v>
      </c>
      <c r="DT29">
        <v>5.9682032696956398E-2</v>
      </c>
      <c r="DU29">
        <v>1</v>
      </c>
      <c r="DV29">
        <v>8.5475674666666696E-2</v>
      </c>
      <c r="DW29">
        <v>2.9275995550611601E-2</v>
      </c>
      <c r="DX29">
        <v>0.10372216133156301</v>
      </c>
      <c r="DY29">
        <v>1</v>
      </c>
      <c r="DZ29">
        <v>0.284469266666667</v>
      </c>
      <c r="EA29">
        <v>2.3858669632924701E-2</v>
      </c>
      <c r="EB29">
        <v>1.7882840552390501E-3</v>
      </c>
      <c r="EC29">
        <v>1</v>
      </c>
      <c r="ED29">
        <v>3</v>
      </c>
      <c r="EE29">
        <v>3</v>
      </c>
      <c r="EF29" t="s">
        <v>292</v>
      </c>
      <c r="EG29">
        <v>100</v>
      </c>
      <c r="EH29">
        <v>100</v>
      </c>
      <c r="EI29">
        <v>4.2190000000000003</v>
      </c>
      <c r="EJ29">
        <v>4.65E-2</v>
      </c>
      <c r="EK29">
        <v>4.21952380952371</v>
      </c>
      <c r="EL29">
        <v>0</v>
      </c>
      <c r="EM29">
        <v>0</v>
      </c>
      <c r="EN29">
        <v>0</v>
      </c>
      <c r="EO29">
        <v>4.64299999999973E-2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31.4</v>
      </c>
      <c r="EX29">
        <v>31.6</v>
      </c>
      <c r="EY29">
        <v>2</v>
      </c>
      <c r="EZ29">
        <v>375.04199999999997</v>
      </c>
      <c r="FA29">
        <v>647.49800000000005</v>
      </c>
      <c r="FB29">
        <v>38.558</v>
      </c>
      <c r="FC29">
        <v>35.116100000000003</v>
      </c>
      <c r="FD29">
        <v>30.000399999999999</v>
      </c>
      <c r="FE29">
        <v>34.735300000000002</v>
      </c>
      <c r="FF29">
        <v>34.6248</v>
      </c>
      <c r="FG29">
        <v>41.286999999999999</v>
      </c>
      <c r="FH29">
        <v>0</v>
      </c>
      <c r="FI29">
        <v>100</v>
      </c>
      <c r="FJ29">
        <v>-999.9</v>
      </c>
      <c r="FK29">
        <v>899.87400000000002</v>
      </c>
      <c r="FL29">
        <v>13.0616</v>
      </c>
      <c r="FM29">
        <v>101.18899999999999</v>
      </c>
      <c r="FN29">
        <v>100.511</v>
      </c>
    </row>
    <row r="30" spans="1:170" x14ac:dyDescent="0.25">
      <c r="A30">
        <v>14</v>
      </c>
      <c r="B30">
        <v>1605903076.5999999</v>
      </c>
      <c r="C30">
        <v>1285.5999999046301</v>
      </c>
      <c r="D30" t="s">
        <v>342</v>
      </c>
      <c r="E30" t="s">
        <v>343</v>
      </c>
      <c r="F30" t="s">
        <v>285</v>
      </c>
      <c r="G30" t="s">
        <v>286</v>
      </c>
      <c r="H30">
        <v>1605903068.5999999</v>
      </c>
      <c r="I30">
        <f t="shared" si="0"/>
        <v>1.9936339748946572E-4</v>
      </c>
      <c r="J30">
        <f t="shared" si="1"/>
        <v>0.12344812863198276</v>
      </c>
      <c r="K30">
        <f t="shared" si="2"/>
        <v>1199.5264516129</v>
      </c>
      <c r="L30">
        <f t="shared" si="3"/>
        <v>1014.6928893754385</v>
      </c>
      <c r="M30">
        <f t="shared" si="4"/>
        <v>103.96643115364712</v>
      </c>
      <c r="N30">
        <f t="shared" si="5"/>
        <v>122.90465968018432</v>
      </c>
      <c r="O30">
        <f t="shared" si="6"/>
        <v>2.9806668296639555E-3</v>
      </c>
      <c r="P30">
        <f t="shared" si="7"/>
        <v>2.9705548201951575</v>
      </c>
      <c r="Q30">
        <f t="shared" si="8"/>
        <v>2.9790062664408865E-3</v>
      </c>
      <c r="R30">
        <f t="shared" si="9"/>
        <v>1.8620280308885855E-3</v>
      </c>
      <c r="S30">
        <f t="shared" si="10"/>
        <v>231.29231239011679</v>
      </c>
      <c r="T30">
        <f t="shared" si="11"/>
        <v>41.325781680696089</v>
      </c>
      <c r="U30">
        <f t="shared" si="12"/>
        <v>41.1074032258065</v>
      </c>
      <c r="V30">
        <f t="shared" si="13"/>
        <v>7.8636607957722076</v>
      </c>
      <c r="W30">
        <f t="shared" si="14"/>
        <v>17.680965057275223</v>
      </c>
      <c r="X30">
        <f t="shared" si="15"/>
        <v>1.3137762111308238</v>
      </c>
      <c r="Y30">
        <f t="shared" si="16"/>
        <v>7.4304553336031942</v>
      </c>
      <c r="Z30">
        <f t="shared" si="17"/>
        <v>6.5498845846413838</v>
      </c>
      <c r="AA30">
        <f t="shared" si="18"/>
        <v>-8.7919258292854376</v>
      </c>
      <c r="AB30">
        <f t="shared" si="19"/>
        <v>-170.56182356929455</v>
      </c>
      <c r="AC30">
        <f t="shared" si="20"/>
        <v>-14.150785999734554</v>
      </c>
      <c r="AD30">
        <f t="shared" si="21"/>
        <v>37.787776991802247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51868.315932392507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344</v>
      </c>
      <c r="AQ30">
        <v>844.471038461538</v>
      </c>
      <c r="AR30">
        <v>949.61</v>
      </c>
      <c r="AS30">
        <f t="shared" si="27"/>
        <v>0.11071804376371563</v>
      </c>
      <c r="AT30">
        <v>0.5</v>
      </c>
      <c r="AU30">
        <f t="shared" si="28"/>
        <v>1180.1876620377298</v>
      </c>
      <c r="AV30">
        <f t="shared" si="29"/>
        <v>0.12344812863198276</v>
      </c>
      <c r="AW30">
        <f t="shared" si="30"/>
        <v>65.334034607445304</v>
      </c>
      <c r="AX30">
        <f t="shared" si="31"/>
        <v>0.25528374806499504</v>
      </c>
      <c r="AY30">
        <f t="shared" si="32"/>
        <v>5.9413907720193488E-4</v>
      </c>
      <c r="AZ30">
        <f t="shared" si="33"/>
        <v>2.4351786522888341</v>
      </c>
      <c r="BA30" t="s">
        <v>345</v>
      </c>
      <c r="BB30">
        <v>707.19</v>
      </c>
      <c r="BC30">
        <f t="shared" si="34"/>
        <v>242.41999999999996</v>
      </c>
      <c r="BD30">
        <f t="shared" si="35"/>
        <v>0.43370580619776433</v>
      </c>
      <c r="BE30">
        <f t="shared" si="36"/>
        <v>0.90511528872084512</v>
      </c>
      <c r="BF30">
        <f t="shared" si="37"/>
        <v>0.44905642090461551</v>
      </c>
      <c r="BG30">
        <f t="shared" si="38"/>
        <v>0.90806063220265665</v>
      </c>
      <c r="BH30">
        <f t="shared" si="39"/>
        <v>1400.0025806451599</v>
      </c>
      <c r="BI30">
        <f t="shared" si="40"/>
        <v>1180.1876620377298</v>
      </c>
      <c r="BJ30">
        <f t="shared" si="41"/>
        <v>0.84298963327186627</v>
      </c>
      <c r="BK30">
        <f t="shared" si="42"/>
        <v>0.19597926654373254</v>
      </c>
      <c r="BL30">
        <v>6</v>
      </c>
      <c r="BM30">
        <v>0.5</v>
      </c>
      <c r="BN30" t="s">
        <v>290</v>
      </c>
      <c r="BO30">
        <v>2</v>
      </c>
      <c r="BP30">
        <v>1605903068.5999999</v>
      </c>
      <c r="BQ30">
        <v>1199.5264516129</v>
      </c>
      <c r="BR30">
        <v>1200.0703225806501</v>
      </c>
      <c r="BS30">
        <v>12.8222096774194</v>
      </c>
      <c r="BT30">
        <v>12.5270064516129</v>
      </c>
      <c r="BU30">
        <v>1195.3067741935499</v>
      </c>
      <c r="BV30">
        <v>12.775777419354799</v>
      </c>
      <c r="BW30">
        <v>400.01009677419302</v>
      </c>
      <c r="BX30">
        <v>102.361</v>
      </c>
      <c r="BY30">
        <v>9.9983261290322603E-2</v>
      </c>
      <c r="BZ30">
        <v>40.042380645161302</v>
      </c>
      <c r="CA30">
        <v>41.1074032258065</v>
      </c>
      <c r="CB30">
        <v>999.9</v>
      </c>
      <c r="CC30">
        <v>0</v>
      </c>
      <c r="CD30">
        <v>0</v>
      </c>
      <c r="CE30">
        <v>9999.5509677419395</v>
      </c>
      <c r="CF30">
        <v>0</v>
      </c>
      <c r="CG30">
        <v>322.86893548387098</v>
      </c>
      <c r="CH30">
        <v>1400.0025806451599</v>
      </c>
      <c r="CI30">
        <v>0.89998900000000004</v>
      </c>
      <c r="CJ30">
        <v>0.100011</v>
      </c>
      <c r="CK30">
        <v>0</v>
      </c>
      <c r="CL30">
        <v>844.43932258064501</v>
      </c>
      <c r="CM30">
        <v>4.9997499999999997</v>
      </c>
      <c r="CN30">
        <v>11696.0290322581</v>
      </c>
      <c r="CO30">
        <v>12178.0258064516</v>
      </c>
      <c r="CP30">
        <v>48.679000000000002</v>
      </c>
      <c r="CQ30">
        <v>49.870935483871001</v>
      </c>
      <c r="CR30">
        <v>49.241935483871003</v>
      </c>
      <c r="CS30">
        <v>49.683</v>
      </c>
      <c r="CT30">
        <v>50.725612903225802</v>
      </c>
      <c r="CU30">
        <v>1255.4861290322599</v>
      </c>
      <c r="CV30">
        <v>139.51645161290301</v>
      </c>
      <c r="CW30">
        <v>0</v>
      </c>
      <c r="CX30">
        <v>119.59999990463299</v>
      </c>
      <c r="CY30">
        <v>0</v>
      </c>
      <c r="CZ30">
        <v>844.471038461538</v>
      </c>
      <c r="DA30">
        <v>3.9356923209429202</v>
      </c>
      <c r="DB30">
        <v>52.300854739934898</v>
      </c>
      <c r="DC30">
        <v>11696.3230769231</v>
      </c>
      <c r="DD30">
        <v>15</v>
      </c>
      <c r="DE30">
        <v>1605901071</v>
      </c>
      <c r="DF30" t="s">
        <v>291</v>
      </c>
      <c r="DG30">
        <v>1605901071</v>
      </c>
      <c r="DH30">
        <v>1605901058.5</v>
      </c>
      <c r="DI30">
        <v>4</v>
      </c>
      <c r="DJ30">
        <v>0.41499999999999998</v>
      </c>
      <c r="DK30">
        <v>-5.6000000000000001E-2</v>
      </c>
      <c r="DL30">
        <v>4.22</v>
      </c>
      <c r="DM30">
        <v>4.5999999999999999E-2</v>
      </c>
      <c r="DN30">
        <v>1655</v>
      </c>
      <c r="DO30">
        <v>14</v>
      </c>
      <c r="DP30">
        <v>0.01</v>
      </c>
      <c r="DQ30">
        <v>0.08</v>
      </c>
      <c r="DR30">
        <v>0.12263150645380901</v>
      </c>
      <c r="DS30">
        <v>-0.40422769639781098</v>
      </c>
      <c r="DT30">
        <v>8.1404455098599796E-2</v>
      </c>
      <c r="DU30">
        <v>1</v>
      </c>
      <c r="DV30">
        <v>-0.53258873333333301</v>
      </c>
      <c r="DW30">
        <v>0.31655994660734099</v>
      </c>
      <c r="DX30">
        <v>0.10725295214147799</v>
      </c>
      <c r="DY30">
        <v>0</v>
      </c>
      <c r="DZ30">
        <v>0.2950989</v>
      </c>
      <c r="EA30">
        <v>-7.5618153503893499E-3</v>
      </c>
      <c r="EB30">
        <v>8.3900438417607297E-4</v>
      </c>
      <c r="EC30">
        <v>1</v>
      </c>
      <c r="ED30">
        <v>2</v>
      </c>
      <c r="EE30">
        <v>3</v>
      </c>
      <c r="EF30" t="s">
        <v>346</v>
      </c>
      <c r="EG30">
        <v>100</v>
      </c>
      <c r="EH30">
        <v>100</v>
      </c>
      <c r="EI30">
        <v>4.22</v>
      </c>
      <c r="EJ30">
        <v>4.6399999999999997E-2</v>
      </c>
      <c r="EK30">
        <v>4.21952380952371</v>
      </c>
      <c r="EL30">
        <v>0</v>
      </c>
      <c r="EM30">
        <v>0</v>
      </c>
      <c r="EN30">
        <v>0</v>
      </c>
      <c r="EO30">
        <v>4.64299999999973E-2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33.4</v>
      </c>
      <c r="EX30">
        <v>33.6</v>
      </c>
      <c r="EY30">
        <v>2</v>
      </c>
      <c r="EZ30">
        <v>374.565</v>
      </c>
      <c r="FA30">
        <v>649.12</v>
      </c>
      <c r="FB30">
        <v>38.592100000000002</v>
      </c>
      <c r="FC30">
        <v>35.072200000000002</v>
      </c>
      <c r="FD30">
        <v>29.999300000000002</v>
      </c>
      <c r="FE30">
        <v>34.701999999999998</v>
      </c>
      <c r="FF30">
        <v>34.5854</v>
      </c>
      <c r="FG30">
        <v>51.9968</v>
      </c>
      <c r="FH30">
        <v>0</v>
      </c>
      <c r="FI30">
        <v>100</v>
      </c>
      <c r="FJ30">
        <v>-999.9</v>
      </c>
      <c r="FK30">
        <v>1200.23</v>
      </c>
      <c r="FL30">
        <v>13.005000000000001</v>
      </c>
      <c r="FM30">
        <v>101.211</v>
      </c>
      <c r="FN30">
        <v>100.541</v>
      </c>
    </row>
    <row r="31" spans="1:170" x14ac:dyDescent="0.25">
      <c r="A31">
        <v>15</v>
      </c>
      <c r="B31">
        <v>1605903185.0999999</v>
      </c>
      <c r="C31">
        <v>1394.0999999046301</v>
      </c>
      <c r="D31" t="s">
        <v>347</v>
      </c>
      <c r="E31" t="s">
        <v>348</v>
      </c>
      <c r="F31" t="s">
        <v>285</v>
      </c>
      <c r="G31" t="s">
        <v>286</v>
      </c>
      <c r="H31">
        <v>1605903177.0999999</v>
      </c>
      <c r="I31">
        <f t="shared" si="0"/>
        <v>1.8078399299191643E-4</v>
      </c>
      <c r="J31">
        <f t="shared" si="1"/>
        <v>0.4747613935544398</v>
      </c>
      <c r="K31">
        <f t="shared" si="2"/>
        <v>1399.35709677419</v>
      </c>
      <c r="L31">
        <f t="shared" si="3"/>
        <v>992.91534307449331</v>
      </c>
      <c r="M31">
        <f t="shared" si="4"/>
        <v>101.72595934757629</v>
      </c>
      <c r="N31">
        <f t="shared" si="5"/>
        <v>143.36664664523548</v>
      </c>
      <c r="O31">
        <f t="shared" si="6"/>
        <v>2.7213929404915995E-3</v>
      </c>
      <c r="P31">
        <f t="shared" si="7"/>
        <v>2.9703195342255553</v>
      </c>
      <c r="Q31">
        <f t="shared" si="8"/>
        <v>2.7200085195369589E-3</v>
      </c>
      <c r="R31">
        <f t="shared" si="9"/>
        <v>1.7001296477654059E-3</v>
      </c>
      <c r="S31">
        <f t="shared" si="10"/>
        <v>231.28953517227839</v>
      </c>
      <c r="T31">
        <f t="shared" si="11"/>
        <v>41.233132650535296</v>
      </c>
      <c r="U31">
        <f t="shared" si="12"/>
        <v>40.969864516129</v>
      </c>
      <c r="V31">
        <f t="shared" si="13"/>
        <v>7.8065138879447185</v>
      </c>
      <c r="W31">
        <f t="shared" si="14"/>
        <v>17.583297151598195</v>
      </c>
      <c r="X31">
        <f t="shared" si="15"/>
        <v>1.2997279297329491</v>
      </c>
      <c r="Y31">
        <f t="shared" si="16"/>
        <v>7.3918328202444847</v>
      </c>
      <c r="Z31">
        <f t="shared" si="17"/>
        <v>6.5067859582117693</v>
      </c>
      <c r="AA31">
        <f t="shared" si="18"/>
        <v>-7.9725740909435148</v>
      </c>
      <c r="AB31">
        <f t="shared" si="19"/>
        <v>-164.1439125031948</v>
      </c>
      <c r="AC31">
        <f t="shared" si="20"/>
        <v>-13.604085462023871</v>
      </c>
      <c r="AD31">
        <f t="shared" si="21"/>
        <v>45.568963116116208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51877.665882877751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845.25111538461499</v>
      </c>
      <c r="AR31">
        <v>948.9</v>
      </c>
      <c r="AS31">
        <f t="shared" si="27"/>
        <v>0.10923056656695651</v>
      </c>
      <c r="AT31">
        <v>0.5</v>
      </c>
      <c r="AU31">
        <f t="shared" si="28"/>
        <v>1180.1798523601819</v>
      </c>
      <c r="AV31">
        <f t="shared" si="29"/>
        <v>0.4747613935544398</v>
      </c>
      <c r="AW31">
        <f t="shared" si="30"/>
        <v>64.455856962104875</v>
      </c>
      <c r="AX31">
        <f t="shared" si="31"/>
        <v>0.25941616608704815</v>
      </c>
      <c r="AY31">
        <f t="shared" si="32"/>
        <v>8.91820743478889E-4</v>
      </c>
      <c r="AZ31">
        <f t="shared" si="33"/>
        <v>2.4377489724944672</v>
      </c>
      <c r="BA31" t="s">
        <v>350</v>
      </c>
      <c r="BB31">
        <v>702.74</v>
      </c>
      <c r="BC31">
        <f t="shared" si="34"/>
        <v>246.15999999999997</v>
      </c>
      <c r="BD31">
        <f t="shared" si="35"/>
        <v>0.4210630671733222</v>
      </c>
      <c r="BE31">
        <f t="shared" si="36"/>
        <v>0.90381895332390372</v>
      </c>
      <c r="BF31">
        <f t="shared" si="37"/>
        <v>0.44403872137090272</v>
      </c>
      <c r="BG31">
        <f t="shared" si="38"/>
        <v>0.90833943497582292</v>
      </c>
      <c r="BH31">
        <f t="shared" si="39"/>
        <v>1399.9941935483901</v>
      </c>
      <c r="BI31">
        <f t="shared" si="40"/>
        <v>1180.1798523601819</v>
      </c>
      <c r="BJ31">
        <f t="shared" si="41"/>
        <v>0.84298910509687741</v>
      </c>
      <c r="BK31">
        <f t="shared" si="42"/>
        <v>0.19597821019375491</v>
      </c>
      <c r="BL31">
        <v>6</v>
      </c>
      <c r="BM31">
        <v>0.5</v>
      </c>
      <c r="BN31" t="s">
        <v>290</v>
      </c>
      <c r="BO31">
        <v>2</v>
      </c>
      <c r="BP31">
        <v>1605903177.0999999</v>
      </c>
      <c r="BQ31">
        <v>1399.35709677419</v>
      </c>
      <c r="BR31">
        <v>1400.4487096774201</v>
      </c>
      <c r="BS31">
        <v>12.686238709677401</v>
      </c>
      <c r="BT31">
        <v>12.4185032258065</v>
      </c>
      <c r="BU31">
        <v>1395.1374193548399</v>
      </c>
      <c r="BV31">
        <v>12.639816129032299</v>
      </c>
      <c r="BW31">
        <v>400.00045161290302</v>
      </c>
      <c r="BX31">
        <v>102.351806451613</v>
      </c>
      <c r="BY31">
        <v>9.9988716129032207E-2</v>
      </c>
      <c r="BZ31">
        <v>39.944835483871003</v>
      </c>
      <c r="CA31">
        <v>40.969864516129</v>
      </c>
      <c r="CB31">
        <v>999.9</v>
      </c>
      <c r="CC31">
        <v>0</v>
      </c>
      <c r="CD31">
        <v>0</v>
      </c>
      <c r="CE31">
        <v>9999.1174193548395</v>
      </c>
      <c r="CF31">
        <v>0</v>
      </c>
      <c r="CG31">
        <v>216.762258064516</v>
      </c>
      <c r="CH31">
        <v>1399.9941935483901</v>
      </c>
      <c r="CI31">
        <v>0.90000503225806505</v>
      </c>
      <c r="CJ31">
        <v>9.9994812903225802E-2</v>
      </c>
      <c r="CK31">
        <v>0</v>
      </c>
      <c r="CL31">
        <v>845.22061290322597</v>
      </c>
      <c r="CM31">
        <v>4.9997499999999997</v>
      </c>
      <c r="CN31">
        <v>11699.061290322599</v>
      </c>
      <c r="CO31">
        <v>12178.0193548387</v>
      </c>
      <c r="CP31">
        <v>48.558</v>
      </c>
      <c r="CQ31">
        <v>49.686999999999998</v>
      </c>
      <c r="CR31">
        <v>49.146999999999998</v>
      </c>
      <c r="CS31">
        <v>49.465451612903202</v>
      </c>
      <c r="CT31">
        <v>50.561999999999998</v>
      </c>
      <c r="CU31">
        <v>1255.50322580645</v>
      </c>
      <c r="CV31">
        <v>139.49096774193501</v>
      </c>
      <c r="CW31">
        <v>0</v>
      </c>
      <c r="CX31">
        <v>107.700000047684</v>
      </c>
      <c r="CY31">
        <v>0</v>
      </c>
      <c r="CZ31">
        <v>845.25111538461499</v>
      </c>
      <c r="DA31">
        <v>3.5579145148973099</v>
      </c>
      <c r="DB31">
        <v>53.610256372725402</v>
      </c>
      <c r="DC31">
        <v>11699.4038461538</v>
      </c>
      <c r="DD31">
        <v>15</v>
      </c>
      <c r="DE31">
        <v>1605901071</v>
      </c>
      <c r="DF31" t="s">
        <v>291</v>
      </c>
      <c r="DG31">
        <v>1605901071</v>
      </c>
      <c r="DH31">
        <v>1605901058.5</v>
      </c>
      <c r="DI31">
        <v>4</v>
      </c>
      <c r="DJ31">
        <v>0.41499999999999998</v>
      </c>
      <c r="DK31">
        <v>-5.6000000000000001E-2</v>
      </c>
      <c r="DL31">
        <v>4.22</v>
      </c>
      <c r="DM31">
        <v>4.5999999999999999E-2</v>
      </c>
      <c r="DN31">
        <v>1655</v>
      </c>
      <c r="DO31">
        <v>14</v>
      </c>
      <c r="DP31">
        <v>0.01</v>
      </c>
      <c r="DQ31">
        <v>0.08</v>
      </c>
      <c r="DR31">
        <v>0.49415704928855703</v>
      </c>
      <c r="DS31">
        <v>-0.257447850799991</v>
      </c>
      <c r="DT31">
        <v>0.14403627508428099</v>
      </c>
      <c r="DU31">
        <v>1</v>
      </c>
      <c r="DV31">
        <v>-1.0944903666666701</v>
      </c>
      <c r="DW31">
        <v>1.86122803114562E-2</v>
      </c>
      <c r="DX31">
        <v>0.20128508565439901</v>
      </c>
      <c r="DY31">
        <v>1</v>
      </c>
      <c r="DZ31">
        <v>0.267773066666667</v>
      </c>
      <c r="EA31">
        <v>-1.46015572858739E-2</v>
      </c>
      <c r="EB31">
        <v>1.2981376900091199E-3</v>
      </c>
      <c r="EC31">
        <v>1</v>
      </c>
      <c r="ED31">
        <v>3</v>
      </c>
      <c r="EE31">
        <v>3</v>
      </c>
      <c r="EF31" t="s">
        <v>292</v>
      </c>
      <c r="EG31">
        <v>100</v>
      </c>
      <c r="EH31">
        <v>100</v>
      </c>
      <c r="EI31">
        <v>4.22</v>
      </c>
      <c r="EJ31">
        <v>4.65E-2</v>
      </c>
      <c r="EK31">
        <v>4.21952380952371</v>
      </c>
      <c r="EL31">
        <v>0</v>
      </c>
      <c r="EM31">
        <v>0</v>
      </c>
      <c r="EN31">
        <v>0</v>
      </c>
      <c r="EO31">
        <v>4.64299999999973E-2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35.200000000000003</v>
      </c>
      <c r="EX31">
        <v>35.4</v>
      </c>
      <c r="EY31">
        <v>2</v>
      </c>
      <c r="EZ31">
        <v>374.36599999999999</v>
      </c>
      <c r="FA31">
        <v>650.95299999999997</v>
      </c>
      <c r="FB31">
        <v>38.549700000000001</v>
      </c>
      <c r="FC31">
        <v>34.918999999999997</v>
      </c>
      <c r="FD31">
        <v>29.999700000000001</v>
      </c>
      <c r="FE31">
        <v>34.5867</v>
      </c>
      <c r="FF31">
        <v>34.486699999999999</v>
      </c>
      <c r="FG31">
        <v>58.799900000000001</v>
      </c>
      <c r="FH31">
        <v>0</v>
      </c>
      <c r="FI31">
        <v>100</v>
      </c>
      <c r="FJ31">
        <v>-999.9</v>
      </c>
      <c r="FK31">
        <v>1400.51</v>
      </c>
      <c r="FL31">
        <v>12.8012</v>
      </c>
      <c r="FM31">
        <v>101.239</v>
      </c>
      <c r="FN31">
        <v>100.577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2020-11-20T12:13:33Z</dcterms:created>
  <dcterms:modified xsi:type="dcterms:W3CDTF">2021-05-04T23:05:40Z</dcterms:modified>
</cp:coreProperties>
</file>