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77DC0459-74DF-406D-80BE-A750906C820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Z31" i="1"/>
  <c r="AX31" i="1"/>
  <c r="AS31" i="1"/>
  <c r="AM31" i="1"/>
  <c r="AN31" i="1" s="1"/>
  <c r="AI31" i="1"/>
  <c r="AG31" i="1"/>
  <c r="K31" i="1" s="1"/>
  <c r="Y31" i="1"/>
  <c r="X31" i="1"/>
  <c r="W31" i="1"/>
  <c r="P31" i="1"/>
  <c r="BK30" i="1"/>
  <c r="BJ30" i="1"/>
  <c r="BH30" i="1"/>
  <c r="BI30" i="1" s="1"/>
  <c r="BG30" i="1"/>
  <c r="BF30" i="1"/>
  <c r="BE30" i="1"/>
  <c r="BD30" i="1"/>
  <c r="BC30" i="1"/>
  <c r="AX30" i="1" s="1"/>
  <c r="AZ30" i="1"/>
  <c r="AS30" i="1"/>
  <c r="AM30" i="1"/>
  <c r="AN30" i="1" s="1"/>
  <c r="AI30" i="1"/>
  <c r="AG30" i="1"/>
  <c r="N30" i="1" s="1"/>
  <c r="Y30" i="1"/>
  <c r="X30" i="1"/>
  <c r="W30" i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W29" i="1" s="1"/>
  <c r="X29" i="1"/>
  <c r="P29" i="1"/>
  <c r="BK28" i="1"/>
  <c r="BJ28" i="1"/>
  <c r="BH28" i="1"/>
  <c r="BI28" i="1" s="1"/>
  <c r="BG28" i="1"/>
  <c r="BF28" i="1"/>
  <c r="BE28" i="1"/>
  <c r="BD28" i="1"/>
  <c r="BC28" i="1"/>
  <c r="AZ28" i="1"/>
  <c r="AX28" i="1"/>
  <c r="AS28" i="1"/>
  <c r="AN28" i="1"/>
  <c r="AM28" i="1"/>
  <c r="AI28" i="1"/>
  <c r="AG28" i="1" s="1"/>
  <c r="Y28" i="1"/>
  <c r="X28" i="1"/>
  <c r="W28" i="1" s="1"/>
  <c r="P28" i="1"/>
  <c r="BK27" i="1"/>
  <c r="BJ27" i="1"/>
  <c r="BH27" i="1"/>
  <c r="BI27" i="1" s="1"/>
  <c r="BG27" i="1"/>
  <c r="BF27" i="1"/>
  <c r="BE27" i="1"/>
  <c r="BD27" i="1"/>
  <c r="BC27" i="1"/>
  <c r="AX27" i="1" s="1"/>
  <c r="AZ27" i="1"/>
  <c r="AS27" i="1"/>
  <c r="AN27" i="1"/>
  <c r="AM27" i="1"/>
  <c r="AI27" i="1"/>
  <c r="AG27" i="1" s="1"/>
  <c r="Y27" i="1"/>
  <c r="X27" i="1"/>
  <c r="W27" i="1" s="1"/>
  <c r="P27" i="1"/>
  <c r="BK26" i="1"/>
  <c r="BJ26" i="1"/>
  <c r="BI26" i="1"/>
  <c r="AU26" i="1" s="1"/>
  <c r="AW26" i="1" s="1"/>
  <c r="BH26" i="1"/>
  <c r="BG26" i="1"/>
  <c r="BF26" i="1"/>
  <c r="BE26" i="1"/>
  <c r="BD26" i="1"/>
  <c r="BC26" i="1"/>
  <c r="AX26" i="1" s="1"/>
  <c r="AZ26" i="1"/>
  <c r="AS26" i="1"/>
  <c r="AN26" i="1"/>
  <c r="AM26" i="1"/>
  <c r="AI26" i="1"/>
  <c r="AG26" i="1"/>
  <c r="J26" i="1" s="1"/>
  <c r="AV26" i="1" s="1"/>
  <c r="AY26" i="1" s="1"/>
  <c r="Y26" i="1"/>
  <c r="X26" i="1"/>
  <c r="W26" i="1"/>
  <c r="S26" i="1"/>
  <c r="P26" i="1"/>
  <c r="N26" i="1"/>
  <c r="K26" i="1"/>
  <c r="BK25" i="1"/>
  <c r="BJ25" i="1"/>
  <c r="BI25" i="1"/>
  <c r="AU25" i="1" s="1"/>
  <c r="BH25" i="1"/>
  <c r="BG25" i="1"/>
  <c r="BF25" i="1"/>
  <c r="BE25" i="1"/>
  <c r="BD25" i="1"/>
  <c r="BC25" i="1"/>
  <c r="AX25" i="1" s="1"/>
  <c r="AZ25" i="1"/>
  <c r="AS25" i="1"/>
  <c r="AW25" i="1" s="1"/>
  <c r="AM25" i="1"/>
  <c r="AN25" i="1" s="1"/>
  <c r="AI25" i="1"/>
  <c r="AG25" i="1" s="1"/>
  <c r="Y25" i="1"/>
  <c r="W25" i="1" s="1"/>
  <c r="X25" i="1"/>
  <c r="P25" i="1"/>
  <c r="BK24" i="1"/>
  <c r="BJ24" i="1"/>
  <c r="BI24" i="1"/>
  <c r="AU24" i="1" s="1"/>
  <c r="BH24" i="1"/>
  <c r="BG24" i="1"/>
  <c r="BF24" i="1"/>
  <c r="BE24" i="1"/>
  <c r="BD24" i="1"/>
  <c r="BC24" i="1"/>
  <c r="AZ24" i="1"/>
  <c r="AX24" i="1"/>
  <c r="AS24" i="1"/>
  <c r="AW24" i="1" s="1"/>
  <c r="AM24" i="1"/>
  <c r="AN24" i="1" s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N23" i="1"/>
  <c r="AM23" i="1"/>
  <c r="AI23" i="1"/>
  <c r="AG23" i="1"/>
  <c r="K23" i="1" s="1"/>
  <c r="Y23" i="1"/>
  <c r="X23" i="1"/>
  <c r="W23" i="1"/>
  <c r="P23" i="1"/>
  <c r="BK22" i="1"/>
  <c r="BJ22" i="1"/>
  <c r="BH22" i="1"/>
  <c r="BI22" i="1" s="1"/>
  <c r="BG22" i="1"/>
  <c r="BF22" i="1"/>
  <c r="BE22" i="1"/>
  <c r="BD22" i="1"/>
  <c r="BC22" i="1"/>
  <c r="AX22" i="1" s="1"/>
  <c r="AZ22" i="1"/>
  <c r="AS22" i="1"/>
  <c r="AM22" i="1"/>
  <c r="AN22" i="1" s="1"/>
  <c r="AI22" i="1"/>
  <c r="AG22" i="1"/>
  <c r="N22" i="1" s="1"/>
  <c r="Y22" i="1"/>
  <c r="X22" i="1"/>
  <c r="W22" i="1"/>
  <c r="P22" i="1"/>
  <c r="J22" i="1"/>
  <c r="AV22" i="1" s="1"/>
  <c r="BK21" i="1"/>
  <c r="BJ21" i="1"/>
  <c r="BI21" i="1" s="1"/>
  <c r="BH21" i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Y21" i="1"/>
  <c r="X21" i="1"/>
  <c r="W21" i="1" s="1"/>
  <c r="P21" i="1"/>
  <c r="BK20" i="1"/>
  <c r="BJ20" i="1"/>
  <c r="BH20" i="1"/>
  <c r="BI20" i="1" s="1"/>
  <c r="BG20" i="1"/>
  <c r="BF20" i="1"/>
  <c r="BE20" i="1"/>
  <c r="BD20" i="1"/>
  <c r="BC20" i="1"/>
  <c r="AZ20" i="1"/>
  <c r="AX20" i="1"/>
  <c r="AS20" i="1"/>
  <c r="AN20" i="1"/>
  <c r="AM20" i="1"/>
  <c r="AI20" i="1"/>
  <c r="AG20" i="1" s="1"/>
  <c r="Y20" i="1"/>
  <c r="X20" i="1"/>
  <c r="W20" i="1" s="1"/>
  <c r="P20" i="1"/>
  <c r="BK19" i="1"/>
  <c r="BJ19" i="1"/>
  <c r="BH19" i="1"/>
  <c r="BI19" i="1" s="1"/>
  <c r="BG19" i="1"/>
  <c r="BF19" i="1"/>
  <c r="BE19" i="1"/>
  <c r="BD19" i="1"/>
  <c r="BC19" i="1"/>
  <c r="AX19" i="1" s="1"/>
  <c r="AZ19" i="1"/>
  <c r="AS19" i="1"/>
  <c r="AN19" i="1"/>
  <c r="AM19" i="1"/>
  <c r="AI19" i="1"/>
  <c r="AH19" i="1"/>
  <c r="AG19" i="1"/>
  <c r="N19" i="1" s="1"/>
  <c r="Y19" i="1"/>
  <c r="X19" i="1"/>
  <c r="W19" i="1" s="1"/>
  <c r="P19" i="1"/>
  <c r="K19" i="1"/>
  <c r="BK18" i="1"/>
  <c r="BJ18" i="1"/>
  <c r="BI18" i="1" s="1"/>
  <c r="BH18" i="1"/>
  <c r="BG18" i="1"/>
  <c r="BF18" i="1"/>
  <c r="BE18" i="1"/>
  <c r="BD18" i="1"/>
  <c r="BC18" i="1"/>
  <c r="AX18" i="1" s="1"/>
  <c r="AZ18" i="1"/>
  <c r="AS18" i="1"/>
  <c r="AN18" i="1"/>
  <c r="AM18" i="1"/>
  <c r="AI18" i="1"/>
  <c r="AG18" i="1"/>
  <c r="J18" i="1" s="1"/>
  <c r="AV18" i="1" s="1"/>
  <c r="Y18" i="1"/>
  <c r="X18" i="1"/>
  <c r="W18" i="1"/>
  <c r="P18" i="1"/>
  <c r="N18" i="1"/>
  <c r="K18" i="1"/>
  <c r="BK17" i="1"/>
  <c r="BJ17" i="1"/>
  <c r="BI17" i="1"/>
  <c r="AU17" i="1" s="1"/>
  <c r="BH17" i="1"/>
  <c r="BG17" i="1"/>
  <c r="BF17" i="1"/>
  <c r="BE17" i="1"/>
  <c r="BD17" i="1"/>
  <c r="BC17" i="1"/>
  <c r="AX17" i="1" s="1"/>
  <c r="AZ17" i="1"/>
  <c r="AS17" i="1"/>
  <c r="AW17" i="1" s="1"/>
  <c r="AM17" i="1"/>
  <c r="AN17" i="1" s="1"/>
  <c r="AI17" i="1"/>
  <c r="AG17" i="1" s="1"/>
  <c r="Y17" i="1"/>
  <c r="W17" i="1" s="1"/>
  <c r="X17" i="1"/>
  <c r="P17" i="1"/>
  <c r="K25" i="1" l="1"/>
  <c r="I25" i="1"/>
  <c r="J25" i="1"/>
  <c r="AV25" i="1" s="1"/>
  <c r="AY25" i="1" s="1"/>
  <c r="AH25" i="1"/>
  <c r="N25" i="1"/>
  <c r="AU27" i="1"/>
  <c r="S27" i="1"/>
  <c r="AU29" i="1"/>
  <c r="S29" i="1"/>
  <c r="N27" i="1"/>
  <c r="K27" i="1"/>
  <c r="J27" i="1"/>
  <c r="AV27" i="1" s="1"/>
  <c r="AY27" i="1" s="1"/>
  <c r="AH27" i="1"/>
  <c r="I27" i="1"/>
  <c r="K28" i="1"/>
  <c r="J28" i="1"/>
  <c r="AV28" i="1" s="1"/>
  <c r="AY28" i="1" s="1"/>
  <c r="I28" i="1"/>
  <c r="AH28" i="1"/>
  <c r="N28" i="1"/>
  <c r="AH24" i="1"/>
  <c r="N24" i="1"/>
  <c r="K24" i="1"/>
  <c r="J24" i="1"/>
  <c r="AV24" i="1" s="1"/>
  <c r="AY24" i="1" s="1"/>
  <c r="I24" i="1"/>
  <c r="S23" i="1"/>
  <c r="AU23" i="1"/>
  <c r="AW23" i="1" s="1"/>
  <c r="AW27" i="1"/>
  <c r="S28" i="1"/>
  <c r="AU28" i="1"/>
  <c r="AW28" i="1" s="1"/>
  <c r="AW29" i="1"/>
  <c r="AU30" i="1"/>
  <c r="AW30" i="1" s="1"/>
  <c r="S30" i="1"/>
  <c r="AU18" i="1"/>
  <c r="AW18" i="1" s="1"/>
  <c r="S18" i="1"/>
  <c r="K20" i="1"/>
  <c r="AH20" i="1"/>
  <c r="J20" i="1"/>
  <c r="AV20" i="1" s="1"/>
  <c r="I20" i="1"/>
  <c r="N20" i="1"/>
  <c r="K17" i="1"/>
  <c r="J17" i="1"/>
  <c r="AV17" i="1" s="1"/>
  <c r="AY17" i="1" s="1"/>
  <c r="I17" i="1"/>
  <c r="AH17" i="1"/>
  <c r="N17" i="1"/>
  <c r="I21" i="1"/>
  <c r="AH21" i="1"/>
  <c r="N21" i="1"/>
  <c r="J21" i="1"/>
  <c r="AV21" i="1" s="1"/>
  <c r="AY21" i="1" s="1"/>
  <c r="K21" i="1"/>
  <c r="AW31" i="1"/>
  <c r="S31" i="1"/>
  <c r="AU31" i="1"/>
  <c r="AU22" i="1"/>
  <c r="AW22" i="1" s="1"/>
  <c r="S22" i="1"/>
  <c r="I29" i="1"/>
  <c r="AH29" i="1"/>
  <c r="N29" i="1"/>
  <c r="J29" i="1"/>
  <c r="AV29" i="1" s="1"/>
  <c r="AY29" i="1" s="1"/>
  <c r="K29" i="1"/>
  <c r="S19" i="1"/>
  <c r="AU19" i="1"/>
  <c r="AW19" i="1" s="1"/>
  <c r="S20" i="1"/>
  <c r="AU20" i="1"/>
  <c r="AW20" i="1" s="1"/>
  <c r="AU21" i="1"/>
  <c r="AW21" i="1" s="1"/>
  <c r="S21" i="1"/>
  <c r="I19" i="1"/>
  <c r="AH22" i="1"/>
  <c r="AH30" i="1"/>
  <c r="J19" i="1"/>
  <c r="AV19" i="1" s="1"/>
  <c r="I22" i="1"/>
  <c r="N23" i="1"/>
  <c r="S24" i="1"/>
  <c r="I30" i="1"/>
  <c r="N31" i="1"/>
  <c r="J30" i="1"/>
  <c r="AV30" i="1" s="1"/>
  <c r="AY30" i="1" s="1"/>
  <c r="AH23" i="1"/>
  <c r="K30" i="1"/>
  <c r="AH31" i="1"/>
  <c r="K22" i="1"/>
  <c r="S17" i="1"/>
  <c r="AH18" i="1"/>
  <c r="I23" i="1"/>
  <c r="S25" i="1"/>
  <c r="AH26" i="1"/>
  <c r="I31" i="1"/>
  <c r="I18" i="1"/>
  <c r="J23" i="1"/>
  <c r="AV23" i="1" s="1"/>
  <c r="AY23" i="1" s="1"/>
  <c r="I26" i="1"/>
  <c r="J31" i="1"/>
  <c r="AV31" i="1" s="1"/>
  <c r="AY31" i="1" s="1"/>
  <c r="AA23" i="1" l="1"/>
  <c r="AA19" i="1"/>
  <c r="T22" i="1"/>
  <c r="U22" i="1" s="1"/>
  <c r="AA30" i="1"/>
  <c r="Q30" i="1"/>
  <c r="O30" i="1" s="1"/>
  <c r="R30" i="1" s="1"/>
  <c r="L30" i="1" s="1"/>
  <c r="M30" i="1" s="1"/>
  <c r="T21" i="1"/>
  <c r="U21" i="1" s="1"/>
  <c r="T30" i="1"/>
  <c r="U30" i="1" s="1"/>
  <c r="T23" i="1"/>
  <c r="U23" i="1" s="1"/>
  <c r="AA26" i="1"/>
  <c r="T17" i="1"/>
  <c r="U17" i="1" s="1"/>
  <c r="Q17" i="1" s="1"/>
  <c r="O17" i="1" s="1"/>
  <c r="R17" i="1" s="1"/>
  <c r="L17" i="1" s="1"/>
  <c r="M17" i="1" s="1"/>
  <c r="T24" i="1"/>
  <c r="U24" i="1" s="1"/>
  <c r="T19" i="1"/>
  <c r="U19" i="1" s="1"/>
  <c r="AA24" i="1"/>
  <c r="Q24" i="1"/>
  <c r="O24" i="1" s="1"/>
  <c r="R24" i="1" s="1"/>
  <c r="L24" i="1" s="1"/>
  <c r="M24" i="1" s="1"/>
  <c r="AA28" i="1"/>
  <c r="AY18" i="1"/>
  <c r="T31" i="1"/>
  <c r="U31" i="1" s="1"/>
  <c r="T29" i="1"/>
  <c r="U29" i="1" s="1"/>
  <c r="Q18" i="1"/>
  <c r="O18" i="1" s="1"/>
  <c r="R18" i="1" s="1"/>
  <c r="L18" i="1" s="1"/>
  <c r="M18" i="1" s="1"/>
  <c r="AA18" i="1"/>
  <c r="T20" i="1"/>
  <c r="U20" i="1" s="1"/>
  <c r="Q21" i="1"/>
  <c r="O21" i="1" s="1"/>
  <c r="R21" i="1" s="1"/>
  <c r="L21" i="1" s="1"/>
  <c r="M21" i="1" s="1"/>
  <c r="AA21" i="1"/>
  <c r="AA31" i="1"/>
  <c r="Q31" i="1"/>
  <c r="O31" i="1" s="1"/>
  <c r="R31" i="1" s="1"/>
  <c r="L31" i="1" s="1"/>
  <c r="M31" i="1" s="1"/>
  <c r="AY19" i="1"/>
  <c r="T28" i="1"/>
  <c r="U28" i="1" s="1"/>
  <c r="Q28" i="1" s="1"/>
  <c r="O28" i="1" s="1"/>
  <c r="R28" i="1" s="1"/>
  <c r="L28" i="1" s="1"/>
  <c r="M28" i="1" s="1"/>
  <c r="AA27" i="1"/>
  <c r="T27" i="1"/>
  <c r="U27" i="1" s="1"/>
  <c r="Q20" i="1"/>
  <c r="O20" i="1" s="1"/>
  <c r="R20" i="1" s="1"/>
  <c r="L20" i="1" s="1"/>
  <c r="M20" i="1" s="1"/>
  <c r="AA20" i="1"/>
  <c r="AA25" i="1"/>
  <c r="AA22" i="1"/>
  <c r="Q22" i="1"/>
  <c r="O22" i="1" s="1"/>
  <c r="R22" i="1" s="1"/>
  <c r="L22" i="1" s="1"/>
  <c r="M22" i="1" s="1"/>
  <c r="AY20" i="1"/>
  <c r="T25" i="1"/>
  <c r="U25" i="1" s="1"/>
  <c r="Q29" i="1"/>
  <c r="O29" i="1" s="1"/>
  <c r="R29" i="1" s="1"/>
  <c r="L29" i="1" s="1"/>
  <c r="M29" i="1" s="1"/>
  <c r="AA29" i="1"/>
  <c r="AA17" i="1"/>
  <c r="T18" i="1"/>
  <c r="U18" i="1" s="1"/>
  <c r="AY22" i="1"/>
  <c r="T26" i="1"/>
  <c r="U26" i="1" s="1"/>
  <c r="V26" i="1" l="1"/>
  <c r="Z26" i="1" s="1"/>
  <c r="AC26" i="1"/>
  <c r="AD26" i="1" s="1"/>
  <c r="AB26" i="1"/>
  <c r="V27" i="1"/>
  <c r="Z27" i="1" s="1"/>
  <c r="AC27" i="1"/>
  <c r="AD27" i="1" s="1"/>
  <c r="AB27" i="1"/>
  <c r="V19" i="1"/>
  <c r="Z19" i="1" s="1"/>
  <c r="AC19" i="1"/>
  <c r="AD19" i="1" s="1"/>
  <c r="AB19" i="1"/>
  <c r="V23" i="1"/>
  <c r="Z23" i="1" s="1"/>
  <c r="AC23" i="1"/>
  <c r="AD23" i="1" s="1"/>
  <c r="AB23" i="1"/>
  <c r="V22" i="1"/>
  <c r="Z22" i="1" s="1"/>
  <c r="AC22" i="1"/>
  <c r="AB22" i="1"/>
  <c r="V30" i="1"/>
  <c r="Z30" i="1" s="1"/>
  <c r="AC30" i="1"/>
  <c r="AB30" i="1"/>
  <c r="Q19" i="1"/>
  <c r="O19" i="1" s="1"/>
  <c r="R19" i="1" s="1"/>
  <c r="L19" i="1" s="1"/>
  <c r="M19" i="1" s="1"/>
  <c r="Q27" i="1"/>
  <c r="O27" i="1" s="1"/>
  <c r="R27" i="1" s="1"/>
  <c r="L27" i="1" s="1"/>
  <c r="M27" i="1" s="1"/>
  <c r="AB24" i="1"/>
  <c r="V24" i="1"/>
  <c r="Z24" i="1" s="1"/>
  <c r="AC24" i="1"/>
  <c r="AD24" i="1" s="1"/>
  <c r="V29" i="1"/>
  <c r="Z29" i="1" s="1"/>
  <c r="AC29" i="1"/>
  <c r="AD29" i="1" s="1"/>
  <c r="AB29" i="1"/>
  <c r="Q26" i="1"/>
  <c r="O26" i="1" s="1"/>
  <c r="R26" i="1" s="1"/>
  <c r="L26" i="1" s="1"/>
  <c r="M26" i="1" s="1"/>
  <c r="V31" i="1"/>
  <c r="Z31" i="1" s="1"/>
  <c r="AC31" i="1"/>
  <c r="AD31" i="1" s="1"/>
  <c r="AB31" i="1"/>
  <c r="V20" i="1"/>
  <c r="Z20" i="1" s="1"/>
  <c r="AC20" i="1"/>
  <c r="AD20" i="1" s="1"/>
  <c r="AB20" i="1"/>
  <c r="V21" i="1"/>
  <c r="Z21" i="1" s="1"/>
  <c r="AC21" i="1"/>
  <c r="AD21" i="1" s="1"/>
  <c r="AB21" i="1"/>
  <c r="Q23" i="1"/>
  <c r="O23" i="1" s="1"/>
  <c r="R23" i="1" s="1"/>
  <c r="L23" i="1" s="1"/>
  <c r="M23" i="1" s="1"/>
  <c r="AC25" i="1"/>
  <c r="AB25" i="1"/>
  <c r="V25" i="1"/>
  <c r="Z25" i="1" s="1"/>
  <c r="V18" i="1"/>
  <c r="Z18" i="1" s="1"/>
  <c r="AC18" i="1"/>
  <c r="AB18" i="1"/>
  <c r="Q25" i="1"/>
  <c r="O25" i="1" s="1"/>
  <c r="R25" i="1" s="1"/>
  <c r="L25" i="1" s="1"/>
  <c r="M25" i="1" s="1"/>
  <c r="AC28" i="1"/>
  <c r="V28" i="1"/>
  <c r="Z28" i="1" s="1"/>
  <c r="AB28" i="1"/>
  <c r="AC17" i="1"/>
  <c r="AD17" i="1" s="1"/>
  <c r="AB17" i="1"/>
  <c r="V17" i="1"/>
  <c r="Z17" i="1" s="1"/>
  <c r="AD25" i="1" l="1"/>
  <c r="AD22" i="1"/>
  <c r="AD18" i="1"/>
  <c r="AD28" i="1"/>
  <c r="AD30" i="1"/>
</calcChain>
</file>

<file path=xl/sharedStrings.xml><?xml version="1.0" encoding="utf-8"?>
<sst xmlns="http://schemas.openxmlformats.org/spreadsheetml/2006/main" count="693" uniqueCount="352">
  <si>
    <t>File opened</t>
  </si>
  <si>
    <t>2020-11-20 14:47:21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</si>
  <si>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</si>
  <si>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</si>
  <si>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</si>
  <si>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</si>
  <si>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</si>
  <si>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</si>
  <si>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</si>
  <si>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</si>
  <si>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</si>
  <si>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</si>
  <si>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</si>
  <si>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{"h2obspanconc2": "0", "h2oaspan2b": "0.070146", "ssb_ref": "37377.7", "co2aspan2b": "0.306383", "co2azero": "0.965182", "tazero": "0.0863571", "h2obspan2b": "0.0705964", "co2bspan2b": "0.308367", "tbzero": "0.134552", "oxygen": "21", "co2aspan2": "-0.0279682", "co2bzero": "0.964262", "h2obspan2": "0", "co2bspan2": "-0.0301809", "co2aspan2a": "0.308883", "flowbzero": "0.29097", "co2bspan2a": "0.310949", "h2oaspanconc2": "0", "h2obspanconc1": "12.28", "ssa_ref": "35809.5", "co2bspanconc2": "299.2", "co2bspan1": "1.00108", "h2oaspanconc1": "12.28", "flowazero": "0.29042", "h2obspan2a": "0.0708892", "co2aspanconc2": "299.2", "co2bspanconc1": "2500", "h2oaspan2a": "0.0696095", "h2oaspan1": "1.00771", "h2oaspan2": "0", "h2oazero": "1.13424", "co2aspan1": "1.00054", "h2obzero": "1.1444", "co2aspanconc1": "2500", "chamberpressurezero": "2.68126", "flowmeterzero": "1.00299", "h2obspan1": "0.99587"}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</si>
  <si>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</si>
  <si>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</si>
  <si>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</si>
  <si>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</si>
  <si>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</si>
  <si>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</si>
  <si>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</si>
  <si>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</si>
  <si>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</si>
  <si>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14:47:21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</si>
  <si>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</si>
  <si>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</si>
  <si>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</si>
  <si>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</si>
  <si>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</si>
  <si>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</si>
  <si>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</si>
  <si>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</si>
  <si>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</si>
  <si>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</si>
  <si>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</si>
  <si>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</si>
  <si>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</si>
  <si>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</si>
  <si>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</si>
  <si>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</si>
  <si>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</si>
  <si>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</si>
  <si>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</si>
  <si>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</si>
  <si>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</si>
  <si>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</si>
  <si>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</si>
  <si>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</si>
  <si>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</si>
  <si>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</si>
  <si>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</si>
  <si>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</si>
  <si>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</si>
  <si>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</si>
  <si>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</si>
  <si>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</si>
  <si>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</si>
  <si>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</si>
  <si>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</si>
  <si>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</si>
  <si>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</si>
  <si>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</si>
  <si>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</si>
  <si>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</si>
  <si>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</si>
  <si>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</si>
  <si>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</si>
  <si>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</si>
  <si>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</si>
  <si>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</si>
  <si>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</si>
  <si>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</si>
  <si>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</si>
  <si>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</si>
  <si>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</si>
  <si>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</si>
  <si>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</si>
  <si>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1.14622 67.3158 371.088 627.247 888.911 1107.13 1304.8 1496.68</t>
  </si>
  <si>
    <t>Fs_true</t>
  </si>
  <si>
    <t>0.156936 100.115 404.137 600.9 801.275 1001.24 1201.16 1401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</si>
  <si>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</si>
  <si>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</si>
  <si>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</si>
  <si>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</si>
  <si>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</si>
  <si>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</si>
  <si>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</si>
  <si>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</si>
  <si>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</si>
  <si>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</si>
  <si>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</si>
  <si>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</si>
  <si>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</si>
  <si>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</si>
  <si>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</si>
  <si>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</si>
  <si>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</si>
  <si>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</si>
  <si>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</si>
  <si>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</si>
  <si>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</si>
  <si>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</si>
  <si>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</si>
  <si>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</si>
  <si>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</si>
  <si>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</si>
  <si>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</si>
  <si>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</si>
  <si>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</si>
  <si>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</si>
  <si>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</si>
  <si>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</si>
  <si>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</si>
  <si>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</si>
  <si>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</si>
  <si>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</si>
  <si>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</si>
  <si>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</si>
  <si>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</si>
  <si>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</si>
  <si>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</si>
  <si>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</si>
  <si>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</si>
  <si>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</si>
  <si>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</si>
  <si>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</si>
  <si>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</si>
  <si>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</si>
  <si>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</si>
  <si>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</si>
  <si>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</si>
  <si>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</si>
  <si>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</si>
  <si>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</si>
  <si>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</si>
  <si>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</si>
  <si>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</si>
  <si>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</si>
  <si>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</si>
  <si>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</si>
  <si>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</si>
  <si>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</si>
  <si>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</si>
  <si>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</si>
  <si>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</si>
  <si>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</si>
  <si>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</si>
  <si>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</si>
  <si>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</si>
  <si>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</si>
  <si>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</si>
  <si>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</si>
  <si>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</si>
  <si>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</si>
  <si>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</si>
  <si>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</si>
  <si>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</si>
  <si>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</si>
  <si>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</si>
  <si>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</si>
  <si>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</si>
  <si>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</si>
  <si>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</si>
  <si>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</si>
  <si>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</si>
  <si>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</si>
  <si>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</si>
  <si>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</si>
  <si>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</si>
  <si>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</si>
  <si>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</si>
  <si>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</si>
  <si>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</si>
  <si>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</si>
  <si>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</si>
  <si>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</si>
  <si>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</si>
  <si>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</si>
  <si>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</si>
  <si>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</si>
  <si>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</si>
  <si>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</si>
  <si>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</si>
  <si>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</si>
  <si>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</si>
  <si>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</si>
  <si>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</si>
  <si>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</si>
  <si>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</si>
  <si>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</si>
  <si>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</si>
  <si>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</si>
  <si>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</si>
  <si>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</si>
  <si>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</si>
  <si>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</si>
  <si>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</si>
  <si>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</si>
  <si>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</si>
  <si>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</si>
  <si>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</si>
  <si>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</si>
  <si>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</si>
  <si>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</si>
  <si>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</si>
  <si>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</si>
  <si>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</si>
  <si>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</si>
  <si>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</si>
  <si>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</si>
  <si>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</si>
  <si>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</si>
  <si>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</si>
  <si>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</si>
  <si>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</si>
  <si>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</si>
  <si>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</si>
  <si>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</si>
  <si>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</si>
  <si>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</si>
  <si>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</si>
  <si>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</si>
  <si>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</si>
  <si>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</si>
  <si>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</si>
  <si>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</si>
  <si>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</si>
  <si>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</si>
  <si>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</si>
  <si>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</si>
  <si>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</si>
  <si>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</si>
  <si>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</si>
  <si>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</si>
  <si>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</si>
  <si>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</si>
  <si>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</si>
  <si>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</si>
  <si>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</si>
  <si>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</si>
  <si>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</si>
  <si>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</si>
  <si>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</si>
  <si>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</si>
  <si>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</si>
  <si>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</si>
  <si>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</si>
  <si>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</si>
  <si>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</si>
  <si>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</si>
  <si>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</si>
  <si>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</si>
  <si>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</si>
  <si>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</si>
  <si>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</si>
  <si>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</si>
  <si>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</si>
  <si>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</si>
  <si>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</si>
  <si>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</si>
  <si>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</si>
  <si>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</si>
  <si>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</si>
  <si>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</si>
  <si>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</si>
  <si>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</si>
  <si>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</si>
  <si>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</si>
  <si>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</si>
  <si>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</si>
  <si>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</si>
  <si>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</si>
  <si>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</si>
  <si>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</si>
  <si>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</si>
  <si>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</si>
  <si>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</si>
  <si>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</si>
  <si>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</si>
  <si>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</si>
  <si>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</si>
  <si>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</si>
  <si>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</si>
  <si>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20201120 14:56:57</t>
  </si>
  <si>
    <t>14:56:57</t>
  </si>
  <si>
    <t>1149</t>
  </si>
  <si>
    <t>_1</t>
  </si>
  <si>
    <t>RECT-4143-20200907-06_33_50</t>
  </si>
  <si>
    <t>RECT-5799-20201120-14_57_02</t>
  </si>
  <si>
    <t>DARK-5800-20201120-14_57_04</t>
  </si>
  <si>
    <t>0: Broadleaf</t>
  </si>
  <si>
    <t>14:47:49</t>
  </si>
  <si>
    <t>1/3</t>
  </si>
  <si>
    <t>20201120 14:58:58</t>
  </si>
  <si>
    <t>14:58:58</t>
  </si>
  <si>
    <t>RECT-5801-20201120-14_59_02</t>
  </si>
  <si>
    <t>DARK-5802-20201120-14_59_05</t>
  </si>
  <si>
    <t>2/3</t>
  </si>
  <si>
    <t>20201120 15:00:58</t>
  </si>
  <si>
    <t>15:00:58</t>
  </si>
  <si>
    <t>RECT-5803-20201120-15_01_03</t>
  </si>
  <si>
    <t>DARK-5804-20201120-15_01_05</t>
  </si>
  <si>
    <t>0/3</t>
  </si>
  <si>
    <t>20201120 15:02:59</t>
  </si>
  <si>
    <t>15:02:59</t>
  </si>
  <si>
    <t>RECT-5805-20201120-15_03_03</t>
  </si>
  <si>
    <t>DARK-5806-20201120-15_03_05</t>
  </si>
  <si>
    <t>20201120 15:04:59</t>
  </si>
  <si>
    <t>15:04:59</t>
  </si>
  <si>
    <t>RECT-5807-20201120-15_05_04</t>
  </si>
  <si>
    <t>DARK-5808-20201120-15_05_06</t>
  </si>
  <si>
    <t>20201120 15:06:21</t>
  </si>
  <si>
    <t>15:06:21</t>
  </si>
  <si>
    <t>RECT-5809-20201120-15_06_26</t>
  </si>
  <si>
    <t>DARK-5810-20201120-15_06_28</t>
  </si>
  <si>
    <t>3/3</t>
  </si>
  <si>
    <t>20201120 15:08:22</t>
  </si>
  <si>
    <t>15:08:22</t>
  </si>
  <si>
    <t>RECT-5811-20201120-15_08_26</t>
  </si>
  <si>
    <t>DARK-5812-20201120-15_08_28</t>
  </si>
  <si>
    <t>20201120 15:10:23</t>
  </si>
  <si>
    <t>15:10:23</t>
  </si>
  <si>
    <t>RECT-5813-20201120-15_10_27</t>
  </si>
  <si>
    <t>DARK-5814-20201120-15_10_30</t>
  </si>
  <si>
    <t>20201120 15:12:23</t>
  </si>
  <si>
    <t>15:12:23</t>
  </si>
  <si>
    <t>RECT-5815-20201120-15_12_28</t>
  </si>
  <si>
    <t>DARK-5816-20201120-15_12_30</t>
  </si>
  <si>
    <t>20201120 15:14:24</t>
  </si>
  <si>
    <t>15:14:24</t>
  </si>
  <si>
    <t>RECT-5817-20201120-15_14_29</t>
  </si>
  <si>
    <t>DARK-5818-20201120-15_14_31</t>
  </si>
  <si>
    <t>20201120 15:16:24</t>
  </si>
  <si>
    <t>15:16:24</t>
  </si>
  <si>
    <t>RECT-5819-20201120-15_16_29</t>
  </si>
  <si>
    <t>DARK-5820-20201120-15_16_31</t>
  </si>
  <si>
    <t>20201120 15:18:25</t>
  </si>
  <si>
    <t>15:18:25</t>
  </si>
  <si>
    <t>RECT-5821-20201120-15_18_29</t>
  </si>
  <si>
    <t>DARK-5822-20201120-15_18_31</t>
  </si>
  <si>
    <t>20201120 15:20:06</t>
  </si>
  <si>
    <t>15:20:06</t>
  </si>
  <si>
    <t>RECT-5823-20201120-15_20_10</t>
  </si>
  <si>
    <t>DARK-5824-20201120-15_20_13</t>
  </si>
  <si>
    <t>20201120 15:22:06</t>
  </si>
  <si>
    <t>15:22:06</t>
  </si>
  <si>
    <t>RECT-5825-20201120-15_22_11</t>
  </si>
  <si>
    <t>DARK-5826-20201120-15_22_13</t>
  </si>
  <si>
    <t>20201120 15:24:00</t>
  </si>
  <si>
    <t>15:24:00</t>
  </si>
  <si>
    <t>RECT-5827-20201120-15_24_04</t>
  </si>
  <si>
    <t>DARK-5828-20201120-15_24_06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</si>
</sst>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1605913017.5999999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1605913009.8499999</v>
      </c>
      <c r="I17">
        <f t="shared" ref="I17:I31" si="0">BW17*AG17*(BS17-BT17)/(100*BL17*(1000-AG17*BS17))</f>
        <v>8.6413931293434574E-4</v>
      </c>
      <c r="J17">
        <f t="shared" ref="J17:J31" si="1">BW17*AG17*(BR17-BQ17*(1000-AG17*BT17)/(1000-AG17*BS17))/(100*BL17)</f>
        <v>-0.71250902473244426</v>
      </c>
      <c r="K17">
        <f t="shared" ref="K17:K31" si="2">BQ17 - IF(AG17&gt;1, J17*BL17*100/(AI17*CE17), 0)</f>
        <v>401.480166666667</v>
      </c>
      <c r="L17">
        <f t="shared" ref="L17:L31" si="3">((R17-I17/2)*K17-J17)/(R17+I17/2)</f>
        <v>440.49609683848263</v>
      </c>
      <c r="M17">
        <f t="shared" ref="M17:M31" si="4">L17*(BX17+BY17)/1000</f>
        <v>45.062670934201954</v>
      </c>
      <c r="N17">
        <f t="shared" ref="N17:N31" si="5">(BQ17 - IF(AG17&gt;1, J17*BL17*100/(AI17*CE17), 0))*(BX17+BY17)/1000</f>
        <v>41.071348343280114</v>
      </c>
      <c r="O17">
        <f t="shared" ref="O17:O31" si="6">2/((1/Q17-1/P17)+SIGN(Q17)*SQRT((1/Q17-1/P17)*(1/Q17-1/P17) + 4*BM17/((BM17+1)*(BM17+1))*(2*1/Q17*1/P17-1/P17*1/P17)))</f>
        <v>1.4333335614215357E-2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2.9673130444610329</v>
      </c>
      <c r="Q17">
        <f t="shared" ref="Q17:Q31" si="8">I17*(1000-(1000*0.61365*EXP(17.502*U17/(240.97+U17))/(BX17+BY17)+BS17)/2)/(1000*0.61365*EXP(17.502*U17/(240.97+U17))/(BX17+BY17)-BS17)</f>
        <v>1.4294982381391345E-2</v>
      </c>
      <c r="R17">
        <f t="shared" ref="R17:R31" si="9">1/((BM17+1)/(O17/1.6)+1/(P17/1.37)) + BM17/((BM17+1)/(O17/1.6) + BM17/(P17/1.37))</f>
        <v>8.9378012588859704E-3</v>
      </c>
      <c r="S17">
        <f t="shared" ref="S17:S31" si="10">(BI17*BK17)</f>
        <v>231.28606731343211</v>
      </c>
      <c r="T17">
        <f t="shared" ref="T17:T31" si="11">(BZ17+(S17+2*0.95*0.0000000567*(((BZ17+$B$7)+273)^4-(BZ17+273)^4)-44100*I17)/(1.84*29.3*P17+8*0.95*0.0000000567*(BZ17+273)^3))</f>
        <v>38.940462628439953</v>
      </c>
      <c r="U17">
        <f t="shared" ref="U17:U31" si="12">($C$7*CA17+$D$7*CB17+$E$7*T17)</f>
        <v>38.305436666666701</v>
      </c>
      <c r="V17">
        <f t="shared" ref="V17:V31" si="13">0.61365*EXP(17.502*U17/(240.97+U17))</f>
        <v>6.7682657548552738</v>
      </c>
      <c r="W17">
        <f t="shared" ref="W17:W31" si="14">(X17/Y17*100)</f>
        <v>12.334998852605098</v>
      </c>
      <c r="X17">
        <f t="shared" ref="X17:X31" si="15">BS17*(BX17+BY17)/1000</f>
        <v>0.81334326927580025</v>
      </c>
      <c r="Y17">
        <f t="shared" ref="Y17:Y31" si="16">0.61365*EXP(17.502*BZ17/(240.97+BZ17))</f>
        <v>6.5937847177344953</v>
      </c>
      <c r="Z17">
        <f t="shared" ref="Z17:Z31" si="17">(V17-BS17*(BX17+BY17)/1000)</f>
        <v>5.9549224855794733</v>
      </c>
      <c r="AA17">
        <f t="shared" ref="AA17:AA31" si="18">(-I17*44100)</f>
        <v>-38.108543700404645</v>
      </c>
      <c r="AB17">
        <f t="shared" ref="AB17:AB31" si="19">2*29.3*P17*0.92*(BZ17-U17)</f>
        <v>-77.133491422021791</v>
      </c>
      <c r="AC17">
        <f t="shared" ref="AC17:AC31" si="20">2*0.95*0.0000000567*(((BZ17+$B$7)+273)^4-(U17+273)^4)</f>
        <v>-6.2537690209320402</v>
      </c>
      <c r="AD17">
        <f t="shared" ref="AD17:AD31" si="21">S17+AC17+AA17+AB17</f>
        <v>109.79026317007362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52143.390071375929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821.05820000000006</v>
      </c>
      <c r="AR17">
        <v>960.8</v>
      </c>
      <c r="AS17">
        <f t="shared" ref="AS17:AS31" si="27">1-AQ17/AR17</f>
        <v>0.14544317235636961</v>
      </c>
      <c r="AT17">
        <v>0.5</v>
      </c>
      <c r="AU17">
        <f t="shared" ref="AU17:AU31" si="28">BI17</f>
        <v>1180.1615007472869</v>
      </c>
      <c r="AV17">
        <f t="shared" ref="AV17:AV31" si="29">J17</f>
        <v>-0.71250902473244426</v>
      </c>
      <c r="AW17">
        <f t="shared" ref="AW17:AW31" si="30">AS17*AT17*AU17</f>
        <v>85.823216280769742</v>
      </c>
      <c r="AX17">
        <f t="shared" ref="AX17:AX31" si="31">BC17/AR17</f>
        <v>0.34921940049958367</v>
      </c>
      <c r="AY17">
        <f t="shared" ref="AY17:AY31" si="32">(AV17-AO17)/AU17</f>
        <v>-1.1418907058982121E-4</v>
      </c>
      <c r="AZ17">
        <f t="shared" ref="AZ17:AZ31" si="33">(AL17-AR17)/AR17</f>
        <v>2.3951706910907578</v>
      </c>
      <c r="BA17" t="s">
        <v>289</v>
      </c>
      <c r="BB17">
        <v>625.27</v>
      </c>
      <c r="BC17">
        <f t="shared" ref="BC17:BC31" si="34">AR17-BB17</f>
        <v>335.53</v>
      </c>
      <c r="BD17">
        <f t="shared" ref="BD17:BD31" si="35">(AR17-AQ17)/(AR17-BB17)</f>
        <v>0.41648079158346468</v>
      </c>
      <c r="BE17">
        <f t="shared" ref="BE17:BE31" si="36">(AL17-AR17)/(AL17-BB17)</f>
        <v>0.87275154447988279</v>
      </c>
      <c r="BF17">
        <f t="shared" ref="BF17:BF31" si="37">(AR17-AQ17)/(AR17-AK17)</f>
        <v>0.56962354195409448</v>
      </c>
      <c r="BG17">
        <f t="shared" ref="BG17:BG31" si="38">(AL17-AR17)/(AL17-AK17)</f>
        <v>0.90366654342557073</v>
      </c>
      <c r="BH17">
        <f t="shared" ref="BH17:BH31" si="39">$B$11*CF17+$C$11*CG17+$F$11*CH17*(1-CK17)</f>
        <v>1399.97233333333</v>
      </c>
      <c r="BI17">
        <f t="shared" ref="BI17:BI31" si="40">BH17*BJ17</f>
        <v>1180.1615007472869</v>
      </c>
      <c r="BJ17">
        <f t="shared" ref="BJ17:BJ31" si="41">($B$11*$D$9+$C$11*$D$9+$F$11*((CU17+CM17)/MAX(CU17+CM17+CV17, 0.1)*$I$9+CV17/MAX(CU17+CM17+CV17, 0.1)*$J$9))/($B$11+$C$11+$F$11)</f>
        <v>0.84298915960526588</v>
      </c>
      <c r="BK17">
        <f t="shared" ref="BK17:BK31" si="42">($B$11*$K$9+$C$11*$K$9+$F$11*((CU17+CM17)/MAX(CU17+CM17+CV17, 0.1)*$P$9+CV17/MAX(CU17+CM17+CV17, 0.1)*$Q$9))/($B$11+$C$11+$F$11)</f>
        <v>0.19597831921053185</v>
      </c>
      <c r="BL17">
        <v>6</v>
      </c>
      <c r="BM17">
        <v>0.5</v>
      </c>
      <c r="BN17" t="s">
        <v>290</v>
      </c>
      <c r="BO17">
        <v>2</v>
      </c>
      <c r="BP17">
        <v>1605913009.8499999</v>
      </c>
      <c r="BQ17">
        <v>401.480166666667</v>
      </c>
      <c r="BR17">
        <v>400.93183333333297</v>
      </c>
      <c r="BS17">
        <v>7.9505836666666703</v>
      </c>
      <c r="BT17">
        <v>6.6647460000000001</v>
      </c>
      <c r="BU17">
        <v>396.46159999999998</v>
      </c>
      <c r="BV17">
        <v>8.0027799999999996</v>
      </c>
      <c r="BW17">
        <v>400.02043333333302</v>
      </c>
      <c r="BX17">
        <v>102.1998</v>
      </c>
      <c r="BY17">
        <v>0.10001890333333301</v>
      </c>
      <c r="BZ17">
        <v>37.823273333333297</v>
      </c>
      <c r="CA17">
        <v>38.305436666666701</v>
      </c>
      <c r="CB17">
        <v>999.9</v>
      </c>
      <c r="CC17">
        <v>0</v>
      </c>
      <c r="CD17">
        <v>0</v>
      </c>
      <c r="CE17">
        <v>9996.9583333333303</v>
      </c>
      <c r="CF17">
        <v>0</v>
      </c>
      <c r="CG17">
        <v>91.062746666666698</v>
      </c>
      <c r="CH17">
        <v>1399.97233333333</v>
      </c>
      <c r="CI17">
        <v>0.90000279999999999</v>
      </c>
      <c r="CJ17">
        <v>9.9997440000000007E-2</v>
      </c>
      <c r="CK17">
        <v>0</v>
      </c>
      <c r="CL17">
        <v>821.05476666666698</v>
      </c>
      <c r="CM17">
        <v>4.9997499999999997</v>
      </c>
      <c r="CN17">
        <v>11348.9333333333</v>
      </c>
      <c r="CO17">
        <v>12177.823333333299</v>
      </c>
      <c r="CP17">
        <v>46.1270666666667</v>
      </c>
      <c r="CQ17">
        <v>47.307866666666598</v>
      </c>
      <c r="CR17">
        <v>46.714300000000001</v>
      </c>
      <c r="CS17">
        <v>47.125</v>
      </c>
      <c r="CT17">
        <v>48.143599999999999</v>
      </c>
      <c r="CU17">
        <v>1255.481</v>
      </c>
      <c r="CV17">
        <v>139.49133333333299</v>
      </c>
      <c r="CW17">
        <v>0</v>
      </c>
      <c r="CX17">
        <v>809.09999990463302</v>
      </c>
      <c r="CY17">
        <v>0</v>
      </c>
      <c r="CZ17">
        <v>821.05820000000006</v>
      </c>
      <c r="DA17">
        <v>-1.2756922983371199</v>
      </c>
      <c r="DB17">
        <v>-23.138461409710299</v>
      </c>
      <c r="DC17">
        <v>11348.864</v>
      </c>
      <c r="DD17">
        <v>15</v>
      </c>
      <c r="DE17">
        <v>1605912469.5999999</v>
      </c>
      <c r="DF17" t="s">
        <v>291</v>
      </c>
      <c r="DG17">
        <v>1605912467.5999999</v>
      </c>
      <c r="DH17">
        <v>1605912469.5999999</v>
      </c>
      <c r="DI17">
        <v>9</v>
      </c>
      <c r="DJ17">
        <v>9.2999999999999999E-2</v>
      </c>
      <c r="DK17">
        <v>4.0000000000000001E-3</v>
      </c>
      <c r="DL17">
        <v>5.0190000000000001</v>
      </c>
      <c r="DM17">
        <v>-5.1999999999999998E-2</v>
      </c>
      <c r="DN17">
        <v>1424</v>
      </c>
      <c r="DO17">
        <v>6</v>
      </c>
      <c r="DP17">
        <v>0.24</v>
      </c>
      <c r="DQ17">
        <v>0.03</v>
      </c>
      <c r="DR17">
        <v>-0.74320958644348001</v>
      </c>
      <c r="DS17">
        <v>1.84380294031865</v>
      </c>
      <c r="DT17">
        <v>0.136709358109672</v>
      </c>
      <c r="DU17">
        <v>0</v>
      </c>
      <c r="DV17">
        <v>0.58649554838709705</v>
      </c>
      <c r="DW17">
        <v>-2.75289217741935</v>
      </c>
      <c r="DX17">
        <v>0.21097165999096801</v>
      </c>
      <c r="DY17">
        <v>0</v>
      </c>
      <c r="DZ17">
        <v>1.2839803225806501</v>
      </c>
      <c r="EA17">
        <v>0.147794516129028</v>
      </c>
      <c r="EB17">
        <v>1.1023920760246801E-2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5.0190000000000001</v>
      </c>
      <c r="EJ17">
        <v>-5.2200000000000003E-2</v>
      </c>
      <c r="EK17">
        <v>5.0185714285716996</v>
      </c>
      <c r="EL17">
        <v>0</v>
      </c>
      <c r="EM17">
        <v>0</v>
      </c>
      <c r="EN17">
        <v>0</v>
      </c>
      <c r="EO17">
        <v>-5.2198095238095397E-2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9.1999999999999993</v>
      </c>
      <c r="EX17">
        <v>9.1</v>
      </c>
      <c r="EY17">
        <v>2</v>
      </c>
      <c r="EZ17">
        <v>367.9</v>
      </c>
      <c r="FA17">
        <v>634.43299999999999</v>
      </c>
      <c r="FB17">
        <v>36.458399999999997</v>
      </c>
      <c r="FC17">
        <v>33.9801</v>
      </c>
      <c r="FD17">
        <v>30.0002</v>
      </c>
      <c r="FE17">
        <v>33.731000000000002</v>
      </c>
      <c r="FF17">
        <v>33.654000000000003</v>
      </c>
      <c r="FG17">
        <v>20.7623</v>
      </c>
      <c r="FH17">
        <v>0</v>
      </c>
      <c r="FI17">
        <v>100</v>
      </c>
      <c r="FJ17">
        <v>-999.9</v>
      </c>
      <c r="FK17">
        <v>400.613</v>
      </c>
      <c r="FL17">
        <v>7.2693199999999996</v>
      </c>
      <c r="FM17">
        <v>101.4</v>
      </c>
      <c r="FN17">
        <v>100.745</v>
      </c>
    </row>
    <row r="18" spans="1:170" x14ac:dyDescent="0.25">
      <c r="A18">
        <v>2</v>
      </c>
      <c r="B18">
        <v>1605913138.0999999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1605913130.3499999</v>
      </c>
      <c r="I18">
        <f t="shared" si="0"/>
        <v>1.2241653575293359E-3</v>
      </c>
      <c r="J18">
        <f t="shared" si="1"/>
        <v>-3.1776144395294774</v>
      </c>
      <c r="K18">
        <f t="shared" si="2"/>
        <v>48.857423333333301</v>
      </c>
      <c r="L18">
        <f t="shared" si="3"/>
        <v>282.37846518332748</v>
      </c>
      <c r="M18">
        <f t="shared" si="4"/>
        <v>28.88857548977424</v>
      </c>
      <c r="N18">
        <f t="shared" si="5"/>
        <v>4.998332154275734</v>
      </c>
      <c r="O18">
        <f t="shared" si="6"/>
        <v>2.0449494599259741E-2</v>
      </c>
      <c r="P18">
        <f t="shared" si="7"/>
        <v>2.9684011701780131</v>
      </c>
      <c r="Q18">
        <f t="shared" si="8"/>
        <v>2.0371551262480973E-2</v>
      </c>
      <c r="R18">
        <f t="shared" si="9"/>
        <v>1.273919757301425E-2</v>
      </c>
      <c r="S18">
        <f t="shared" si="10"/>
        <v>231.29105929636657</v>
      </c>
      <c r="T18">
        <f t="shared" si="11"/>
        <v>38.943468774968629</v>
      </c>
      <c r="U18">
        <f t="shared" si="12"/>
        <v>38.361916666666701</v>
      </c>
      <c r="V18">
        <f t="shared" si="13"/>
        <v>6.7889639589998714</v>
      </c>
      <c r="W18">
        <f t="shared" si="14"/>
        <v>13.14828358644953</v>
      </c>
      <c r="X18">
        <f t="shared" si="15"/>
        <v>0.87145879251929015</v>
      </c>
      <c r="Y18">
        <f t="shared" si="16"/>
        <v>6.6279281762480817</v>
      </c>
      <c r="Z18">
        <f t="shared" si="17"/>
        <v>5.9175051664805816</v>
      </c>
      <c r="AA18">
        <f t="shared" si="18"/>
        <v>-53.985692267043717</v>
      </c>
      <c r="AB18">
        <f t="shared" si="19"/>
        <v>-70.962653151177619</v>
      </c>
      <c r="AC18">
        <f t="shared" si="20"/>
        <v>-5.7555531966860798</v>
      </c>
      <c r="AD18">
        <f t="shared" si="21"/>
        <v>100.58716068145918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52158.335084357037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806.40261538461505</v>
      </c>
      <c r="AR18">
        <v>916.59</v>
      </c>
      <c r="AS18">
        <f t="shared" si="27"/>
        <v>0.1202144738818719</v>
      </c>
      <c r="AT18">
        <v>0.5</v>
      </c>
      <c r="AU18">
        <f t="shared" si="28"/>
        <v>1180.1855507473222</v>
      </c>
      <c r="AV18">
        <f t="shared" si="29"/>
        <v>-3.1776144395294774</v>
      </c>
      <c r="AW18">
        <f t="shared" si="30"/>
        <v>70.937692533038287</v>
      </c>
      <c r="AX18">
        <f t="shared" si="31"/>
        <v>0.31697923826356394</v>
      </c>
      <c r="AY18">
        <f t="shared" si="32"/>
        <v>-2.2029306815923608E-3</v>
      </c>
      <c r="AZ18">
        <f t="shared" si="33"/>
        <v>2.5589303832684185</v>
      </c>
      <c r="BA18" t="s">
        <v>296</v>
      </c>
      <c r="BB18">
        <v>626.04999999999995</v>
      </c>
      <c r="BC18">
        <f t="shared" si="34"/>
        <v>290.54000000000008</v>
      </c>
      <c r="BD18">
        <f t="shared" si="35"/>
        <v>0.37925030844422442</v>
      </c>
      <c r="BE18">
        <f t="shared" si="36"/>
        <v>0.88978122403766269</v>
      </c>
      <c r="BF18">
        <f t="shared" si="37"/>
        <v>0.54788771720463558</v>
      </c>
      <c r="BG18">
        <f t="shared" si="38"/>
        <v>0.92102692455470081</v>
      </c>
      <c r="BH18">
        <f t="shared" si="39"/>
        <v>1400.00066666667</v>
      </c>
      <c r="BI18">
        <f t="shared" si="40"/>
        <v>1180.1855507473222</v>
      </c>
      <c r="BJ18">
        <f t="shared" si="41"/>
        <v>0.84298927768176257</v>
      </c>
      <c r="BK18">
        <f t="shared" si="42"/>
        <v>0.19597855536352521</v>
      </c>
      <c r="BL18">
        <v>6</v>
      </c>
      <c r="BM18">
        <v>0.5</v>
      </c>
      <c r="BN18" t="s">
        <v>290</v>
      </c>
      <c r="BO18">
        <v>2</v>
      </c>
      <c r="BP18">
        <v>1605913130.3499999</v>
      </c>
      <c r="BQ18">
        <v>48.857423333333301</v>
      </c>
      <c r="BR18">
        <v>44.180863333333299</v>
      </c>
      <c r="BS18">
        <v>8.5182876666666694</v>
      </c>
      <c r="BT18">
        <v>6.6977386666666696</v>
      </c>
      <c r="BU18">
        <v>43.838850000000001</v>
      </c>
      <c r="BV18">
        <v>8.5704860000000007</v>
      </c>
      <c r="BW18">
        <v>400.01260000000002</v>
      </c>
      <c r="BX18">
        <v>102.2045</v>
      </c>
      <c r="BY18">
        <v>9.9956790000000004E-2</v>
      </c>
      <c r="BZ18">
        <v>37.918489999999998</v>
      </c>
      <c r="CA18">
        <v>38.361916666666701</v>
      </c>
      <c r="CB18">
        <v>999.9</v>
      </c>
      <c r="CC18">
        <v>0</v>
      </c>
      <c r="CD18">
        <v>0</v>
      </c>
      <c r="CE18">
        <v>10002.66</v>
      </c>
      <c r="CF18">
        <v>0</v>
      </c>
      <c r="CG18">
        <v>89.645200000000003</v>
      </c>
      <c r="CH18">
        <v>1400.00066666667</v>
      </c>
      <c r="CI18">
        <v>0.89999963333333299</v>
      </c>
      <c r="CJ18">
        <v>0.10000052666666701</v>
      </c>
      <c r="CK18">
        <v>0</v>
      </c>
      <c r="CL18">
        <v>806.42083333333301</v>
      </c>
      <c r="CM18">
        <v>4.9997499999999997</v>
      </c>
      <c r="CN18">
        <v>11137.776666666699</v>
      </c>
      <c r="CO18">
        <v>12178.05</v>
      </c>
      <c r="CP18">
        <v>46.187066666666603</v>
      </c>
      <c r="CQ18">
        <v>47.311999999999998</v>
      </c>
      <c r="CR18">
        <v>46.745800000000003</v>
      </c>
      <c r="CS18">
        <v>47.120800000000003</v>
      </c>
      <c r="CT18">
        <v>48.182866666666598</v>
      </c>
      <c r="CU18">
        <v>1255.501</v>
      </c>
      <c r="CV18">
        <v>139.499666666667</v>
      </c>
      <c r="CW18">
        <v>0</v>
      </c>
      <c r="CX18">
        <v>119.700000047684</v>
      </c>
      <c r="CY18">
        <v>0</v>
      </c>
      <c r="CZ18">
        <v>806.40261538461505</v>
      </c>
      <c r="DA18">
        <v>0.40895726050382197</v>
      </c>
      <c r="DB18">
        <v>5.5008547064951197</v>
      </c>
      <c r="DC18">
        <v>11137.842307692301</v>
      </c>
      <c r="DD18">
        <v>15</v>
      </c>
      <c r="DE18">
        <v>1605912469.5999999</v>
      </c>
      <c r="DF18" t="s">
        <v>291</v>
      </c>
      <c r="DG18">
        <v>1605912467.5999999</v>
      </c>
      <c r="DH18">
        <v>1605912469.5999999</v>
      </c>
      <c r="DI18">
        <v>9</v>
      </c>
      <c r="DJ18">
        <v>9.2999999999999999E-2</v>
      </c>
      <c r="DK18">
        <v>4.0000000000000001E-3</v>
      </c>
      <c r="DL18">
        <v>5.0190000000000001</v>
      </c>
      <c r="DM18">
        <v>-5.1999999999999998E-2</v>
      </c>
      <c r="DN18">
        <v>1424</v>
      </c>
      <c r="DO18">
        <v>6</v>
      </c>
      <c r="DP18">
        <v>0.24</v>
      </c>
      <c r="DQ18">
        <v>0.03</v>
      </c>
      <c r="DR18">
        <v>-3.1784912645600198</v>
      </c>
      <c r="DS18">
        <v>-4.9553295023170303E-2</v>
      </c>
      <c r="DT18">
        <v>1.49017724246121E-2</v>
      </c>
      <c r="DU18">
        <v>1</v>
      </c>
      <c r="DV18">
        <v>4.6775416129032301</v>
      </c>
      <c r="DW18">
        <v>9.3889838709664206E-2</v>
      </c>
      <c r="DX18">
        <v>2.12249605184896E-2</v>
      </c>
      <c r="DY18">
        <v>1</v>
      </c>
      <c r="DZ18">
        <v>1.8187493548387099</v>
      </c>
      <c r="EA18">
        <v>0.43252112903225398</v>
      </c>
      <c r="EB18">
        <v>3.2240003495505702E-2</v>
      </c>
      <c r="EC18">
        <v>0</v>
      </c>
      <c r="ED18">
        <v>2</v>
      </c>
      <c r="EE18">
        <v>3</v>
      </c>
      <c r="EF18" t="s">
        <v>297</v>
      </c>
      <c r="EG18">
        <v>100</v>
      </c>
      <c r="EH18">
        <v>100</v>
      </c>
      <c r="EI18">
        <v>5.0190000000000001</v>
      </c>
      <c r="EJ18">
        <v>-5.2200000000000003E-2</v>
      </c>
      <c r="EK18">
        <v>5.0185714285716996</v>
      </c>
      <c r="EL18">
        <v>0</v>
      </c>
      <c r="EM18">
        <v>0</v>
      </c>
      <c r="EN18">
        <v>0</v>
      </c>
      <c r="EO18">
        <v>-5.2198095238095397E-2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11.2</v>
      </c>
      <c r="EX18">
        <v>11.1</v>
      </c>
      <c r="EY18">
        <v>2</v>
      </c>
      <c r="EZ18">
        <v>368.65300000000002</v>
      </c>
      <c r="FA18">
        <v>632.57899999999995</v>
      </c>
      <c r="FB18">
        <v>36.547899999999998</v>
      </c>
      <c r="FC18">
        <v>34.061100000000003</v>
      </c>
      <c r="FD18">
        <v>30.000499999999999</v>
      </c>
      <c r="FE18">
        <v>33.802500000000002</v>
      </c>
      <c r="FF18">
        <v>33.724400000000003</v>
      </c>
      <c r="FG18">
        <v>4.8014799999999997</v>
      </c>
      <c r="FH18">
        <v>0</v>
      </c>
      <c r="FI18">
        <v>100</v>
      </c>
      <c r="FJ18">
        <v>-999.9</v>
      </c>
      <c r="FK18">
        <v>55.860700000000001</v>
      </c>
      <c r="FL18">
        <v>7.9568899999999996</v>
      </c>
      <c r="FM18">
        <v>101.389</v>
      </c>
      <c r="FN18">
        <v>100.733</v>
      </c>
    </row>
    <row r="19" spans="1:170" x14ac:dyDescent="0.25">
      <c r="A19">
        <v>3</v>
      </c>
      <c r="B19">
        <v>1605913258.5999999</v>
      </c>
      <c r="C19">
        <v>241</v>
      </c>
      <c r="D19" t="s">
        <v>298</v>
      </c>
      <c r="E19" t="s">
        <v>299</v>
      </c>
      <c r="F19" t="s">
        <v>285</v>
      </c>
      <c r="G19" t="s">
        <v>286</v>
      </c>
      <c r="H19">
        <v>1605913250.5999999</v>
      </c>
      <c r="I19">
        <f t="shared" si="0"/>
        <v>2.1950617747108088E-3</v>
      </c>
      <c r="J19">
        <f t="shared" si="1"/>
        <v>-2.5294215427888949</v>
      </c>
      <c r="K19">
        <f t="shared" si="2"/>
        <v>79.521770967741901</v>
      </c>
      <c r="L19">
        <f t="shared" si="3"/>
        <v>175.89117474265785</v>
      </c>
      <c r="M19">
        <f t="shared" si="4"/>
        <v>17.994402924986179</v>
      </c>
      <c r="N19">
        <f t="shared" si="5"/>
        <v>8.1354098077723336</v>
      </c>
      <c r="O19">
        <f t="shared" si="6"/>
        <v>3.7566028975241791E-2</v>
      </c>
      <c r="P19">
        <f t="shared" si="7"/>
        <v>2.9675840422893822</v>
      </c>
      <c r="Q19">
        <f t="shared" si="8"/>
        <v>3.7303830509849575E-2</v>
      </c>
      <c r="R19">
        <f t="shared" si="9"/>
        <v>2.3338298855665657E-2</v>
      </c>
      <c r="S19">
        <f t="shared" si="10"/>
        <v>231.29452687651283</v>
      </c>
      <c r="T19">
        <f t="shared" si="11"/>
        <v>38.8161933212996</v>
      </c>
      <c r="U19">
        <f t="shared" si="12"/>
        <v>38.404129032258098</v>
      </c>
      <c r="V19">
        <f t="shared" si="13"/>
        <v>6.8044693448024063</v>
      </c>
      <c r="W19">
        <f t="shared" si="14"/>
        <v>15.209452748532485</v>
      </c>
      <c r="X19">
        <f t="shared" si="15"/>
        <v>1.0146545038361667</v>
      </c>
      <c r="Y19">
        <f t="shared" si="16"/>
        <v>6.6712098101890467</v>
      </c>
      <c r="Z19">
        <f t="shared" si="17"/>
        <v>5.7898148409662396</v>
      </c>
      <c r="AA19">
        <f t="shared" si="18"/>
        <v>-96.80222426474667</v>
      </c>
      <c r="AB19">
        <f t="shared" si="19"/>
        <v>-58.483498243285176</v>
      </c>
      <c r="AC19">
        <f t="shared" si="20"/>
        <v>-4.7484278112443947</v>
      </c>
      <c r="AD19">
        <f t="shared" si="21"/>
        <v>71.260376557236611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52115.058362411182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801.24896153846203</v>
      </c>
      <c r="AR19">
        <v>904.06</v>
      </c>
      <c r="AS19">
        <f t="shared" si="27"/>
        <v>0.11372147696119494</v>
      </c>
      <c r="AT19">
        <v>0.5</v>
      </c>
      <c r="AU19">
        <f t="shared" si="28"/>
        <v>1180.2034555860239</v>
      </c>
      <c r="AV19">
        <f t="shared" si="29"/>
        <v>-2.5294215427888949</v>
      </c>
      <c r="AW19">
        <f t="shared" si="30"/>
        <v>67.107240041974336</v>
      </c>
      <c r="AX19">
        <f t="shared" si="31"/>
        <v>0.30606375683029879</v>
      </c>
      <c r="AY19">
        <f t="shared" si="32"/>
        <v>-1.6536759435292268E-3</v>
      </c>
      <c r="AZ19">
        <f t="shared" si="33"/>
        <v>2.6082560891976199</v>
      </c>
      <c r="BA19" t="s">
        <v>301</v>
      </c>
      <c r="BB19">
        <v>627.36</v>
      </c>
      <c r="BC19">
        <f t="shared" si="34"/>
        <v>276.69999999999993</v>
      </c>
      <c r="BD19">
        <f t="shared" si="35"/>
        <v>0.37156139668065757</v>
      </c>
      <c r="BE19">
        <f t="shared" si="36"/>
        <v>0.89497935264468331</v>
      </c>
      <c r="BF19">
        <f t="shared" si="37"/>
        <v>0.54517637605135971</v>
      </c>
      <c r="BG19">
        <f t="shared" si="38"/>
        <v>0.92594720448114287</v>
      </c>
      <c r="BH19">
        <f t="shared" si="39"/>
        <v>1400.02193548387</v>
      </c>
      <c r="BI19">
        <f t="shared" si="40"/>
        <v>1180.2034555860239</v>
      </c>
      <c r="BJ19">
        <f t="shared" si="41"/>
        <v>0.84298926014907516</v>
      </c>
      <c r="BK19">
        <f t="shared" si="42"/>
        <v>0.19597852029815041</v>
      </c>
      <c r="BL19">
        <v>6</v>
      </c>
      <c r="BM19">
        <v>0.5</v>
      </c>
      <c r="BN19" t="s">
        <v>290</v>
      </c>
      <c r="BO19">
        <v>2</v>
      </c>
      <c r="BP19">
        <v>1605913250.5999999</v>
      </c>
      <c r="BQ19">
        <v>79.521770967741901</v>
      </c>
      <c r="BR19">
        <v>75.9894580645161</v>
      </c>
      <c r="BS19">
        <v>9.91801580645161</v>
      </c>
      <c r="BT19">
        <v>6.65806677419355</v>
      </c>
      <c r="BU19">
        <v>74.503219354838706</v>
      </c>
      <c r="BV19">
        <v>9.9702164516129006</v>
      </c>
      <c r="BW19">
        <v>399.99848387096802</v>
      </c>
      <c r="BX19">
        <v>102.204225806452</v>
      </c>
      <c r="BY19">
        <v>9.9957170967741996E-2</v>
      </c>
      <c r="BZ19">
        <v>38.038580645161304</v>
      </c>
      <c r="CA19">
        <v>38.404129032258098</v>
      </c>
      <c r="CB19">
        <v>999.9</v>
      </c>
      <c r="CC19">
        <v>0</v>
      </c>
      <c r="CD19">
        <v>0</v>
      </c>
      <c r="CE19">
        <v>9998.0596774193491</v>
      </c>
      <c r="CF19">
        <v>0</v>
      </c>
      <c r="CG19">
        <v>89.614061290322596</v>
      </c>
      <c r="CH19">
        <v>1400.02193548387</v>
      </c>
      <c r="CI19">
        <v>0.900001612903226</v>
      </c>
      <c r="CJ19">
        <v>9.9998606451612904E-2</v>
      </c>
      <c r="CK19">
        <v>0</v>
      </c>
      <c r="CL19">
        <v>801.26238709677398</v>
      </c>
      <c r="CM19">
        <v>4.9997499999999997</v>
      </c>
      <c r="CN19">
        <v>11064</v>
      </c>
      <c r="CO19">
        <v>12178.2387096774</v>
      </c>
      <c r="CP19">
        <v>46.143000000000001</v>
      </c>
      <c r="CQ19">
        <v>47.245935483871001</v>
      </c>
      <c r="CR19">
        <v>46.695129032258002</v>
      </c>
      <c r="CS19">
        <v>47.066064516129003</v>
      </c>
      <c r="CT19">
        <v>48.191064516129003</v>
      </c>
      <c r="CU19">
        <v>1255.52096774194</v>
      </c>
      <c r="CV19">
        <v>139.500967741935</v>
      </c>
      <c r="CW19">
        <v>0</v>
      </c>
      <c r="CX19">
        <v>119.69999980926499</v>
      </c>
      <c r="CY19">
        <v>0</v>
      </c>
      <c r="CZ19">
        <v>801.24896153846203</v>
      </c>
      <c r="DA19">
        <v>1.71005128950989</v>
      </c>
      <c r="DB19">
        <v>30.905982937535001</v>
      </c>
      <c r="DC19">
        <v>11064.1538461538</v>
      </c>
      <c r="DD19">
        <v>15</v>
      </c>
      <c r="DE19">
        <v>1605912469.5999999</v>
      </c>
      <c r="DF19" t="s">
        <v>291</v>
      </c>
      <c r="DG19">
        <v>1605912467.5999999</v>
      </c>
      <c r="DH19">
        <v>1605912469.5999999</v>
      </c>
      <c r="DI19">
        <v>9</v>
      </c>
      <c r="DJ19">
        <v>9.2999999999999999E-2</v>
      </c>
      <c r="DK19">
        <v>4.0000000000000001E-3</v>
      </c>
      <c r="DL19">
        <v>5.0190000000000001</v>
      </c>
      <c r="DM19">
        <v>-5.1999999999999998E-2</v>
      </c>
      <c r="DN19">
        <v>1424</v>
      </c>
      <c r="DO19">
        <v>6</v>
      </c>
      <c r="DP19">
        <v>0.24</v>
      </c>
      <c r="DQ19">
        <v>0.03</v>
      </c>
      <c r="DR19">
        <v>-2.5443060048834498</v>
      </c>
      <c r="DS19">
        <v>1.1464377427572701</v>
      </c>
      <c r="DT19">
        <v>8.6616605372937E-2</v>
      </c>
      <c r="DU19">
        <v>0</v>
      </c>
      <c r="DV19">
        <v>3.5436719354838702</v>
      </c>
      <c r="DW19">
        <v>-1.70141661290324</v>
      </c>
      <c r="DX19">
        <v>0.12974746447691901</v>
      </c>
      <c r="DY19">
        <v>0</v>
      </c>
      <c r="DZ19">
        <v>3.2514222580645198</v>
      </c>
      <c r="EA19">
        <v>1.0260658064516199</v>
      </c>
      <c r="EB19">
        <v>7.6484020751951903E-2</v>
      </c>
      <c r="EC19">
        <v>0</v>
      </c>
      <c r="ED19">
        <v>0</v>
      </c>
      <c r="EE19">
        <v>3</v>
      </c>
      <c r="EF19" t="s">
        <v>302</v>
      </c>
      <c r="EG19">
        <v>100</v>
      </c>
      <c r="EH19">
        <v>100</v>
      </c>
      <c r="EI19">
        <v>5.0190000000000001</v>
      </c>
      <c r="EJ19">
        <v>-5.2200000000000003E-2</v>
      </c>
      <c r="EK19">
        <v>5.0185714285716996</v>
      </c>
      <c r="EL19">
        <v>0</v>
      </c>
      <c r="EM19">
        <v>0</v>
      </c>
      <c r="EN19">
        <v>0</v>
      </c>
      <c r="EO19">
        <v>-5.2198095238095397E-2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13.2</v>
      </c>
      <c r="EX19">
        <v>13.2</v>
      </c>
      <c r="EY19">
        <v>2</v>
      </c>
      <c r="EZ19">
        <v>369.89</v>
      </c>
      <c r="FA19">
        <v>632.13</v>
      </c>
      <c r="FB19">
        <v>36.645400000000002</v>
      </c>
      <c r="FC19">
        <v>34.1205</v>
      </c>
      <c r="FD19">
        <v>29.9999</v>
      </c>
      <c r="FE19">
        <v>33.851999999999997</v>
      </c>
      <c r="FF19">
        <v>33.761699999999998</v>
      </c>
      <c r="FG19">
        <v>6.37601</v>
      </c>
      <c r="FH19">
        <v>0</v>
      </c>
      <c r="FI19">
        <v>100</v>
      </c>
      <c r="FJ19">
        <v>-999.9</v>
      </c>
      <c r="FK19">
        <v>75.808099999999996</v>
      </c>
      <c r="FL19">
        <v>8.4993300000000005</v>
      </c>
      <c r="FM19">
        <v>101.386</v>
      </c>
      <c r="FN19">
        <v>100.732</v>
      </c>
    </row>
    <row r="20" spans="1:170" x14ac:dyDescent="0.25">
      <c r="A20">
        <v>4</v>
      </c>
      <c r="B20">
        <v>1605913379.0999999</v>
      </c>
      <c r="C20">
        <v>361.5</v>
      </c>
      <c r="D20" t="s">
        <v>303</v>
      </c>
      <c r="E20" t="s">
        <v>304</v>
      </c>
      <c r="F20" t="s">
        <v>285</v>
      </c>
      <c r="G20" t="s">
        <v>286</v>
      </c>
      <c r="H20">
        <v>1605913371.0999999</v>
      </c>
      <c r="I20">
        <f t="shared" si="0"/>
        <v>3.4696637447483684E-3</v>
      </c>
      <c r="J20">
        <f t="shared" si="1"/>
        <v>-2.2720076526905064</v>
      </c>
      <c r="K20">
        <f t="shared" si="2"/>
        <v>99.912193548387094</v>
      </c>
      <c r="L20">
        <f t="shared" si="3"/>
        <v>148.59695855277462</v>
      </c>
      <c r="M20">
        <f t="shared" si="4"/>
        <v>15.201526459485365</v>
      </c>
      <c r="N20">
        <f t="shared" si="5"/>
        <v>10.22105612822228</v>
      </c>
      <c r="O20">
        <f t="shared" si="6"/>
        <v>6.1091738338192571E-2</v>
      </c>
      <c r="P20">
        <f t="shared" si="7"/>
        <v>2.9678181244575135</v>
      </c>
      <c r="Q20">
        <f t="shared" si="8"/>
        <v>6.0401614011671247E-2</v>
      </c>
      <c r="R20">
        <f t="shared" si="9"/>
        <v>3.7812363988669231E-2</v>
      </c>
      <c r="S20">
        <f t="shared" si="10"/>
        <v>231.28984868765923</v>
      </c>
      <c r="T20">
        <f t="shared" si="11"/>
        <v>38.685024572757271</v>
      </c>
      <c r="U20">
        <f t="shared" si="12"/>
        <v>38.509841935483898</v>
      </c>
      <c r="V20">
        <f t="shared" si="13"/>
        <v>6.843434531476321</v>
      </c>
      <c r="W20">
        <f t="shared" si="14"/>
        <v>17.769160197208059</v>
      </c>
      <c r="X20">
        <f t="shared" si="15"/>
        <v>1.1979309390354125</v>
      </c>
      <c r="Y20">
        <f t="shared" si="16"/>
        <v>6.7416294621714021</v>
      </c>
      <c r="Z20">
        <f t="shared" si="17"/>
        <v>5.6455035924409085</v>
      </c>
      <c r="AA20">
        <f t="shared" si="18"/>
        <v>-153.01217114340304</v>
      </c>
      <c r="AB20">
        <f t="shared" si="19"/>
        <v>-44.369828671136005</v>
      </c>
      <c r="AC20">
        <f t="shared" si="20"/>
        <v>-3.6074226700139587</v>
      </c>
      <c r="AD20">
        <f t="shared" si="21"/>
        <v>30.300426203106227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52089.124018372553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305</v>
      </c>
      <c r="AQ20">
        <v>799.95988461538502</v>
      </c>
      <c r="AR20">
        <v>903.3</v>
      </c>
      <c r="AS20">
        <f t="shared" si="27"/>
        <v>0.11440287322552301</v>
      </c>
      <c r="AT20">
        <v>0.5</v>
      </c>
      <c r="AU20">
        <f t="shared" si="28"/>
        <v>1180.1783136505665</v>
      </c>
      <c r="AV20">
        <f t="shared" si="29"/>
        <v>-2.2720076526905064</v>
      </c>
      <c r="AW20">
        <f t="shared" si="30"/>
        <v>67.507895000038644</v>
      </c>
      <c r="AX20">
        <f t="shared" si="31"/>
        <v>0.30282298239787442</v>
      </c>
      <c r="AY20">
        <f t="shared" si="32"/>
        <v>-1.4355967681134066E-3</v>
      </c>
      <c r="AZ20">
        <f t="shared" si="33"/>
        <v>2.6112919295914976</v>
      </c>
      <c r="BA20" t="s">
        <v>306</v>
      </c>
      <c r="BB20">
        <v>629.76</v>
      </c>
      <c r="BC20">
        <f t="shared" si="34"/>
        <v>273.53999999999996</v>
      </c>
      <c r="BD20">
        <f t="shared" si="35"/>
        <v>0.37778794832424856</v>
      </c>
      <c r="BE20">
        <f t="shared" si="36"/>
        <v>0.89608406272793584</v>
      </c>
      <c r="BF20">
        <f t="shared" si="37"/>
        <v>0.55019924642666729</v>
      </c>
      <c r="BG20">
        <f t="shared" si="38"/>
        <v>0.92624564125241937</v>
      </c>
      <c r="BH20">
        <f t="shared" si="39"/>
        <v>1399.9919354838701</v>
      </c>
      <c r="BI20">
        <f t="shared" si="40"/>
        <v>1180.1783136505665</v>
      </c>
      <c r="BJ20">
        <f t="shared" si="41"/>
        <v>0.84298936567993088</v>
      </c>
      <c r="BK20">
        <f t="shared" si="42"/>
        <v>0.19597873135986194</v>
      </c>
      <c r="BL20">
        <v>6</v>
      </c>
      <c r="BM20">
        <v>0.5</v>
      </c>
      <c r="BN20" t="s">
        <v>290</v>
      </c>
      <c r="BO20">
        <v>2</v>
      </c>
      <c r="BP20">
        <v>1605913371.0999999</v>
      </c>
      <c r="BQ20">
        <v>99.912193548387094</v>
      </c>
      <c r="BR20">
        <v>97.024283870967693</v>
      </c>
      <c r="BS20">
        <v>11.709935483871</v>
      </c>
      <c r="BT20">
        <v>6.5665787096774197</v>
      </c>
      <c r="BU20">
        <v>94.8936322580645</v>
      </c>
      <c r="BV20">
        <v>11.762135483871001</v>
      </c>
      <c r="BW20">
        <v>400.01512903225802</v>
      </c>
      <c r="BX20">
        <v>102.20038709677399</v>
      </c>
      <c r="BY20">
        <v>0.100000525806452</v>
      </c>
      <c r="BZ20">
        <v>38.232532258064502</v>
      </c>
      <c r="CA20">
        <v>38.509841935483898</v>
      </c>
      <c r="CB20">
        <v>999.9</v>
      </c>
      <c r="CC20">
        <v>0</v>
      </c>
      <c r="CD20">
        <v>0</v>
      </c>
      <c r="CE20">
        <v>9999.7606451612901</v>
      </c>
      <c r="CF20">
        <v>0</v>
      </c>
      <c r="CG20">
        <v>91.973570967741907</v>
      </c>
      <c r="CH20">
        <v>1399.9919354838701</v>
      </c>
      <c r="CI20">
        <v>0.89999790322580697</v>
      </c>
      <c r="CJ20">
        <v>0.10000225161290301</v>
      </c>
      <c r="CK20">
        <v>0</v>
      </c>
      <c r="CL20">
        <v>799.90651612903196</v>
      </c>
      <c r="CM20">
        <v>4.9997499999999997</v>
      </c>
      <c r="CN20">
        <v>11041.751612903199</v>
      </c>
      <c r="CO20">
        <v>12177.9741935484</v>
      </c>
      <c r="CP20">
        <v>46.061999999999998</v>
      </c>
      <c r="CQ20">
        <v>47.134999999999998</v>
      </c>
      <c r="CR20">
        <v>46.625</v>
      </c>
      <c r="CS20">
        <v>46.936999999999998</v>
      </c>
      <c r="CT20">
        <v>48.128999999999998</v>
      </c>
      <c r="CU20">
        <v>1255.48903225806</v>
      </c>
      <c r="CV20">
        <v>139.50290322580599</v>
      </c>
      <c r="CW20">
        <v>0</v>
      </c>
      <c r="CX20">
        <v>119.69999980926499</v>
      </c>
      <c r="CY20">
        <v>0</v>
      </c>
      <c r="CZ20">
        <v>799.95988461538502</v>
      </c>
      <c r="DA20">
        <v>3.8415384764027198</v>
      </c>
      <c r="DB20">
        <v>50.902564175387703</v>
      </c>
      <c r="DC20">
        <v>11042.103846153799</v>
      </c>
      <c r="DD20">
        <v>15</v>
      </c>
      <c r="DE20">
        <v>1605912469.5999999</v>
      </c>
      <c r="DF20" t="s">
        <v>291</v>
      </c>
      <c r="DG20">
        <v>1605912467.5999999</v>
      </c>
      <c r="DH20">
        <v>1605912469.5999999</v>
      </c>
      <c r="DI20">
        <v>9</v>
      </c>
      <c r="DJ20">
        <v>9.2999999999999999E-2</v>
      </c>
      <c r="DK20">
        <v>4.0000000000000001E-3</v>
      </c>
      <c r="DL20">
        <v>5.0190000000000001</v>
      </c>
      <c r="DM20">
        <v>-5.1999999999999998E-2</v>
      </c>
      <c r="DN20">
        <v>1424</v>
      </c>
      <c r="DO20">
        <v>6</v>
      </c>
      <c r="DP20">
        <v>0.24</v>
      </c>
      <c r="DQ20">
        <v>0.03</v>
      </c>
      <c r="DR20">
        <v>-2.2711173629532801</v>
      </c>
      <c r="DS20">
        <v>-0.22002612672912999</v>
      </c>
      <c r="DT20">
        <v>1.86519674720837E-2</v>
      </c>
      <c r="DU20">
        <v>1</v>
      </c>
      <c r="DV20">
        <v>2.8879170967741898</v>
      </c>
      <c r="DW20">
        <v>0.24508693548386701</v>
      </c>
      <c r="DX20">
        <v>2.3237215034057401E-2</v>
      </c>
      <c r="DY20">
        <v>0</v>
      </c>
      <c r="DZ20">
        <v>5.14336516129032</v>
      </c>
      <c r="EA20">
        <v>0.83240419354838102</v>
      </c>
      <c r="EB20">
        <v>6.2048087640254497E-2</v>
      </c>
      <c r="EC20">
        <v>0</v>
      </c>
      <c r="ED20">
        <v>1</v>
      </c>
      <c r="EE20">
        <v>3</v>
      </c>
      <c r="EF20" t="s">
        <v>292</v>
      </c>
      <c r="EG20">
        <v>100</v>
      </c>
      <c r="EH20">
        <v>100</v>
      </c>
      <c r="EI20">
        <v>5.0190000000000001</v>
      </c>
      <c r="EJ20">
        <v>-5.2200000000000003E-2</v>
      </c>
      <c r="EK20">
        <v>5.0185714285716996</v>
      </c>
      <c r="EL20">
        <v>0</v>
      </c>
      <c r="EM20">
        <v>0</v>
      </c>
      <c r="EN20">
        <v>0</v>
      </c>
      <c r="EO20">
        <v>-5.2198095238095397E-2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15.2</v>
      </c>
      <c r="EX20">
        <v>15.2</v>
      </c>
      <c r="EY20">
        <v>2</v>
      </c>
      <c r="EZ20">
        <v>371.20400000000001</v>
      </c>
      <c r="FA20">
        <v>632.78700000000003</v>
      </c>
      <c r="FB20">
        <v>36.784700000000001</v>
      </c>
      <c r="FC20">
        <v>34.044600000000003</v>
      </c>
      <c r="FD20">
        <v>29.9999</v>
      </c>
      <c r="FE20">
        <v>33.794400000000003</v>
      </c>
      <c r="FF20">
        <v>33.7104</v>
      </c>
      <c r="FG20">
        <v>7.2779199999999999</v>
      </c>
      <c r="FH20">
        <v>0</v>
      </c>
      <c r="FI20">
        <v>100</v>
      </c>
      <c r="FJ20">
        <v>-999.9</v>
      </c>
      <c r="FK20">
        <v>96.987799999999993</v>
      </c>
      <c r="FL20">
        <v>9.8625699999999998</v>
      </c>
      <c r="FM20">
        <v>101.407</v>
      </c>
      <c r="FN20">
        <v>100.758</v>
      </c>
    </row>
    <row r="21" spans="1:170" x14ac:dyDescent="0.25">
      <c r="A21">
        <v>5</v>
      </c>
      <c r="B21">
        <v>1605913499.5999999</v>
      </c>
      <c r="C21">
        <v>482</v>
      </c>
      <c r="D21" t="s">
        <v>307</v>
      </c>
      <c r="E21" t="s">
        <v>308</v>
      </c>
      <c r="F21" t="s">
        <v>285</v>
      </c>
      <c r="G21" t="s">
        <v>286</v>
      </c>
      <c r="H21">
        <v>1605913491.5999999</v>
      </c>
      <c r="I21">
        <f t="shared" si="0"/>
        <v>4.4578414754883056E-3</v>
      </c>
      <c r="J21">
        <f t="shared" si="1"/>
        <v>-1.0707063066305096</v>
      </c>
      <c r="K21">
        <f t="shared" si="2"/>
        <v>149.86490322580599</v>
      </c>
      <c r="L21">
        <f t="shared" si="3"/>
        <v>157.68769831977883</v>
      </c>
      <c r="M21">
        <f t="shared" si="4"/>
        <v>16.131006488492343</v>
      </c>
      <c r="N21">
        <f t="shared" si="5"/>
        <v>15.330756629032038</v>
      </c>
      <c r="O21">
        <f t="shared" si="6"/>
        <v>7.9790713269566785E-2</v>
      </c>
      <c r="P21">
        <f t="shared" si="7"/>
        <v>2.9682955840165293</v>
      </c>
      <c r="Q21">
        <f t="shared" si="8"/>
        <v>7.8618027097991039E-2</v>
      </c>
      <c r="R21">
        <f t="shared" si="9"/>
        <v>4.9240192344443302E-2</v>
      </c>
      <c r="S21">
        <f t="shared" si="10"/>
        <v>231.29267366471061</v>
      </c>
      <c r="T21">
        <f t="shared" si="11"/>
        <v>38.647298094822467</v>
      </c>
      <c r="U21">
        <f t="shared" si="12"/>
        <v>38.684103225806503</v>
      </c>
      <c r="V21">
        <f t="shared" si="13"/>
        <v>6.9080888462801502</v>
      </c>
      <c r="W21">
        <f t="shared" si="14"/>
        <v>19.669109998628215</v>
      </c>
      <c r="X21">
        <f t="shared" si="15"/>
        <v>1.3414647993893509</v>
      </c>
      <c r="Y21">
        <f t="shared" si="16"/>
        <v>6.8201601367977958</v>
      </c>
      <c r="Z21">
        <f t="shared" si="17"/>
        <v>5.5666240468907997</v>
      </c>
      <c r="AA21">
        <f t="shared" si="18"/>
        <v>-196.59080906903426</v>
      </c>
      <c r="AB21">
        <f t="shared" si="19"/>
        <v>-37.981058936263807</v>
      </c>
      <c r="AC21">
        <f t="shared" si="20"/>
        <v>-3.093278306087293</v>
      </c>
      <c r="AD21">
        <f t="shared" si="21"/>
        <v>-6.3724726466747512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52066.727068353786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801.53269230769195</v>
      </c>
      <c r="AR21">
        <v>919.42</v>
      </c>
      <c r="AS21">
        <f t="shared" si="27"/>
        <v>0.12821921177732487</v>
      </c>
      <c r="AT21">
        <v>0.5</v>
      </c>
      <c r="AU21">
        <f t="shared" si="28"/>
        <v>1180.193700747325</v>
      </c>
      <c r="AV21">
        <f t="shared" si="29"/>
        <v>-1.0707063066305096</v>
      </c>
      <c r="AW21">
        <f t="shared" si="30"/>
        <v>75.661753027193015</v>
      </c>
      <c r="AX21">
        <f t="shared" si="31"/>
        <v>0.30014574405603528</v>
      </c>
      <c r="AY21">
        <f t="shared" si="32"/>
        <v>-4.1769315198186032E-4</v>
      </c>
      <c r="AZ21">
        <f t="shared" si="33"/>
        <v>2.5479758978486435</v>
      </c>
      <c r="BA21" t="s">
        <v>310</v>
      </c>
      <c r="BB21">
        <v>643.46</v>
      </c>
      <c r="BC21">
        <f t="shared" si="34"/>
        <v>275.95999999999992</v>
      </c>
      <c r="BD21">
        <f t="shared" si="35"/>
        <v>0.42718983799212945</v>
      </c>
      <c r="BE21">
        <f t="shared" si="36"/>
        <v>0.89461624825289654</v>
      </c>
      <c r="BF21">
        <f t="shared" si="37"/>
        <v>0.57804025255916192</v>
      </c>
      <c r="BG21">
        <f t="shared" si="38"/>
        <v>0.91991564026165773</v>
      </c>
      <c r="BH21">
        <f t="shared" si="39"/>
        <v>1400.0103225806499</v>
      </c>
      <c r="BI21">
        <f t="shared" si="40"/>
        <v>1180.193700747325</v>
      </c>
      <c r="BJ21">
        <f t="shared" si="41"/>
        <v>0.84298928494460301</v>
      </c>
      <c r="BK21">
        <f t="shared" si="42"/>
        <v>0.19597856988920626</v>
      </c>
      <c r="BL21">
        <v>6</v>
      </c>
      <c r="BM21">
        <v>0.5</v>
      </c>
      <c r="BN21" t="s">
        <v>290</v>
      </c>
      <c r="BO21">
        <v>2</v>
      </c>
      <c r="BP21">
        <v>1605913491.5999999</v>
      </c>
      <c r="BQ21">
        <v>149.86490322580599</v>
      </c>
      <c r="BR21">
        <v>149.26096774193499</v>
      </c>
      <c r="BS21">
        <v>13.1134096774194</v>
      </c>
      <c r="BT21">
        <v>6.5144758064516104</v>
      </c>
      <c r="BU21">
        <v>144.84632258064499</v>
      </c>
      <c r="BV21">
        <v>13.1656</v>
      </c>
      <c r="BW21">
        <v>400.00861290322598</v>
      </c>
      <c r="BX21">
        <v>102.19719354838701</v>
      </c>
      <c r="BY21">
        <v>9.9984103225806406E-2</v>
      </c>
      <c r="BZ21">
        <v>38.446761290322598</v>
      </c>
      <c r="CA21">
        <v>38.684103225806503</v>
      </c>
      <c r="CB21">
        <v>999.9</v>
      </c>
      <c r="CC21">
        <v>0</v>
      </c>
      <c r="CD21">
        <v>0</v>
      </c>
      <c r="CE21">
        <v>10002.7770967742</v>
      </c>
      <c r="CF21">
        <v>0</v>
      </c>
      <c r="CG21">
        <v>86.935487096774196</v>
      </c>
      <c r="CH21">
        <v>1400.0103225806499</v>
      </c>
      <c r="CI21">
        <v>0.90000083870967795</v>
      </c>
      <c r="CJ21">
        <v>9.9999367741935505E-2</v>
      </c>
      <c r="CK21">
        <v>0</v>
      </c>
      <c r="CL21">
        <v>801.52483870967706</v>
      </c>
      <c r="CM21">
        <v>4.9997499999999997</v>
      </c>
      <c r="CN21">
        <v>11065.0193548387</v>
      </c>
      <c r="CO21">
        <v>12178.1387096774</v>
      </c>
      <c r="CP21">
        <v>46.106709677419303</v>
      </c>
      <c r="CQ21">
        <v>47.125</v>
      </c>
      <c r="CR21">
        <v>46.625</v>
      </c>
      <c r="CS21">
        <v>46.987806451612897</v>
      </c>
      <c r="CT21">
        <v>48.186999999999998</v>
      </c>
      <c r="CU21">
        <v>1255.5093548387099</v>
      </c>
      <c r="CV21">
        <v>139.500967741935</v>
      </c>
      <c r="CW21">
        <v>0</v>
      </c>
      <c r="CX21">
        <v>119.59999990463299</v>
      </c>
      <c r="CY21">
        <v>0</v>
      </c>
      <c r="CZ21">
        <v>801.53269230769195</v>
      </c>
      <c r="DA21">
        <v>6.1152820440331404</v>
      </c>
      <c r="DB21">
        <v>81.586324611406795</v>
      </c>
      <c r="DC21">
        <v>11065.430769230799</v>
      </c>
      <c r="DD21">
        <v>15</v>
      </c>
      <c r="DE21">
        <v>1605912469.5999999</v>
      </c>
      <c r="DF21" t="s">
        <v>291</v>
      </c>
      <c r="DG21">
        <v>1605912467.5999999</v>
      </c>
      <c r="DH21">
        <v>1605912469.5999999</v>
      </c>
      <c r="DI21">
        <v>9</v>
      </c>
      <c r="DJ21">
        <v>9.2999999999999999E-2</v>
      </c>
      <c r="DK21">
        <v>4.0000000000000001E-3</v>
      </c>
      <c r="DL21">
        <v>5.0190000000000001</v>
      </c>
      <c r="DM21">
        <v>-5.1999999999999998E-2</v>
      </c>
      <c r="DN21">
        <v>1424</v>
      </c>
      <c r="DO21">
        <v>6</v>
      </c>
      <c r="DP21">
        <v>0.24</v>
      </c>
      <c r="DQ21">
        <v>0.03</v>
      </c>
      <c r="DR21">
        <v>-1.07094689335098</v>
      </c>
      <c r="DS21">
        <v>-2.2755281827862298E-2</v>
      </c>
      <c r="DT21">
        <v>8.3597911113186298E-3</v>
      </c>
      <c r="DU21">
        <v>1</v>
      </c>
      <c r="DV21">
        <v>0.60479232258064497</v>
      </c>
      <c r="DW21">
        <v>-7.6322225806452898E-2</v>
      </c>
      <c r="DX21">
        <v>1.39823795620961E-2</v>
      </c>
      <c r="DY21">
        <v>1</v>
      </c>
      <c r="DZ21">
        <v>6.5943774193548403</v>
      </c>
      <c r="EA21">
        <v>0.54285822580641896</v>
      </c>
      <c r="EB21">
        <v>4.0486618336285002E-2</v>
      </c>
      <c r="EC21">
        <v>0</v>
      </c>
      <c r="ED21">
        <v>2</v>
      </c>
      <c r="EE21">
        <v>3</v>
      </c>
      <c r="EF21" t="s">
        <v>297</v>
      </c>
      <c r="EG21">
        <v>100</v>
      </c>
      <c r="EH21">
        <v>100</v>
      </c>
      <c r="EI21">
        <v>5.0190000000000001</v>
      </c>
      <c r="EJ21">
        <v>-5.2200000000000003E-2</v>
      </c>
      <c r="EK21">
        <v>5.0185714285716996</v>
      </c>
      <c r="EL21">
        <v>0</v>
      </c>
      <c r="EM21">
        <v>0</v>
      </c>
      <c r="EN21">
        <v>0</v>
      </c>
      <c r="EO21">
        <v>-5.2198095238095397E-2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17.2</v>
      </c>
      <c r="EX21">
        <v>17.2</v>
      </c>
      <c r="EY21">
        <v>2</v>
      </c>
      <c r="EZ21">
        <v>372.358</v>
      </c>
      <c r="FA21">
        <v>632.31899999999996</v>
      </c>
      <c r="FB21">
        <v>36.9724</v>
      </c>
      <c r="FC21">
        <v>34.034399999999998</v>
      </c>
      <c r="FD21">
        <v>30.0002</v>
      </c>
      <c r="FE21">
        <v>33.783000000000001</v>
      </c>
      <c r="FF21">
        <v>33.703600000000002</v>
      </c>
      <c r="FG21">
        <v>9.6693700000000007</v>
      </c>
      <c r="FH21">
        <v>0</v>
      </c>
      <c r="FI21">
        <v>100</v>
      </c>
      <c r="FJ21">
        <v>-999.9</v>
      </c>
      <c r="FK21">
        <v>149.333</v>
      </c>
      <c r="FL21">
        <v>11.601900000000001</v>
      </c>
      <c r="FM21">
        <v>101.402</v>
      </c>
      <c r="FN21">
        <v>100.76</v>
      </c>
    </row>
    <row r="22" spans="1:170" x14ac:dyDescent="0.25">
      <c r="A22">
        <v>6</v>
      </c>
      <c r="B22">
        <v>1605913581.5999999</v>
      </c>
      <c r="C22">
        <v>564</v>
      </c>
      <c r="D22" t="s">
        <v>311</v>
      </c>
      <c r="E22" t="s">
        <v>312</v>
      </c>
      <c r="F22" t="s">
        <v>285</v>
      </c>
      <c r="G22" t="s">
        <v>286</v>
      </c>
      <c r="H22">
        <v>1605913573.8499999</v>
      </c>
      <c r="I22">
        <f t="shared" si="0"/>
        <v>4.8163543688682781E-3</v>
      </c>
      <c r="J22">
        <f t="shared" si="1"/>
        <v>0.45706242276757963</v>
      </c>
      <c r="K22">
        <f t="shared" si="2"/>
        <v>199.35310000000001</v>
      </c>
      <c r="L22">
        <f t="shared" si="3"/>
        <v>174.0740905766998</v>
      </c>
      <c r="M22">
        <f t="shared" si="4"/>
        <v>17.808295374020666</v>
      </c>
      <c r="N22">
        <f t="shared" si="5"/>
        <v>20.39441295809862</v>
      </c>
      <c r="O22">
        <f t="shared" si="6"/>
        <v>8.7044208181128735E-2</v>
      </c>
      <c r="P22">
        <f t="shared" si="7"/>
        <v>2.9676918632939864</v>
      </c>
      <c r="Q22">
        <f t="shared" si="8"/>
        <v>8.5650350290753838E-2</v>
      </c>
      <c r="R22">
        <f t="shared" si="9"/>
        <v>5.3654842262591165E-2</v>
      </c>
      <c r="S22">
        <f t="shared" si="10"/>
        <v>231.28956659849626</v>
      </c>
      <c r="T22">
        <f t="shared" si="11"/>
        <v>38.615445332636618</v>
      </c>
      <c r="U22">
        <f t="shared" si="12"/>
        <v>38.699260000000002</v>
      </c>
      <c r="V22">
        <f t="shared" si="13"/>
        <v>6.9137372653890257</v>
      </c>
      <c r="W22">
        <f t="shared" si="14"/>
        <v>20.38199361893054</v>
      </c>
      <c r="X22">
        <f t="shared" si="15"/>
        <v>1.394559900534019</v>
      </c>
      <c r="Y22">
        <f t="shared" si="16"/>
        <v>6.8421172462676525</v>
      </c>
      <c r="Z22">
        <f t="shared" si="17"/>
        <v>5.5191773648550067</v>
      </c>
      <c r="AA22">
        <f t="shared" si="18"/>
        <v>-212.40122766709106</v>
      </c>
      <c r="AB22">
        <f t="shared" si="19"/>
        <v>-30.876214750576526</v>
      </c>
      <c r="AC22">
        <f t="shared" si="20"/>
        <v>-2.5160566689371784</v>
      </c>
      <c r="AD22">
        <f t="shared" si="21"/>
        <v>-14.503932488108507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52039.834121256448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313</v>
      </c>
      <c r="AQ22">
        <v>798.87065384615403</v>
      </c>
      <c r="AR22">
        <v>924.96</v>
      </c>
      <c r="AS22">
        <f t="shared" si="27"/>
        <v>0.13631870151557468</v>
      </c>
      <c r="AT22">
        <v>0.5</v>
      </c>
      <c r="AU22">
        <f t="shared" si="28"/>
        <v>1180.1779607473218</v>
      </c>
      <c r="AV22">
        <f t="shared" si="29"/>
        <v>0.45706242276757963</v>
      </c>
      <c r="AW22">
        <f t="shared" si="30"/>
        <v>80.440163583186887</v>
      </c>
      <c r="AX22">
        <f t="shared" si="31"/>
        <v>0.30354826154644521</v>
      </c>
      <c r="AY22">
        <f t="shared" si="32"/>
        <v>8.7682530686179912E-4</v>
      </c>
      <c r="AZ22">
        <f t="shared" si="33"/>
        <v>2.5267254800207573</v>
      </c>
      <c r="BA22" t="s">
        <v>314</v>
      </c>
      <c r="BB22">
        <v>644.19000000000005</v>
      </c>
      <c r="BC22">
        <f t="shared" si="34"/>
        <v>280.77</v>
      </c>
      <c r="BD22">
        <f t="shared" si="35"/>
        <v>0.44908411209832255</v>
      </c>
      <c r="BE22">
        <f t="shared" si="36"/>
        <v>0.89274950437184142</v>
      </c>
      <c r="BF22">
        <f t="shared" si="37"/>
        <v>0.60190707529155907</v>
      </c>
      <c r="BG22">
        <f t="shared" si="38"/>
        <v>0.91774019327103606</v>
      </c>
      <c r="BH22">
        <f t="shared" si="39"/>
        <v>1399.99166666667</v>
      </c>
      <c r="BI22">
        <f t="shared" si="40"/>
        <v>1180.1779607473218</v>
      </c>
      <c r="BJ22">
        <f t="shared" si="41"/>
        <v>0.84298927546996272</v>
      </c>
      <c r="BK22">
        <f t="shared" si="42"/>
        <v>0.19597855093992539</v>
      </c>
      <c r="BL22">
        <v>6</v>
      </c>
      <c r="BM22">
        <v>0.5</v>
      </c>
      <c r="BN22" t="s">
        <v>290</v>
      </c>
      <c r="BO22">
        <v>2</v>
      </c>
      <c r="BP22">
        <v>1605913573.8499999</v>
      </c>
      <c r="BQ22">
        <v>199.35310000000001</v>
      </c>
      <c r="BR22">
        <v>201.47890000000001</v>
      </c>
      <c r="BS22">
        <v>13.6316666666667</v>
      </c>
      <c r="BT22">
        <v>6.505706</v>
      </c>
      <c r="BU22">
        <v>194.33449999999999</v>
      </c>
      <c r="BV22">
        <v>13.683866666666701</v>
      </c>
      <c r="BW22">
        <v>400.00496666666697</v>
      </c>
      <c r="BX22">
        <v>102.202966666667</v>
      </c>
      <c r="BY22">
        <v>9.9997059999999999E-2</v>
      </c>
      <c r="BZ22">
        <v>38.5062766666667</v>
      </c>
      <c r="CA22">
        <v>38.699260000000002</v>
      </c>
      <c r="CB22">
        <v>999.9</v>
      </c>
      <c r="CC22">
        <v>0</v>
      </c>
      <c r="CD22">
        <v>0</v>
      </c>
      <c r="CE22">
        <v>9998.7933333333294</v>
      </c>
      <c r="CF22">
        <v>0</v>
      </c>
      <c r="CG22">
        <v>86.068716666666703</v>
      </c>
      <c r="CH22">
        <v>1399.99166666667</v>
      </c>
      <c r="CI22">
        <v>0.90000049999999998</v>
      </c>
      <c r="CJ22">
        <v>9.9999699999999997E-2</v>
      </c>
      <c r="CK22">
        <v>0</v>
      </c>
      <c r="CL22">
        <v>798.83773333333295</v>
      </c>
      <c r="CM22">
        <v>4.9997499999999997</v>
      </c>
      <c r="CN22">
        <v>11027.1233333333</v>
      </c>
      <c r="CO22">
        <v>12177.973333333301</v>
      </c>
      <c r="CP22">
        <v>46.155999999999999</v>
      </c>
      <c r="CQ22">
        <v>47.125</v>
      </c>
      <c r="CR22">
        <v>46.6332666666667</v>
      </c>
      <c r="CS22">
        <v>47</v>
      </c>
      <c r="CT22">
        <v>48.210099999999997</v>
      </c>
      <c r="CU22">
        <v>1255.4929999999999</v>
      </c>
      <c r="CV22">
        <v>139.49866666666699</v>
      </c>
      <c r="CW22">
        <v>0</v>
      </c>
      <c r="CX22">
        <v>81.299999952316298</v>
      </c>
      <c r="CY22">
        <v>0</v>
      </c>
      <c r="CZ22">
        <v>798.87065384615403</v>
      </c>
      <c r="DA22">
        <v>6.62164101884066</v>
      </c>
      <c r="DB22">
        <v>89.066666638826604</v>
      </c>
      <c r="DC22">
        <v>11027.3923076923</v>
      </c>
      <c r="DD22">
        <v>15</v>
      </c>
      <c r="DE22">
        <v>1605912469.5999999</v>
      </c>
      <c r="DF22" t="s">
        <v>291</v>
      </c>
      <c r="DG22">
        <v>1605912467.5999999</v>
      </c>
      <c r="DH22">
        <v>1605912469.5999999</v>
      </c>
      <c r="DI22">
        <v>9</v>
      </c>
      <c r="DJ22">
        <v>9.2999999999999999E-2</v>
      </c>
      <c r="DK22">
        <v>4.0000000000000001E-3</v>
      </c>
      <c r="DL22">
        <v>5.0190000000000001</v>
      </c>
      <c r="DM22">
        <v>-5.1999999999999998E-2</v>
      </c>
      <c r="DN22">
        <v>1424</v>
      </c>
      <c r="DO22">
        <v>6</v>
      </c>
      <c r="DP22">
        <v>0.24</v>
      </c>
      <c r="DQ22">
        <v>0.03</v>
      </c>
      <c r="DR22">
        <v>0.45989461577535301</v>
      </c>
      <c r="DS22">
        <v>-0.13819835139204401</v>
      </c>
      <c r="DT22">
        <v>2.4283195240165499E-2</v>
      </c>
      <c r="DU22">
        <v>1</v>
      </c>
      <c r="DV22">
        <v>-2.1306490322580598</v>
      </c>
      <c r="DW22">
        <v>0.14382774193548001</v>
      </c>
      <c r="DX22">
        <v>3.5317259360557601E-2</v>
      </c>
      <c r="DY22">
        <v>1</v>
      </c>
      <c r="DZ22">
        <v>7.1247706451612904</v>
      </c>
      <c r="EA22">
        <v>8.4647419354827197E-2</v>
      </c>
      <c r="EB22">
        <v>6.6306297737597801E-3</v>
      </c>
      <c r="EC22">
        <v>1</v>
      </c>
      <c r="ED22">
        <v>3</v>
      </c>
      <c r="EE22">
        <v>3</v>
      </c>
      <c r="EF22" t="s">
        <v>315</v>
      </c>
      <c r="EG22">
        <v>100</v>
      </c>
      <c r="EH22">
        <v>100</v>
      </c>
      <c r="EI22">
        <v>5.0190000000000001</v>
      </c>
      <c r="EJ22">
        <v>-5.2200000000000003E-2</v>
      </c>
      <c r="EK22">
        <v>5.0185714285716996</v>
      </c>
      <c r="EL22">
        <v>0</v>
      </c>
      <c r="EM22">
        <v>0</v>
      </c>
      <c r="EN22">
        <v>0</v>
      </c>
      <c r="EO22">
        <v>-5.2198095238095397E-2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18.600000000000001</v>
      </c>
      <c r="EX22">
        <v>18.5</v>
      </c>
      <c r="EY22">
        <v>2</v>
      </c>
      <c r="EZ22">
        <v>372.97</v>
      </c>
      <c r="FA22">
        <v>631.86599999999999</v>
      </c>
      <c r="FB22">
        <v>37.079700000000003</v>
      </c>
      <c r="FC22">
        <v>34.065199999999997</v>
      </c>
      <c r="FD22">
        <v>30.000299999999999</v>
      </c>
      <c r="FE22">
        <v>33.8035</v>
      </c>
      <c r="FF22">
        <v>33.721699999999998</v>
      </c>
      <c r="FG22">
        <v>12.051500000000001</v>
      </c>
      <c r="FH22">
        <v>0</v>
      </c>
      <c r="FI22">
        <v>100</v>
      </c>
      <c r="FJ22">
        <v>-999.9</v>
      </c>
      <c r="FK22">
        <v>201.91</v>
      </c>
      <c r="FL22">
        <v>12.955299999999999</v>
      </c>
      <c r="FM22">
        <v>101.396</v>
      </c>
      <c r="FN22">
        <v>100.746</v>
      </c>
    </row>
    <row r="23" spans="1:170" x14ac:dyDescent="0.25">
      <c r="A23">
        <v>7</v>
      </c>
      <c r="B23">
        <v>1605913702.0999999</v>
      </c>
      <c r="C23">
        <v>684.5</v>
      </c>
      <c r="D23" t="s">
        <v>316</v>
      </c>
      <c r="E23" t="s">
        <v>317</v>
      </c>
      <c r="F23" t="s">
        <v>285</v>
      </c>
      <c r="G23" t="s">
        <v>286</v>
      </c>
      <c r="H23">
        <v>1605913694.0999999</v>
      </c>
      <c r="I23">
        <f t="shared" si="0"/>
        <v>4.6710582259038734E-3</v>
      </c>
      <c r="J23">
        <f t="shared" si="1"/>
        <v>1.789473494969972</v>
      </c>
      <c r="K23">
        <f t="shared" si="2"/>
        <v>249.920419354839</v>
      </c>
      <c r="L23">
        <f t="shared" si="3"/>
        <v>195.76026276860833</v>
      </c>
      <c r="M23">
        <f t="shared" si="4"/>
        <v>20.027014642843053</v>
      </c>
      <c r="N23">
        <f t="shared" si="5"/>
        <v>25.567803328303729</v>
      </c>
      <c r="O23">
        <f t="shared" si="6"/>
        <v>8.4749239743904151E-2</v>
      </c>
      <c r="P23">
        <f t="shared" si="7"/>
        <v>2.9685929105328506</v>
      </c>
      <c r="Q23">
        <f t="shared" si="8"/>
        <v>8.3427705331166391E-2</v>
      </c>
      <c r="R23">
        <f t="shared" si="9"/>
        <v>5.2259333826762511E-2</v>
      </c>
      <c r="S23">
        <f t="shared" si="10"/>
        <v>231.28972751895395</v>
      </c>
      <c r="T23">
        <f t="shared" si="11"/>
        <v>38.626197281170533</v>
      </c>
      <c r="U23">
        <f t="shared" si="12"/>
        <v>38.581593548387097</v>
      </c>
      <c r="V23">
        <f t="shared" si="13"/>
        <v>6.8699919163140395</v>
      </c>
      <c r="W23">
        <f t="shared" si="14"/>
        <v>20.092867710931564</v>
      </c>
      <c r="X23">
        <f t="shared" si="15"/>
        <v>1.3728305798728466</v>
      </c>
      <c r="Y23">
        <f t="shared" si="16"/>
        <v>6.8324273051673723</v>
      </c>
      <c r="Z23">
        <f t="shared" si="17"/>
        <v>5.4971613364411933</v>
      </c>
      <c r="AA23">
        <f t="shared" si="18"/>
        <v>-205.99366776236081</v>
      </c>
      <c r="AB23">
        <f t="shared" si="19"/>
        <v>-16.254151344430515</v>
      </c>
      <c r="AC23">
        <f t="shared" si="20"/>
        <v>-1.3232073287649546</v>
      </c>
      <c r="AD23">
        <f t="shared" si="21"/>
        <v>7.7187010833976579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52069.709672151032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318</v>
      </c>
      <c r="AQ23">
        <v>802.16499999999996</v>
      </c>
      <c r="AR23">
        <v>943.6</v>
      </c>
      <c r="AS23">
        <f t="shared" si="27"/>
        <v>0.14988872403560838</v>
      </c>
      <c r="AT23">
        <v>0.5</v>
      </c>
      <c r="AU23">
        <f t="shared" si="28"/>
        <v>1180.177762037662</v>
      </c>
      <c r="AV23">
        <f t="shared" si="29"/>
        <v>1.789473494969972</v>
      </c>
      <c r="AW23">
        <f t="shared" si="30"/>
        <v>88.44766944351251</v>
      </c>
      <c r="AX23">
        <f t="shared" si="31"/>
        <v>0.32569944891903352</v>
      </c>
      <c r="AY23">
        <f t="shared" si="32"/>
        <v>2.0058173022164199E-3</v>
      </c>
      <c r="AZ23">
        <f t="shared" si="33"/>
        <v>2.4570580754557017</v>
      </c>
      <c r="BA23" t="s">
        <v>319</v>
      </c>
      <c r="BB23">
        <v>636.27</v>
      </c>
      <c r="BC23">
        <f t="shared" si="34"/>
        <v>307.33000000000004</v>
      </c>
      <c r="BD23">
        <f t="shared" si="35"/>
        <v>0.46020564214362425</v>
      </c>
      <c r="BE23">
        <f t="shared" si="36"/>
        <v>0.88295802057269945</v>
      </c>
      <c r="BF23">
        <f t="shared" si="37"/>
        <v>0.61999426760183429</v>
      </c>
      <c r="BG23">
        <f t="shared" si="38"/>
        <v>0.91042063877551516</v>
      </c>
      <c r="BH23">
        <f t="shared" si="39"/>
        <v>1399.99129032258</v>
      </c>
      <c r="BI23">
        <f t="shared" si="40"/>
        <v>1180.177762037662</v>
      </c>
      <c r="BJ23">
        <f t="shared" si="41"/>
        <v>0.842989360145041</v>
      </c>
      <c r="BK23">
        <f t="shared" si="42"/>
        <v>0.19597872029008204</v>
      </c>
      <c r="BL23">
        <v>6</v>
      </c>
      <c r="BM23">
        <v>0.5</v>
      </c>
      <c r="BN23" t="s">
        <v>290</v>
      </c>
      <c r="BO23">
        <v>2</v>
      </c>
      <c r="BP23">
        <v>1605913694.0999999</v>
      </c>
      <c r="BQ23">
        <v>249.920419354839</v>
      </c>
      <c r="BR23">
        <v>254.35564516129</v>
      </c>
      <c r="BS23">
        <v>13.4191580645161</v>
      </c>
      <c r="BT23">
        <v>6.5067080645161299</v>
      </c>
      <c r="BU23">
        <v>244.90170967741901</v>
      </c>
      <c r="BV23">
        <v>13.4713580645161</v>
      </c>
      <c r="BW23">
        <v>400.00664516129001</v>
      </c>
      <c r="BX23">
        <v>102.203806451613</v>
      </c>
      <c r="BY23">
        <v>9.9972464516128998E-2</v>
      </c>
      <c r="BZ23">
        <v>38.480032258064497</v>
      </c>
      <c r="CA23">
        <v>38.581593548387097</v>
      </c>
      <c r="CB23">
        <v>999.9</v>
      </c>
      <c r="CC23">
        <v>0</v>
      </c>
      <c r="CD23">
        <v>0</v>
      </c>
      <c r="CE23">
        <v>10003.8138709677</v>
      </c>
      <c r="CF23">
        <v>0</v>
      </c>
      <c r="CG23">
        <v>72.0037709677419</v>
      </c>
      <c r="CH23">
        <v>1399.99129032258</v>
      </c>
      <c r="CI23">
        <v>0.89999938709677396</v>
      </c>
      <c r="CJ23">
        <v>0.10000079354838699</v>
      </c>
      <c r="CK23">
        <v>0</v>
      </c>
      <c r="CL23">
        <v>802.148354838709</v>
      </c>
      <c r="CM23">
        <v>4.9997499999999997</v>
      </c>
      <c r="CN23">
        <v>11075.9322580645</v>
      </c>
      <c r="CO23">
        <v>12177.9774193548</v>
      </c>
      <c r="CP23">
        <v>46.152999999999999</v>
      </c>
      <c r="CQ23">
        <v>47.183</v>
      </c>
      <c r="CR23">
        <v>46.683</v>
      </c>
      <c r="CS23">
        <v>46.995935483871001</v>
      </c>
      <c r="CT23">
        <v>48.2033225806451</v>
      </c>
      <c r="CU23">
        <v>1255.48870967742</v>
      </c>
      <c r="CV23">
        <v>139.502580645161</v>
      </c>
      <c r="CW23">
        <v>0</v>
      </c>
      <c r="CX23">
        <v>119.69999980926499</v>
      </c>
      <c r="CY23">
        <v>0</v>
      </c>
      <c r="CZ23">
        <v>802.16499999999996</v>
      </c>
      <c r="DA23">
        <v>6.8166153834933398</v>
      </c>
      <c r="DB23">
        <v>91.972649627517399</v>
      </c>
      <c r="DC23">
        <v>11076.4538461538</v>
      </c>
      <c r="DD23">
        <v>15</v>
      </c>
      <c r="DE23">
        <v>1605912469.5999999</v>
      </c>
      <c r="DF23" t="s">
        <v>291</v>
      </c>
      <c r="DG23">
        <v>1605912467.5999999</v>
      </c>
      <c r="DH23">
        <v>1605912469.5999999</v>
      </c>
      <c r="DI23">
        <v>9</v>
      </c>
      <c r="DJ23">
        <v>9.2999999999999999E-2</v>
      </c>
      <c r="DK23">
        <v>4.0000000000000001E-3</v>
      </c>
      <c r="DL23">
        <v>5.0190000000000001</v>
      </c>
      <c r="DM23">
        <v>-5.1999999999999998E-2</v>
      </c>
      <c r="DN23">
        <v>1424</v>
      </c>
      <c r="DO23">
        <v>6</v>
      </c>
      <c r="DP23">
        <v>0.24</v>
      </c>
      <c r="DQ23">
        <v>0.03</v>
      </c>
      <c r="DR23">
        <v>1.7894584939098199</v>
      </c>
      <c r="DS23">
        <v>0.15565649309070201</v>
      </c>
      <c r="DT23">
        <v>1.5684847376604801E-2</v>
      </c>
      <c r="DU23">
        <v>1</v>
      </c>
      <c r="DV23">
        <v>-4.4352767741935502</v>
      </c>
      <c r="DW23">
        <v>-0.13402838709677101</v>
      </c>
      <c r="DX23">
        <v>1.96489184446825E-2</v>
      </c>
      <c r="DY23">
        <v>1</v>
      </c>
      <c r="DZ23">
        <v>6.9124583870967697</v>
      </c>
      <c r="EA23">
        <v>-0.30631887096774102</v>
      </c>
      <c r="EB23">
        <v>2.28727051162303E-2</v>
      </c>
      <c r="EC23">
        <v>0</v>
      </c>
      <c r="ED23">
        <v>2</v>
      </c>
      <c r="EE23">
        <v>3</v>
      </c>
      <c r="EF23" t="s">
        <v>297</v>
      </c>
      <c r="EG23">
        <v>100</v>
      </c>
      <c r="EH23">
        <v>100</v>
      </c>
      <c r="EI23">
        <v>5.0179999999999998</v>
      </c>
      <c r="EJ23">
        <v>-5.2200000000000003E-2</v>
      </c>
      <c r="EK23">
        <v>5.0185714285716996</v>
      </c>
      <c r="EL23">
        <v>0</v>
      </c>
      <c r="EM23">
        <v>0</v>
      </c>
      <c r="EN23">
        <v>0</v>
      </c>
      <c r="EO23">
        <v>-5.2198095238095397E-2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20.6</v>
      </c>
      <c r="EX23">
        <v>20.5</v>
      </c>
      <c r="EY23">
        <v>2</v>
      </c>
      <c r="EZ23">
        <v>372.95800000000003</v>
      </c>
      <c r="FA23">
        <v>630.95000000000005</v>
      </c>
      <c r="FB23">
        <v>37.148899999999998</v>
      </c>
      <c r="FC23">
        <v>34.145800000000001</v>
      </c>
      <c r="FD23">
        <v>30.000499999999999</v>
      </c>
      <c r="FE23">
        <v>33.864699999999999</v>
      </c>
      <c r="FF23">
        <v>33.780200000000001</v>
      </c>
      <c r="FG23">
        <v>14.348800000000001</v>
      </c>
      <c r="FH23">
        <v>0</v>
      </c>
      <c r="FI23">
        <v>100</v>
      </c>
      <c r="FJ23">
        <v>-999.9</v>
      </c>
      <c r="FK23">
        <v>254.27799999999999</v>
      </c>
      <c r="FL23">
        <v>13.479799999999999</v>
      </c>
      <c r="FM23">
        <v>101.383</v>
      </c>
      <c r="FN23">
        <v>100.732</v>
      </c>
    </row>
    <row r="24" spans="1:170" x14ac:dyDescent="0.25">
      <c r="A24">
        <v>8</v>
      </c>
      <c r="B24">
        <v>1605913823</v>
      </c>
      <c r="C24">
        <v>805.40000009536698</v>
      </c>
      <c r="D24" t="s">
        <v>320</v>
      </c>
      <c r="E24" t="s">
        <v>321</v>
      </c>
      <c r="F24" t="s">
        <v>285</v>
      </c>
      <c r="G24" t="s">
        <v>286</v>
      </c>
      <c r="H24">
        <v>1605913815</v>
      </c>
      <c r="I24">
        <f t="shared" si="0"/>
        <v>4.0326496214377399E-3</v>
      </c>
      <c r="J24">
        <f t="shared" si="1"/>
        <v>5.4457834864934993</v>
      </c>
      <c r="K24">
        <f t="shared" si="2"/>
        <v>399.886387096774</v>
      </c>
      <c r="L24">
        <f t="shared" si="3"/>
        <v>247.0278937652719</v>
      </c>
      <c r="M24">
        <f t="shared" si="4"/>
        <v>25.273270054588924</v>
      </c>
      <c r="N24">
        <f t="shared" si="5"/>
        <v>40.912127364263888</v>
      </c>
      <c r="O24">
        <f t="shared" si="6"/>
        <v>7.1463761706982973E-2</v>
      </c>
      <c r="P24">
        <f t="shared" si="7"/>
        <v>2.9686143966667173</v>
      </c>
      <c r="Q24">
        <f t="shared" si="8"/>
        <v>7.0521607913578713E-2</v>
      </c>
      <c r="R24">
        <f t="shared" si="9"/>
        <v>4.4159618836259164E-2</v>
      </c>
      <c r="S24">
        <f t="shared" si="10"/>
        <v>231.28974573144868</v>
      </c>
      <c r="T24">
        <f t="shared" si="11"/>
        <v>38.804643636672083</v>
      </c>
      <c r="U24">
        <f t="shared" si="12"/>
        <v>38.645193548387098</v>
      </c>
      <c r="V24">
        <f t="shared" si="13"/>
        <v>6.8936068437867508</v>
      </c>
      <c r="W24">
        <f t="shared" si="14"/>
        <v>18.671992559965606</v>
      </c>
      <c r="X24">
        <f t="shared" si="15"/>
        <v>1.276837533638447</v>
      </c>
      <c r="Y24">
        <f t="shared" si="16"/>
        <v>6.8382500128888166</v>
      </c>
      <c r="Z24">
        <f t="shared" si="17"/>
        <v>5.6167693101483041</v>
      </c>
      <c r="AA24">
        <f t="shared" si="18"/>
        <v>-177.83984830540433</v>
      </c>
      <c r="AB24">
        <f t="shared" si="19"/>
        <v>-23.908499456264899</v>
      </c>
      <c r="AC24">
        <f t="shared" si="20"/>
        <v>-1.9470574095969528</v>
      </c>
      <c r="AD24">
        <f t="shared" si="21"/>
        <v>27.594340560182481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52067.796771488363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322</v>
      </c>
      <c r="AQ24">
        <v>815.64548000000002</v>
      </c>
      <c r="AR24">
        <v>983.65</v>
      </c>
      <c r="AS24">
        <f t="shared" si="27"/>
        <v>0.17079705179687898</v>
      </c>
      <c r="AT24">
        <v>0.5</v>
      </c>
      <c r="AU24">
        <f t="shared" si="28"/>
        <v>1180.1777717150831</v>
      </c>
      <c r="AV24">
        <f t="shared" si="29"/>
        <v>5.4457834864934993</v>
      </c>
      <c r="AW24">
        <f t="shared" si="30"/>
        <v>100.78544200257313</v>
      </c>
      <c r="AX24">
        <f t="shared" si="31"/>
        <v>0.36527220047781217</v>
      </c>
      <c r="AY24">
        <f t="shared" si="32"/>
        <v>5.1039183338931031E-3</v>
      </c>
      <c r="AZ24">
        <f t="shared" si="33"/>
        <v>2.3163015300157577</v>
      </c>
      <c r="BA24" t="s">
        <v>323</v>
      </c>
      <c r="BB24">
        <v>624.35</v>
      </c>
      <c r="BC24">
        <f t="shared" si="34"/>
        <v>359.29999999999995</v>
      </c>
      <c r="BD24">
        <f t="shared" si="35"/>
        <v>0.46758842193153349</v>
      </c>
      <c r="BE24">
        <f t="shared" si="36"/>
        <v>0.86378439036595855</v>
      </c>
      <c r="BF24">
        <f t="shared" si="37"/>
        <v>0.62647795195410505</v>
      </c>
      <c r="BG24">
        <f t="shared" si="38"/>
        <v>0.89469380628916217</v>
      </c>
      <c r="BH24">
        <f t="shared" si="39"/>
        <v>1399.99129032258</v>
      </c>
      <c r="BI24">
        <f t="shared" si="40"/>
        <v>1180.1777717150831</v>
      </c>
      <c r="BJ24">
        <f t="shared" si="41"/>
        <v>0.84298936705752758</v>
      </c>
      <c r="BK24">
        <f t="shared" si="42"/>
        <v>0.19597873411505529</v>
      </c>
      <c r="BL24">
        <v>6</v>
      </c>
      <c r="BM24">
        <v>0.5</v>
      </c>
      <c r="BN24" t="s">
        <v>290</v>
      </c>
      <c r="BO24">
        <v>2</v>
      </c>
      <c r="BP24">
        <v>1605913815</v>
      </c>
      <c r="BQ24">
        <v>399.886387096774</v>
      </c>
      <c r="BR24">
        <v>410.47358064516101</v>
      </c>
      <c r="BS24">
        <v>12.4801612903226</v>
      </c>
      <c r="BT24">
        <v>6.5068958064516096</v>
      </c>
      <c r="BU24">
        <v>394.86774193548399</v>
      </c>
      <c r="BV24">
        <v>12.5323612903226</v>
      </c>
      <c r="BW24">
        <v>400.01451612903202</v>
      </c>
      <c r="BX24">
        <v>102.20938709677399</v>
      </c>
      <c r="BY24">
        <v>9.9990477419354795E-2</v>
      </c>
      <c r="BZ24">
        <v>38.4958064516129</v>
      </c>
      <c r="CA24">
        <v>38.645193548387098</v>
      </c>
      <c r="CB24">
        <v>999.9</v>
      </c>
      <c r="CC24">
        <v>0</v>
      </c>
      <c r="CD24">
        <v>0</v>
      </c>
      <c r="CE24">
        <v>10003.3893548387</v>
      </c>
      <c r="CF24">
        <v>0</v>
      </c>
      <c r="CG24">
        <v>68.659493548387104</v>
      </c>
      <c r="CH24">
        <v>1399.99129032258</v>
      </c>
      <c r="CI24">
        <v>0.89999938709677396</v>
      </c>
      <c r="CJ24">
        <v>0.10000079354838699</v>
      </c>
      <c r="CK24">
        <v>0</v>
      </c>
      <c r="CL24">
        <v>815.54470967741895</v>
      </c>
      <c r="CM24">
        <v>4.9997499999999997</v>
      </c>
      <c r="CN24">
        <v>11271.7677419355</v>
      </c>
      <c r="CO24">
        <v>12177.9741935484</v>
      </c>
      <c r="CP24">
        <v>46.169032258064497</v>
      </c>
      <c r="CQ24">
        <v>47.186999999999998</v>
      </c>
      <c r="CR24">
        <v>46.689032258064501</v>
      </c>
      <c r="CS24">
        <v>47.005935483870999</v>
      </c>
      <c r="CT24">
        <v>48.207290322580597</v>
      </c>
      <c r="CU24">
        <v>1255.4883870967701</v>
      </c>
      <c r="CV24">
        <v>139.50290322580599</v>
      </c>
      <c r="CW24">
        <v>0</v>
      </c>
      <c r="CX24">
        <v>120.19999980926499</v>
      </c>
      <c r="CY24">
        <v>0</v>
      </c>
      <c r="CZ24">
        <v>815.64548000000002</v>
      </c>
      <c r="DA24">
        <v>5.9727692566801203</v>
      </c>
      <c r="DB24">
        <v>83.853846318439594</v>
      </c>
      <c r="DC24">
        <v>11272.724</v>
      </c>
      <c r="DD24">
        <v>15</v>
      </c>
      <c r="DE24">
        <v>1605912469.5999999</v>
      </c>
      <c r="DF24" t="s">
        <v>291</v>
      </c>
      <c r="DG24">
        <v>1605912467.5999999</v>
      </c>
      <c r="DH24">
        <v>1605912469.5999999</v>
      </c>
      <c r="DI24">
        <v>9</v>
      </c>
      <c r="DJ24">
        <v>9.2999999999999999E-2</v>
      </c>
      <c r="DK24">
        <v>4.0000000000000001E-3</v>
      </c>
      <c r="DL24">
        <v>5.0190000000000001</v>
      </c>
      <c r="DM24">
        <v>-5.1999999999999998E-2</v>
      </c>
      <c r="DN24">
        <v>1424</v>
      </c>
      <c r="DO24">
        <v>6</v>
      </c>
      <c r="DP24">
        <v>0.24</v>
      </c>
      <c r="DQ24">
        <v>0.03</v>
      </c>
      <c r="DR24">
        <v>5.4540279678786101</v>
      </c>
      <c r="DS24">
        <v>-0.45911543943371602</v>
      </c>
      <c r="DT24">
        <v>4.0422825346461702E-2</v>
      </c>
      <c r="DU24">
        <v>1</v>
      </c>
      <c r="DV24">
        <v>-10.590210000000001</v>
      </c>
      <c r="DW24">
        <v>0.86488898776415801</v>
      </c>
      <c r="DX24">
        <v>6.9063518348449898E-2</v>
      </c>
      <c r="DY24">
        <v>0</v>
      </c>
      <c r="DZ24">
        <v>5.9763426666666701</v>
      </c>
      <c r="EA24">
        <v>-0.71802286985540298</v>
      </c>
      <c r="EB24">
        <v>5.1795921778542399E-2</v>
      </c>
      <c r="EC24">
        <v>0</v>
      </c>
      <c r="ED24">
        <v>1</v>
      </c>
      <c r="EE24">
        <v>3</v>
      </c>
      <c r="EF24" t="s">
        <v>292</v>
      </c>
      <c r="EG24">
        <v>100</v>
      </c>
      <c r="EH24">
        <v>100</v>
      </c>
      <c r="EI24">
        <v>5.0190000000000001</v>
      </c>
      <c r="EJ24">
        <v>-5.2200000000000003E-2</v>
      </c>
      <c r="EK24">
        <v>5.0185714285716996</v>
      </c>
      <c r="EL24">
        <v>0</v>
      </c>
      <c r="EM24">
        <v>0</v>
      </c>
      <c r="EN24">
        <v>0</v>
      </c>
      <c r="EO24">
        <v>-5.2198095238095397E-2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22.6</v>
      </c>
      <c r="EX24">
        <v>22.6</v>
      </c>
      <c r="EY24">
        <v>2</v>
      </c>
      <c r="EZ24">
        <v>372.45</v>
      </c>
      <c r="FA24">
        <v>630.755</v>
      </c>
      <c r="FB24">
        <v>37.194600000000001</v>
      </c>
      <c r="FC24">
        <v>34.243200000000002</v>
      </c>
      <c r="FD24">
        <v>30.000399999999999</v>
      </c>
      <c r="FE24">
        <v>33.948399999999999</v>
      </c>
      <c r="FF24">
        <v>33.861199999999997</v>
      </c>
      <c r="FG24">
        <v>21.062000000000001</v>
      </c>
      <c r="FH24">
        <v>0</v>
      </c>
      <c r="FI24">
        <v>100</v>
      </c>
      <c r="FJ24">
        <v>-999.9</v>
      </c>
      <c r="FK24">
        <v>410.50700000000001</v>
      </c>
      <c r="FL24">
        <v>13.297700000000001</v>
      </c>
      <c r="FM24">
        <v>101.361</v>
      </c>
      <c r="FN24">
        <v>100.711</v>
      </c>
    </row>
    <row r="25" spans="1:170" x14ac:dyDescent="0.25">
      <c r="A25">
        <v>9</v>
      </c>
      <c r="B25">
        <v>1605913943.5</v>
      </c>
      <c r="C25">
        <v>925.90000009536698</v>
      </c>
      <c r="D25" t="s">
        <v>324</v>
      </c>
      <c r="E25" t="s">
        <v>325</v>
      </c>
      <c r="F25" t="s">
        <v>285</v>
      </c>
      <c r="G25" t="s">
        <v>286</v>
      </c>
      <c r="H25">
        <v>1605913935.5</v>
      </c>
      <c r="I25">
        <f t="shared" si="0"/>
        <v>2.8343115550887653E-3</v>
      </c>
      <c r="J25">
        <f t="shared" si="1"/>
        <v>5.6061981868735717</v>
      </c>
      <c r="K25">
        <f t="shared" si="2"/>
        <v>500.411967741936</v>
      </c>
      <c r="L25">
        <f t="shared" si="3"/>
        <v>275.09055048552722</v>
      </c>
      <c r="M25">
        <f t="shared" si="4"/>
        <v>28.144806969763334</v>
      </c>
      <c r="N25">
        <f t="shared" si="5"/>
        <v>51.197680954865064</v>
      </c>
      <c r="O25">
        <f t="shared" si="6"/>
        <v>4.7979298157017694E-2</v>
      </c>
      <c r="P25">
        <f t="shared" si="7"/>
        <v>2.9685433109474229</v>
      </c>
      <c r="Q25">
        <f t="shared" si="8"/>
        <v>4.7552617876701418E-2</v>
      </c>
      <c r="R25">
        <f t="shared" si="9"/>
        <v>2.9758405315947048E-2</v>
      </c>
      <c r="S25">
        <f t="shared" si="10"/>
        <v>231.28098423164531</v>
      </c>
      <c r="T25">
        <f t="shared" si="11"/>
        <v>39.104022464783533</v>
      </c>
      <c r="U25">
        <f t="shared" si="12"/>
        <v>38.808967741935497</v>
      </c>
      <c r="V25">
        <f t="shared" si="13"/>
        <v>6.9547412151245664</v>
      </c>
      <c r="W25">
        <f t="shared" si="14"/>
        <v>16.040942141465862</v>
      </c>
      <c r="X25">
        <f t="shared" si="15"/>
        <v>1.0965680058123066</v>
      </c>
      <c r="Y25">
        <f t="shared" si="16"/>
        <v>6.8360573596090504</v>
      </c>
      <c r="Z25">
        <f t="shared" si="17"/>
        <v>5.8581732093122598</v>
      </c>
      <c r="AA25">
        <f t="shared" si="18"/>
        <v>-124.99313957941455</v>
      </c>
      <c r="AB25">
        <f t="shared" si="19"/>
        <v>-51.068798137253189</v>
      </c>
      <c r="AC25">
        <f t="shared" si="20"/>
        <v>-4.162196011271277</v>
      </c>
      <c r="AD25">
        <f t="shared" si="21"/>
        <v>51.056850503706293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52066.81462780443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326</v>
      </c>
      <c r="AQ25">
        <v>817.228230769231</v>
      </c>
      <c r="AR25">
        <v>991.56</v>
      </c>
      <c r="AS25">
        <f t="shared" si="27"/>
        <v>0.17581565334500071</v>
      </c>
      <c r="AT25">
        <v>0.5</v>
      </c>
      <c r="AU25">
        <f t="shared" si="28"/>
        <v>1180.1338942957118</v>
      </c>
      <c r="AV25">
        <f t="shared" si="29"/>
        <v>5.6061981868735717</v>
      </c>
      <c r="AW25">
        <f t="shared" si="30"/>
        <v>103.74300583009028</v>
      </c>
      <c r="AX25">
        <f t="shared" si="31"/>
        <v>0.36300375166404447</v>
      </c>
      <c r="AY25">
        <f t="shared" si="32"/>
        <v>5.2400373352383808E-3</v>
      </c>
      <c r="AZ25">
        <f t="shared" si="33"/>
        <v>2.2898463027955951</v>
      </c>
      <c r="BA25" t="s">
        <v>327</v>
      </c>
      <c r="BB25">
        <v>631.62</v>
      </c>
      <c r="BC25">
        <f t="shared" si="34"/>
        <v>359.93999999999994</v>
      </c>
      <c r="BD25">
        <f t="shared" si="35"/>
        <v>0.48433563713610317</v>
      </c>
      <c r="BE25">
        <f t="shared" si="36"/>
        <v>0.86316461759540153</v>
      </c>
      <c r="BF25">
        <f t="shared" si="37"/>
        <v>0.63144677744714406</v>
      </c>
      <c r="BG25">
        <f t="shared" si="38"/>
        <v>0.89158770778811225</v>
      </c>
      <c r="BH25">
        <f t="shared" si="39"/>
        <v>1399.93935483871</v>
      </c>
      <c r="BI25">
        <f t="shared" si="40"/>
        <v>1180.1338942957118</v>
      </c>
      <c r="BJ25">
        <f t="shared" si="41"/>
        <v>0.84298929822690616</v>
      </c>
      <c r="BK25">
        <f t="shared" si="42"/>
        <v>0.19597859645381233</v>
      </c>
      <c r="BL25">
        <v>6</v>
      </c>
      <c r="BM25">
        <v>0.5</v>
      </c>
      <c r="BN25" t="s">
        <v>290</v>
      </c>
      <c r="BO25">
        <v>2</v>
      </c>
      <c r="BP25">
        <v>1605913935.5</v>
      </c>
      <c r="BQ25">
        <v>500.411967741936</v>
      </c>
      <c r="BR25">
        <v>510.94812903225801</v>
      </c>
      <c r="BS25">
        <v>10.717980645161299</v>
      </c>
      <c r="BT25">
        <v>6.5123283870967699</v>
      </c>
      <c r="BU25">
        <v>495.39341935483901</v>
      </c>
      <c r="BV25">
        <v>10.7701774193548</v>
      </c>
      <c r="BW25">
        <v>400.02358064516102</v>
      </c>
      <c r="BX25">
        <v>102.211064516129</v>
      </c>
      <c r="BY25">
        <v>9.9999677419354796E-2</v>
      </c>
      <c r="BZ25">
        <v>38.489867741935498</v>
      </c>
      <c r="CA25">
        <v>38.808967741935497</v>
      </c>
      <c r="CB25">
        <v>999.9</v>
      </c>
      <c r="CC25">
        <v>0</v>
      </c>
      <c r="CD25">
        <v>0</v>
      </c>
      <c r="CE25">
        <v>10002.822580645199</v>
      </c>
      <c r="CF25">
        <v>0</v>
      </c>
      <c r="CG25">
        <v>67.752970967741902</v>
      </c>
      <c r="CH25">
        <v>1399.93935483871</v>
      </c>
      <c r="CI25">
        <v>0.89999938709677396</v>
      </c>
      <c r="CJ25">
        <v>0.10000079354838699</v>
      </c>
      <c r="CK25">
        <v>0</v>
      </c>
      <c r="CL25">
        <v>817.27383870967697</v>
      </c>
      <c r="CM25">
        <v>4.9997499999999997</v>
      </c>
      <c r="CN25">
        <v>11300.629032258101</v>
      </c>
      <c r="CO25">
        <v>12177.512903225799</v>
      </c>
      <c r="CP25">
        <v>46.139000000000003</v>
      </c>
      <c r="CQ25">
        <v>47.186999999999998</v>
      </c>
      <c r="CR25">
        <v>46.686999999999998</v>
      </c>
      <c r="CS25">
        <v>47.012</v>
      </c>
      <c r="CT25">
        <v>48.197161290322597</v>
      </c>
      <c r="CU25">
        <v>1255.44483870968</v>
      </c>
      <c r="CV25">
        <v>139.49451612903201</v>
      </c>
      <c r="CW25">
        <v>0</v>
      </c>
      <c r="CX25">
        <v>119.69999980926499</v>
      </c>
      <c r="CY25">
        <v>0</v>
      </c>
      <c r="CZ25">
        <v>817.228230769231</v>
      </c>
      <c r="DA25">
        <v>-2.9919316298715599</v>
      </c>
      <c r="DB25">
        <v>-47.965811942863702</v>
      </c>
      <c r="DC25">
        <v>11300.4153846154</v>
      </c>
      <c r="DD25">
        <v>15</v>
      </c>
      <c r="DE25">
        <v>1605912469.5999999</v>
      </c>
      <c r="DF25" t="s">
        <v>291</v>
      </c>
      <c r="DG25">
        <v>1605912467.5999999</v>
      </c>
      <c r="DH25">
        <v>1605912469.5999999</v>
      </c>
      <c r="DI25">
        <v>9</v>
      </c>
      <c r="DJ25">
        <v>9.2999999999999999E-2</v>
      </c>
      <c r="DK25">
        <v>4.0000000000000001E-3</v>
      </c>
      <c r="DL25">
        <v>5.0190000000000001</v>
      </c>
      <c r="DM25">
        <v>-5.1999999999999998E-2</v>
      </c>
      <c r="DN25">
        <v>1424</v>
      </c>
      <c r="DO25">
        <v>6</v>
      </c>
      <c r="DP25">
        <v>0.24</v>
      </c>
      <c r="DQ25">
        <v>0.03</v>
      </c>
      <c r="DR25">
        <v>5.6138613787163303</v>
      </c>
      <c r="DS25">
        <v>-2.0264655907571001</v>
      </c>
      <c r="DT25">
        <v>0.14787935788560899</v>
      </c>
      <c r="DU25">
        <v>0</v>
      </c>
      <c r="DV25">
        <v>-10.523580000000001</v>
      </c>
      <c r="DW25">
        <v>3.5851781979977702</v>
      </c>
      <c r="DX25">
        <v>0.26056325962550198</v>
      </c>
      <c r="DY25">
        <v>0</v>
      </c>
      <c r="DZ25">
        <v>4.2014240000000003</v>
      </c>
      <c r="EA25">
        <v>-1.01633939933259</v>
      </c>
      <c r="EB25">
        <v>7.3310658279225199E-2</v>
      </c>
      <c r="EC25">
        <v>0</v>
      </c>
      <c r="ED25">
        <v>0</v>
      </c>
      <c r="EE25">
        <v>3</v>
      </c>
      <c r="EF25" t="s">
        <v>302</v>
      </c>
      <c r="EG25">
        <v>100</v>
      </c>
      <c r="EH25">
        <v>100</v>
      </c>
      <c r="EI25">
        <v>5.0190000000000001</v>
      </c>
      <c r="EJ25">
        <v>-5.2200000000000003E-2</v>
      </c>
      <c r="EK25">
        <v>5.0185714285716996</v>
      </c>
      <c r="EL25">
        <v>0</v>
      </c>
      <c r="EM25">
        <v>0</v>
      </c>
      <c r="EN25">
        <v>0</v>
      </c>
      <c r="EO25">
        <v>-5.2198095238095397E-2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24.6</v>
      </c>
      <c r="EX25">
        <v>24.6</v>
      </c>
      <c r="EY25">
        <v>2</v>
      </c>
      <c r="EZ25">
        <v>371.25299999999999</v>
      </c>
      <c r="FA25">
        <v>630.15700000000004</v>
      </c>
      <c r="FB25">
        <v>37.202500000000001</v>
      </c>
      <c r="FC25">
        <v>34.3429</v>
      </c>
      <c r="FD25">
        <v>30.000499999999999</v>
      </c>
      <c r="FE25">
        <v>34.0366</v>
      </c>
      <c r="FF25">
        <v>33.948099999999997</v>
      </c>
      <c r="FG25">
        <v>25.155200000000001</v>
      </c>
      <c r="FH25">
        <v>0</v>
      </c>
      <c r="FI25">
        <v>100</v>
      </c>
      <c r="FJ25">
        <v>-999.9</v>
      </c>
      <c r="FK25">
        <v>510.43799999999999</v>
      </c>
      <c r="FL25">
        <v>12.337</v>
      </c>
      <c r="FM25">
        <v>101.354</v>
      </c>
      <c r="FN25">
        <v>100.694</v>
      </c>
    </row>
    <row r="26" spans="1:170" x14ac:dyDescent="0.25">
      <c r="A26">
        <v>10</v>
      </c>
      <c r="B26">
        <v>1605914064</v>
      </c>
      <c r="C26">
        <v>1046.4000000953699</v>
      </c>
      <c r="D26" t="s">
        <v>328</v>
      </c>
      <c r="E26" t="s">
        <v>329</v>
      </c>
      <c r="F26" t="s">
        <v>285</v>
      </c>
      <c r="G26" t="s">
        <v>286</v>
      </c>
      <c r="H26">
        <v>1605914056</v>
      </c>
      <c r="I26">
        <f t="shared" si="0"/>
        <v>1.8024248605764664E-3</v>
      </c>
      <c r="J26">
        <f t="shared" si="1"/>
        <v>4.747914056449634</v>
      </c>
      <c r="K26">
        <f t="shared" si="2"/>
        <v>600.22845161290297</v>
      </c>
      <c r="L26">
        <f t="shared" si="3"/>
        <v>296.96262559341039</v>
      </c>
      <c r="M26">
        <f t="shared" si="4"/>
        <v>30.383433791412923</v>
      </c>
      <c r="N26">
        <f t="shared" si="5"/>
        <v>61.411773225201493</v>
      </c>
      <c r="O26">
        <f t="shared" si="6"/>
        <v>2.9453711740612745E-2</v>
      </c>
      <c r="P26">
        <f t="shared" si="7"/>
        <v>2.9684660353888783</v>
      </c>
      <c r="Q26">
        <f t="shared" si="8"/>
        <v>2.9292313647441472E-2</v>
      </c>
      <c r="R26">
        <f t="shared" si="9"/>
        <v>1.8322123136995033E-2</v>
      </c>
      <c r="S26">
        <f t="shared" si="10"/>
        <v>231.2910873215655</v>
      </c>
      <c r="T26">
        <f t="shared" si="11"/>
        <v>39.347730142269455</v>
      </c>
      <c r="U26">
        <f t="shared" si="12"/>
        <v>38.912016129032303</v>
      </c>
      <c r="V26">
        <f t="shared" si="13"/>
        <v>6.993448126872047</v>
      </c>
      <c r="W26">
        <f t="shared" si="14"/>
        <v>13.793824068066519</v>
      </c>
      <c r="X26">
        <f t="shared" si="15"/>
        <v>0.94196990540848635</v>
      </c>
      <c r="Y26">
        <f t="shared" si="16"/>
        <v>6.8289250374680348</v>
      </c>
      <c r="Z26">
        <f t="shared" si="17"/>
        <v>6.0514782214635607</v>
      </c>
      <c r="AA26">
        <f t="shared" si="18"/>
        <v>-79.486936351422173</v>
      </c>
      <c r="AB26">
        <f t="shared" si="19"/>
        <v>-70.652254192515187</v>
      </c>
      <c r="AC26">
        <f t="shared" si="20"/>
        <v>-5.7607537443546812</v>
      </c>
      <c r="AD26">
        <f t="shared" si="21"/>
        <v>75.391143033273465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52067.922685748301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330</v>
      </c>
      <c r="AQ26">
        <v>809.14515384615402</v>
      </c>
      <c r="AR26">
        <v>979.28</v>
      </c>
      <c r="AS26">
        <f t="shared" si="27"/>
        <v>0.17373462763851599</v>
      </c>
      <c r="AT26">
        <v>0.5</v>
      </c>
      <c r="AU26">
        <f t="shared" si="28"/>
        <v>1180.1845749408913</v>
      </c>
      <c r="AV26">
        <f t="shared" si="29"/>
        <v>4.747914056449634</v>
      </c>
      <c r="AW26">
        <f t="shared" si="30"/>
        <v>102.51946383603801</v>
      </c>
      <c r="AX26">
        <f t="shared" si="31"/>
        <v>0.35855934972632958</v>
      </c>
      <c r="AY26">
        <f t="shared" si="32"/>
        <v>4.5125666352083859E-3</v>
      </c>
      <c r="AZ26">
        <f t="shared" si="33"/>
        <v>2.331100400294094</v>
      </c>
      <c r="BA26" t="s">
        <v>331</v>
      </c>
      <c r="BB26">
        <v>628.15</v>
      </c>
      <c r="BC26">
        <f t="shared" si="34"/>
        <v>351.13</v>
      </c>
      <c r="BD26">
        <f t="shared" si="35"/>
        <v>0.48453520392403371</v>
      </c>
      <c r="BE26">
        <f t="shared" si="36"/>
        <v>0.86668969942253604</v>
      </c>
      <c r="BF26">
        <f t="shared" si="37"/>
        <v>0.64493124241858635</v>
      </c>
      <c r="BG26">
        <f t="shared" si="38"/>
        <v>0.89640981772400286</v>
      </c>
      <c r="BH26">
        <f t="shared" si="39"/>
        <v>1399.9993548387099</v>
      </c>
      <c r="BI26">
        <f t="shared" si="40"/>
        <v>1180.1845749408913</v>
      </c>
      <c r="BJ26">
        <f t="shared" si="41"/>
        <v>0.84298937057500078</v>
      </c>
      <c r="BK26">
        <f t="shared" si="42"/>
        <v>0.19597874115000152</v>
      </c>
      <c r="BL26">
        <v>6</v>
      </c>
      <c r="BM26">
        <v>0.5</v>
      </c>
      <c r="BN26" t="s">
        <v>290</v>
      </c>
      <c r="BO26">
        <v>2</v>
      </c>
      <c r="BP26">
        <v>1605914056</v>
      </c>
      <c r="BQ26">
        <v>600.22845161290297</v>
      </c>
      <c r="BR26">
        <v>608.97287096774198</v>
      </c>
      <c r="BS26">
        <v>9.2066570967741903</v>
      </c>
      <c r="BT26">
        <v>6.5279883870967703</v>
      </c>
      <c r="BU26">
        <v>595.21006451612902</v>
      </c>
      <c r="BV26">
        <v>9.2588561290322602</v>
      </c>
      <c r="BW26">
        <v>400.01151612903197</v>
      </c>
      <c r="BX26">
        <v>102.214032258065</v>
      </c>
      <c r="BY26">
        <v>9.9966787096774201E-2</v>
      </c>
      <c r="BZ26">
        <v>38.470538709677399</v>
      </c>
      <c r="CA26">
        <v>38.912016129032303</v>
      </c>
      <c r="CB26">
        <v>999.9</v>
      </c>
      <c r="CC26">
        <v>0</v>
      </c>
      <c r="CD26">
        <v>0</v>
      </c>
      <c r="CE26">
        <v>10002.094516129</v>
      </c>
      <c r="CF26">
        <v>0</v>
      </c>
      <c r="CG26">
        <v>70.122848387096795</v>
      </c>
      <c r="CH26">
        <v>1399.9993548387099</v>
      </c>
      <c r="CI26">
        <v>0.89999716129032303</v>
      </c>
      <c r="CJ26">
        <v>0.100002980645161</v>
      </c>
      <c r="CK26">
        <v>0</v>
      </c>
      <c r="CL26">
        <v>809.15412903225797</v>
      </c>
      <c r="CM26">
        <v>4.9997499999999997</v>
      </c>
      <c r="CN26">
        <v>11186.5677419355</v>
      </c>
      <c r="CO26">
        <v>12178.035483871001</v>
      </c>
      <c r="CP26">
        <v>46.125</v>
      </c>
      <c r="CQ26">
        <v>47.173000000000002</v>
      </c>
      <c r="CR26">
        <v>46.625</v>
      </c>
      <c r="CS26">
        <v>47</v>
      </c>
      <c r="CT26">
        <v>48.186999999999998</v>
      </c>
      <c r="CU26">
        <v>1255.49548387097</v>
      </c>
      <c r="CV26">
        <v>139.50387096774199</v>
      </c>
      <c r="CW26">
        <v>0</v>
      </c>
      <c r="CX26">
        <v>119.59999990463299</v>
      </c>
      <c r="CY26">
        <v>0</v>
      </c>
      <c r="CZ26">
        <v>809.14515384615402</v>
      </c>
      <c r="DA26">
        <v>-0.15459831293281701</v>
      </c>
      <c r="DB26">
        <v>-9.80854704492873</v>
      </c>
      <c r="DC26">
        <v>11186.5961538462</v>
      </c>
      <c r="DD26">
        <v>15</v>
      </c>
      <c r="DE26">
        <v>1605912469.5999999</v>
      </c>
      <c r="DF26" t="s">
        <v>291</v>
      </c>
      <c r="DG26">
        <v>1605912467.5999999</v>
      </c>
      <c r="DH26">
        <v>1605912469.5999999</v>
      </c>
      <c r="DI26">
        <v>9</v>
      </c>
      <c r="DJ26">
        <v>9.2999999999999999E-2</v>
      </c>
      <c r="DK26">
        <v>4.0000000000000001E-3</v>
      </c>
      <c r="DL26">
        <v>5.0190000000000001</v>
      </c>
      <c r="DM26">
        <v>-5.1999999999999998E-2</v>
      </c>
      <c r="DN26">
        <v>1424</v>
      </c>
      <c r="DO26">
        <v>6</v>
      </c>
      <c r="DP26">
        <v>0.24</v>
      </c>
      <c r="DQ26">
        <v>0.03</v>
      </c>
      <c r="DR26">
        <v>4.7636600703655896</v>
      </c>
      <c r="DS26">
        <v>-1.09149232530245</v>
      </c>
      <c r="DT26">
        <v>8.1951697984457006E-2</v>
      </c>
      <c r="DU26">
        <v>0</v>
      </c>
      <c r="DV26">
        <v>-8.75012233333333</v>
      </c>
      <c r="DW26">
        <v>1.88310487208011</v>
      </c>
      <c r="DX26">
        <v>0.136799243581811</v>
      </c>
      <c r="DY26">
        <v>0</v>
      </c>
      <c r="DZ26">
        <v>2.6804313333333298</v>
      </c>
      <c r="EA26">
        <v>-0.43286175750834099</v>
      </c>
      <c r="EB26">
        <v>3.1233011887353401E-2</v>
      </c>
      <c r="EC26">
        <v>0</v>
      </c>
      <c r="ED26">
        <v>0</v>
      </c>
      <c r="EE26">
        <v>3</v>
      </c>
      <c r="EF26" t="s">
        <v>302</v>
      </c>
      <c r="EG26">
        <v>100</v>
      </c>
      <c r="EH26">
        <v>100</v>
      </c>
      <c r="EI26">
        <v>5.0190000000000001</v>
      </c>
      <c r="EJ26">
        <v>-5.2200000000000003E-2</v>
      </c>
      <c r="EK26">
        <v>5.0185714285716996</v>
      </c>
      <c r="EL26">
        <v>0</v>
      </c>
      <c r="EM26">
        <v>0</v>
      </c>
      <c r="EN26">
        <v>0</v>
      </c>
      <c r="EO26">
        <v>-5.2198095238095397E-2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26.6</v>
      </c>
      <c r="EX26">
        <v>26.6</v>
      </c>
      <c r="EY26">
        <v>2</v>
      </c>
      <c r="EZ26">
        <v>370.20299999999997</v>
      </c>
      <c r="FA26">
        <v>629.4</v>
      </c>
      <c r="FB26">
        <v>37.182000000000002</v>
      </c>
      <c r="FC26">
        <v>34.419600000000003</v>
      </c>
      <c r="FD26">
        <v>30.0002</v>
      </c>
      <c r="FE26">
        <v>34.111600000000003</v>
      </c>
      <c r="FF26">
        <v>34.021999999999998</v>
      </c>
      <c r="FG26">
        <v>29.053599999999999</v>
      </c>
      <c r="FH26">
        <v>0</v>
      </c>
      <c r="FI26">
        <v>100</v>
      </c>
      <c r="FJ26">
        <v>-999.9</v>
      </c>
      <c r="FK26">
        <v>608.71799999999996</v>
      </c>
      <c r="FL26">
        <v>12.337</v>
      </c>
      <c r="FM26">
        <v>101.337</v>
      </c>
      <c r="FN26">
        <v>100.679</v>
      </c>
    </row>
    <row r="27" spans="1:170" x14ac:dyDescent="0.25">
      <c r="A27">
        <v>11</v>
      </c>
      <c r="B27">
        <v>1605914184.5</v>
      </c>
      <c r="C27">
        <v>1166.9000000953699</v>
      </c>
      <c r="D27" t="s">
        <v>332</v>
      </c>
      <c r="E27" t="s">
        <v>333</v>
      </c>
      <c r="F27" t="s">
        <v>285</v>
      </c>
      <c r="G27" t="s">
        <v>286</v>
      </c>
      <c r="H27">
        <v>1605914176.5</v>
      </c>
      <c r="I27">
        <f t="shared" si="0"/>
        <v>1.4064859264186665E-3</v>
      </c>
      <c r="J27">
        <f t="shared" si="1"/>
        <v>4.8616296466863629</v>
      </c>
      <c r="K27">
        <f t="shared" si="2"/>
        <v>699.97006451612901</v>
      </c>
      <c r="L27">
        <f t="shared" si="3"/>
        <v>304.64977674058252</v>
      </c>
      <c r="M27">
        <f t="shared" si="4"/>
        <v>31.170961207938724</v>
      </c>
      <c r="N27">
        <f t="shared" si="5"/>
        <v>71.619089832223523</v>
      </c>
      <c r="O27">
        <f t="shared" si="6"/>
        <v>2.2617782372141716E-2</v>
      </c>
      <c r="P27">
        <f t="shared" si="7"/>
        <v>2.9691369295766044</v>
      </c>
      <c r="Q27">
        <f t="shared" si="8"/>
        <v>2.2522498960045285E-2</v>
      </c>
      <c r="R27">
        <f t="shared" si="9"/>
        <v>1.4085089111116075E-2</v>
      </c>
      <c r="S27">
        <f t="shared" si="10"/>
        <v>231.2893292598533</v>
      </c>
      <c r="T27">
        <f t="shared" si="11"/>
        <v>39.472714561599354</v>
      </c>
      <c r="U27">
        <f t="shared" si="12"/>
        <v>38.998503225806402</v>
      </c>
      <c r="V27">
        <f t="shared" si="13"/>
        <v>7.0260783747437072</v>
      </c>
      <c r="W27">
        <f t="shared" si="14"/>
        <v>12.921064187582973</v>
      </c>
      <c r="X27">
        <f t="shared" si="15"/>
        <v>0.88352942410146307</v>
      </c>
      <c r="Y27">
        <f t="shared" si="16"/>
        <v>6.8378998144017196</v>
      </c>
      <c r="Z27">
        <f t="shared" si="17"/>
        <v>6.1425489506422437</v>
      </c>
      <c r="AA27">
        <f t="shared" si="18"/>
        <v>-62.026029355063194</v>
      </c>
      <c r="AB27">
        <f t="shared" si="19"/>
        <v>-80.619543733232788</v>
      </c>
      <c r="AC27">
        <f t="shared" si="20"/>
        <v>-6.5754747494936288</v>
      </c>
      <c r="AD27">
        <f t="shared" si="21"/>
        <v>82.068281422063691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52082.897690955244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334</v>
      </c>
      <c r="AQ27">
        <v>807.85838461538401</v>
      </c>
      <c r="AR27">
        <v>976.65</v>
      </c>
      <c r="AS27">
        <f t="shared" si="27"/>
        <v>0.17282712884310236</v>
      </c>
      <c r="AT27">
        <v>0.5</v>
      </c>
      <c r="AU27">
        <f t="shared" si="28"/>
        <v>1180.1787684892154</v>
      </c>
      <c r="AV27">
        <f t="shared" si="29"/>
        <v>4.8616296466863629</v>
      </c>
      <c r="AW27">
        <f t="shared" si="30"/>
        <v>101.98345403978975</v>
      </c>
      <c r="AX27">
        <f t="shared" si="31"/>
        <v>0.35689346234577379</v>
      </c>
      <c r="AY27">
        <f t="shared" si="32"/>
        <v>4.6089433836076429E-3</v>
      </c>
      <c r="AZ27">
        <f t="shared" si="33"/>
        <v>2.3400706496697894</v>
      </c>
      <c r="BA27" t="s">
        <v>335</v>
      </c>
      <c r="BB27">
        <v>628.09</v>
      </c>
      <c r="BC27">
        <f t="shared" si="34"/>
        <v>348.55999999999995</v>
      </c>
      <c r="BD27">
        <f t="shared" si="35"/>
        <v>0.48425411804170299</v>
      </c>
      <c r="BE27">
        <f t="shared" si="36"/>
        <v>0.86766844217328087</v>
      </c>
      <c r="BF27">
        <f t="shared" si="37"/>
        <v>0.64628260069214538</v>
      </c>
      <c r="BG27">
        <f t="shared" si="38"/>
        <v>0.89744256602460459</v>
      </c>
      <c r="BH27">
        <f t="shared" si="39"/>
        <v>1399.9929032258101</v>
      </c>
      <c r="BI27">
        <f t="shared" si="40"/>
        <v>1180.1787684892154</v>
      </c>
      <c r="BJ27">
        <f t="shared" si="41"/>
        <v>0.84298910785182746</v>
      </c>
      <c r="BK27">
        <f t="shared" si="42"/>
        <v>0.19597821570365495</v>
      </c>
      <c r="BL27">
        <v>6</v>
      </c>
      <c r="BM27">
        <v>0.5</v>
      </c>
      <c r="BN27" t="s">
        <v>290</v>
      </c>
      <c r="BO27">
        <v>2</v>
      </c>
      <c r="BP27">
        <v>1605914176.5</v>
      </c>
      <c r="BQ27">
        <v>699.97006451612901</v>
      </c>
      <c r="BR27">
        <v>708.73916129032295</v>
      </c>
      <c r="BS27">
        <v>8.6351858064516094</v>
      </c>
      <c r="BT27">
        <v>6.5436974193548396</v>
      </c>
      <c r="BU27">
        <v>694.95164516129</v>
      </c>
      <c r="BV27">
        <v>8.6873851612903206</v>
      </c>
      <c r="BW27">
        <v>400.00432258064501</v>
      </c>
      <c r="BX27">
        <v>102.217419354839</v>
      </c>
      <c r="BY27">
        <v>9.9941719354838698E-2</v>
      </c>
      <c r="BZ27">
        <v>38.494858064516102</v>
      </c>
      <c r="CA27">
        <v>38.998503225806402</v>
      </c>
      <c r="CB27">
        <v>999.9</v>
      </c>
      <c r="CC27">
        <v>0</v>
      </c>
      <c r="CD27">
        <v>0</v>
      </c>
      <c r="CE27">
        <v>10005.5629032258</v>
      </c>
      <c r="CF27">
        <v>0</v>
      </c>
      <c r="CG27">
        <v>75.721158064516104</v>
      </c>
      <c r="CH27">
        <v>1399.9929032258101</v>
      </c>
      <c r="CI27">
        <v>0.90000458064516198</v>
      </c>
      <c r="CJ27">
        <v>9.9995690322580599E-2</v>
      </c>
      <c r="CK27">
        <v>0</v>
      </c>
      <c r="CL27">
        <v>807.84054838709699</v>
      </c>
      <c r="CM27">
        <v>4.9997499999999997</v>
      </c>
      <c r="CN27">
        <v>11171.032258064501</v>
      </c>
      <c r="CO27">
        <v>12178.009677419401</v>
      </c>
      <c r="CP27">
        <v>46.186999999999998</v>
      </c>
      <c r="CQ27">
        <v>47.207322580645098</v>
      </c>
      <c r="CR27">
        <v>46.686999999999998</v>
      </c>
      <c r="CS27">
        <v>47.061999999999998</v>
      </c>
      <c r="CT27">
        <v>48.25</v>
      </c>
      <c r="CU27">
        <v>1255.5019354838701</v>
      </c>
      <c r="CV27">
        <v>139.49096774193501</v>
      </c>
      <c r="CW27">
        <v>0</v>
      </c>
      <c r="CX27">
        <v>119.59999990463299</v>
      </c>
      <c r="CY27">
        <v>0</v>
      </c>
      <c r="CZ27">
        <v>807.85838461538401</v>
      </c>
      <c r="DA27">
        <v>1.6326837598648301</v>
      </c>
      <c r="DB27">
        <v>33.736752289569601</v>
      </c>
      <c r="DC27">
        <v>11171.1615384615</v>
      </c>
      <c r="DD27">
        <v>15</v>
      </c>
      <c r="DE27">
        <v>1605912469.5999999</v>
      </c>
      <c r="DF27" t="s">
        <v>291</v>
      </c>
      <c r="DG27">
        <v>1605912467.5999999</v>
      </c>
      <c r="DH27">
        <v>1605912469.5999999</v>
      </c>
      <c r="DI27">
        <v>9</v>
      </c>
      <c r="DJ27">
        <v>9.2999999999999999E-2</v>
      </c>
      <c r="DK27">
        <v>4.0000000000000001E-3</v>
      </c>
      <c r="DL27">
        <v>5.0190000000000001</v>
      </c>
      <c r="DM27">
        <v>-5.1999999999999998E-2</v>
      </c>
      <c r="DN27">
        <v>1424</v>
      </c>
      <c r="DO27">
        <v>6</v>
      </c>
      <c r="DP27">
        <v>0.24</v>
      </c>
      <c r="DQ27">
        <v>0.03</v>
      </c>
      <c r="DR27">
        <v>4.8611293620250704</v>
      </c>
      <c r="DS27">
        <v>-0.49230138184952599</v>
      </c>
      <c r="DT27">
        <v>5.0308422826828202E-2</v>
      </c>
      <c r="DU27">
        <v>1</v>
      </c>
      <c r="DV27">
        <v>-8.7646523333333306</v>
      </c>
      <c r="DW27">
        <v>0.722430700778674</v>
      </c>
      <c r="DX27">
        <v>7.7203452456624105E-2</v>
      </c>
      <c r="DY27">
        <v>0</v>
      </c>
      <c r="DZ27">
        <v>2.0908570000000002</v>
      </c>
      <c r="EA27">
        <v>-0.13889486095661899</v>
      </c>
      <c r="EB27">
        <v>1.0025541431763201E-2</v>
      </c>
      <c r="EC27">
        <v>1</v>
      </c>
      <c r="ED27">
        <v>2</v>
      </c>
      <c r="EE27">
        <v>3</v>
      </c>
      <c r="EF27" t="s">
        <v>297</v>
      </c>
      <c r="EG27">
        <v>100</v>
      </c>
      <c r="EH27">
        <v>100</v>
      </c>
      <c r="EI27">
        <v>5.0190000000000001</v>
      </c>
      <c r="EJ27">
        <v>-5.2200000000000003E-2</v>
      </c>
      <c r="EK27">
        <v>5.0185714285716996</v>
      </c>
      <c r="EL27">
        <v>0</v>
      </c>
      <c r="EM27">
        <v>0</v>
      </c>
      <c r="EN27">
        <v>0</v>
      </c>
      <c r="EO27">
        <v>-5.2198095238095397E-2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28.6</v>
      </c>
      <c r="EX27">
        <v>28.6</v>
      </c>
      <c r="EY27">
        <v>2</v>
      </c>
      <c r="EZ27">
        <v>369.86099999999999</v>
      </c>
      <c r="FA27">
        <v>629.09400000000005</v>
      </c>
      <c r="FB27">
        <v>37.177199999999999</v>
      </c>
      <c r="FC27">
        <v>34.490299999999998</v>
      </c>
      <c r="FD27">
        <v>30.0002</v>
      </c>
      <c r="FE27">
        <v>34.188400000000001</v>
      </c>
      <c r="FF27">
        <v>34.0991</v>
      </c>
      <c r="FG27">
        <v>32.897100000000002</v>
      </c>
      <c r="FH27">
        <v>0</v>
      </c>
      <c r="FI27">
        <v>100</v>
      </c>
      <c r="FJ27">
        <v>-999.9</v>
      </c>
      <c r="FK27">
        <v>708.78899999999999</v>
      </c>
      <c r="FL27">
        <v>9.1355699999999995</v>
      </c>
      <c r="FM27">
        <v>101.322</v>
      </c>
      <c r="FN27">
        <v>100.661</v>
      </c>
    </row>
    <row r="28" spans="1:170" x14ac:dyDescent="0.25">
      <c r="A28">
        <v>12</v>
      </c>
      <c r="B28">
        <v>1605914305</v>
      </c>
      <c r="C28">
        <v>1287.4000000953699</v>
      </c>
      <c r="D28" t="s">
        <v>336</v>
      </c>
      <c r="E28" t="s">
        <v>337</v>
      </c>
      <c r="F28" t="s">
        <v>285</v>
      </c>
      <c r="G28" t="s">
        <v>286</v>
      </c>
      <c r="H28">
        <v>1605914297.25</v>
      </c>
      <c r="I28">
        <f t="shared" si="0"/>
        <v>1.2509962824549703E-3</v>
      </c>
      <c r="J28">
        <f t="shared" si="1"/>
        <v>5.205706361572167</v>
      </c>
      <c r="K28">
        <f t="shared" si="2"/>
        <v>799.93106666666699</v>
      </c>
      <c r="L28">
        <f t="shared" si="3"/>
        <v>327.3010511359555</v>
      </c>
      <c r="M28">
        <f t="shared" si="4"/>
        <v>33.489719441923889</v>
      </c>
      <c r="N28">
        <f t="shared" si="5"/>
        <v>81.849621021894251</v>
      </c>
      <c r="O28">
        <f t="shared" si="6"/>
        <v>2.007423991383003E-2</v>
      </c>
      <c r="P28">
        <f t="shared" si="7"/>
        <v>2.9672450861401565</v>
      </c>
      <c r="Q28">
        <f t="shared" si="8"/>
        <v>1.9999096081307226E-2</v>
      </c>
      <c r="R28">
        <f t="shared" si="9"/>
        <v>1.2506162879546413E-2</v>
      </c>
      <c r="S28">
        <f t="shared" si="10"/>
        <v>231.29466592886209</v>
      </c>
      <c r="T28">
        <f t="shared" si="11"/>
        <v>39.479289762073073</v>
      </c>
      <c r="U28">
        <f t="shared" si="12"/>
        <v>38.964860000000002</v>
      </c>
      <c r="V28">
        <f t="shared" si="13"/>
        <v>7.013369647844371</v>
      </c>
      <c r="W28">
        <f t="shared" si="14"/>
        <v>12.587477712567189</v>
      </c>
      <c r="X28">
        <f t="shared" si="15"/>
        <v>0.85915424982821953</v>
      </c>
      <c r="Y28">
        <f t="shared" si="16"/>
        <v>6.8254678931462989</v>
      </c>
      <c r="Z28">
        <f t="shared" si="17"/>
        <v>6.1542153980161514</v>
      </c>
      <c r="AA28">
        <f t="shared" si="18"/>
        <v>-55.168936056264194</v>
      </c>
      <c r="AB28">
        <f t="shared" si="19"/>
        <v>-80.576414741486289</v>
      </c>
      <c r="AC28">
        <f t="shared" si="20"/>
        <v>-6.5740167306737698</v>
      </c>
      <c r="AD28">
        <f t="shared" si="21"/>
        <v>88.975298400437836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52035.113044758291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338</v>
      </c>
      <c r="AQ28">
        <v>810.99184615384604</v>
      </c>
      <c r="AR28">
        <v>981.99</v>
      </c>
      <c r="AS28">
        <f t="shared" si="27"/>
        <v>0.17413431282004299</v>
      </c>
      <c r="AT28">
        <v>0.5</v>
      </c>
      <c r="AU28">
        <f t="shared" si="28"/>
        <v>1180.2068507472566</v>
      </c>
      <c r="AV28">
        <f t="shared" si="29"/>
        <v>5.205706361572167</v>
      </c>
      <c r="AW28">
        <f t="shared" si="30"/>
        <v>102.75725447019028</v>
      </c>
      <c r="AX28">
        <f t="shared" si="31"/>
        <v>0.3606554038228495</v>
      </c>
      <c r="AY28">
        <f t="shared" si="32"/>
        <v>4.9003730470862407E-3</v>
      </c>
      <c r="AZ28">
        <f t="shared" si="33"/>
        <v>2.3219075550667525</v>
      </c>
      <c r="BA28" t="s">
        <v>339</v>
      </c>
      <c r="BB28">
        <v>627.83000000000004</v>
      </c>
      <c r="BC28">
        <f t="shared" si="34"/>
        <v>354.15999999999997</v>
      </c>
      <c r="BD28">
        <f t="shared" si="35"/>
        <v>0.48282740525794554</v>
      </c>
      <c r="BE28">
        <f t="shared" si="36"/>
        <v>0.86555566100408088</v>
      </c>
      <c r="BF28">
        <f t="shared" si="37"/>
        <v>0.64161262111543105</v>
      </c>
      <c r="BG28">
        <f t="shared" si="38"/>
        <v>0.89534565502642438</v>
      </c>
      <c r="BH28">
        <f t="shared" si="39"/>
        <v>1400.0263333333301</v>
      </c>
      <c r="BI28">
        <f t="shared" si="40"/>
        <v>1180.2068507472566</v>
      </c>
      <c r="BJ28">
        <f t="shared" si="41"/>
        <v>0.84298903716853379</v>
      </c>
      <c r="BK28">
        <f t="shared" si="42"/>
        <v>0.19597807433706743</v>
      </c>
      <c r="BL28">
        <v>6</v>
      </c>
      <c r="BM28">
        <v>0.5</v>
      </c>
      <c r="BN28" t="s">
        <v>290</v>
      </c>
      <c r="BO28">
        <v>2</v>
      </c>
      <c r="BP28">
        <v>1605914297.25</v>
      </c>
      <c r="BQ28">
        <v>799.93106666666699</v>
      </c>
      <c r="BR28">
        <v>809.2405</v>
      </c>
      <c r="BS28">
        <v>8.3966689999999993</v>
      </c>
      <c r="BT28">
        <v>6.5359693333333304</v>
      </c>
      <c r="BU28">
        <v>794.91250000000002</v>
      </c>
      <c r="BV28">
        <v>8.4488666666666692</v>
      </c>
      <c r="BW28">
        <v>400.008266666667</v>
      </c>
      <c r="BX28">
        <v>102.220833333333</v>
      </c>
      <c r="BY28">
        <v>0.10000959</v>
      </c>
      <c r="BZ28">
        <v>38.461163333333303</v>
      </c>
      <c r="CA28">
        <v>38.964860000000002</v>
      </c>
      <c r="CB28">
        <v>999.9</v>
      </c>
      <c r="CC28">
        <v>0</v>
      </c>
      <c r="CD28">
        <v>0</v>
      </c>
      <c r="CE28">
        <v>9994.5166666666701</v>
      </c>
      <c r="CF28">
        <v>0</v>
      </c>
      <c r="CG28">
        <v>69.398343333333301</v>
      </c>
      <c r="CH28">
        <v>1400.0263333333301</v>
      </c>
      <c r="CI28">
        <v>0.90000663333333297</v>
      </c>
      <c r="CJ28">
        <v>9.9993673333333297E-2</v>
      </c>
      <c r="CK28">
        <v>0</v>
      </c>
      <c r="CL28">
        <v>810.99083333333294</v>
      </c>
      <c r="CM28">
        <v>4.9997499999999997</v>
      </c>
      <c r="CN28">
        <v>11211.6</v>
      </c>
      <c r="CO28">
        <v>12178.31</v>
      </c>
      <c r="CP28">
        <v>46.151866666666699</v>
      </c>
      <c r="CQ28">
        <v>47.186999999999998</v>
      </c>
      <c r="CR28">
        <v>46.686999999999998</v>
      </c>
      <c r="CS28">
        <v>47</v>
      </c>
      <c r="CT28">
        <v>48.186999999999998</v>
      </c>
      <c r="CU28">
        <v>1255.5353333333301</v>
      </c>
      <c r="CV28">
        <v>139.49100000000001</v>
      </c>
      <c r="CW28">
        <v>0</v>
      </c>
      <c r="CX28">
        <v>119.799999952316</v>
      </c>
      <c r="CY28">
        <v>0</v>
      </c>
      <c r="CZ28">
        <v>810.99184615384604</v>
      </c>
      <c r="DA28">
        <v>4.4890256507210697</v>
      </c>
      <c r="DB28">
        <v>51.558974341426399</v>
      </c>
      <c r="DC28">
        <v>11211.6192307692</v>
      </c>
      <c r="DD28">
        <v>15</v>
      </c>
      <c r="DE28">
        <v>1605912469.5999999</v>
      </c>
      <c r="DF28" t="s">
        <v>291</v>
      </c>
      <c r="DG28">
        <v>1605912467.5999999</v>
      </c>
      <c r="DH28">
        <v>1605912469.5999999</v>
      </c>
      <c r="DI28">
        <v>9</v>
      </c>
      <c r="DJ28">
        <v>9.2999999999999999E-2</v>
      </c>
      <c r="DK28">
        <v>4.0000000000000001E-3</v>
      </c>
      <c r="DL28">
        <v>5.0190000000000001</v>
      </c>
      <c r="DM28">
        <v>-5.1999999999999998E-2</v>
      </c>
      <c r="DN28">
        <v>1424</v>
      </c>
      <c r="DO28">
        <v>6</v>
      </c>
      <c r="DP28">
        <v>0.24</v>
      </c>
      <c r="DQ28">
        <v>0.03</v>
      </c>
      <c r="DR28">
        <v>5.2206307244325298</v>
      </c>
      <c r="DS28">
        <v>-0.69822657536375499</v>
      </c>
      <c r="DT28">
        <v>6.0828399151358799E-2</v>
      </c>
      <c r="DU28">
        <v>0</v>
      </c>
      <c r="DV28">
        <v>-9.3189170000000008</v>
      </c>
      <c r="DW28">
        <v>1.2065259176863501</v>
      </c>
      <c r="DX28">
        <v>9.9666389491810795E-2</v>
      </c>
      <c r="DY28">
        <v>0</v>
      </c>
      <c r="DZ28">
        <v>1.8612109999999999</v>
      </c>
      <c r="EA28">
        <v>-6.4131790878748193E-2</v>
      </c>
      <c r="EB28">
        <v>4.6365528502685296E-3</v>
      </c>
      <c r="EC28">
        <v>1</v>
      </c>
      <c r="ED28">
        <v>1</v>
      </c>
      <c r="EE28">
        <v>3</v>
      </c>
      <c r="EF28" t="s">
        <v>292</v>
      </c>
      <c r="EG28">
        <v>100</v>
      </c>
      <c r="EH28">
        <v>100</v>
      </c>
      <c r="EI28">
        <v>5.0179999999999998</v>
      </c>
      <c r="EJ28">
        <v>-5.2200000000000003E-2</v>
      </c>
      <c r="EK28">
        <v>5.0185714285716996</v>
      </c>
      <c r="EL28">
        <v>0</v>
      </c>
      <c r="EM28">
        <v>0</v>
      </c>
      <c r="EN28">
        <v>0</v>
      </c>
      <c r="EO28">
        <v>-5.2198095238095397E-2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30.6</v>
      </c>
      <c r="EX28">
        <v>30.6</v>
      </c>
      <c r="EY28">
        <v>2</v>
      </c>
      <c r="EZ28">
        <v>369.74</v>
      </c>
      <c r="FA28">
        <v>628.83799999999997</v>
      </c>
      <c r="FB28">
        <v>37.169600000000003</v>
      </c>
      <c r="FC28">
        <v>34.540399999999998</v>
      </c>
      <c r="FD28">
        <v>30.0002</v>
      </c>
      <c r="FE28">
        <v>34.247</v>
      </c>
      <c r="FF28">
        <v>34.159799999999997</v>
      </c>
      <c r="FG28">
        <v>36.663800000000002</v>
      </c>
      <c r="FH28">
        <v>0</v>
      </c>
      <c r="FI28">
        <v>100</v>
      </c>
      <c r="FJ28">
        <v>-999.9</v>
      </c>
      <c r="FK28">
        <v>809.16499999999996</v>
      </c>
      <c r="FL28">
        <v>8.6104400000000005</v>
      </c>
      <c r="FM28">
        <v>101.316</v>
      </c>
      <c r="FN28">
        <v>100.654</v>
      </c>
    </row>
    <row r="29" spans="1:170" x14ac:dyDescent="0.25">
      <c r="A29">
        <v>13</v>
      </c>
      <c r="B29">
        <v>1605914406</v>
      </c>
      <c r="C29">
        <v>1388.4000000953699</v>
      </c>
      <c r="D29" t="s">
        <v>340</v>
      </c>
      <c r="E29" t="s">
        <v>341</v>
      </c>
      <c r="F29" t="s">
        <v>285</v>
      </c>
      <c r="G29" t="s">
        <v>286</v>
      </c>
      <c r="H29">
        <v>1605914398.25</v>
      </c>
      <c r="I29">
        <f t="shared" si="0"/>
        <v>1.1768889286367156E-3</v>
      </c>
      <c r="J29">
        <f t="shared" si="1"/>
        <v>5.9790953108824816</v>
      </c>
      <c r="K29">
        <f t="shared" si="2"/>
        <v>899.54143333333298</v>
      </c>
      <c r="L29">
        <f t="shared" si="3"/>
        <v>331.95822701302615</v>
      </c>
      <c r="M29">
        <f t="shared" si="4"/>
        <v>33.968045122299948</v>
      </c>
      <c r="N29">
        <f t="shared" si="5"/>
        <v>92.046714045276573</v>
      </c>
      <c r="O29">
        <f t="shared" si="6"/>
        <v>1.8955113125513536E-2</v>
      </c>
      <c r="P29">
        <f t="shared" si="7"/>
        <v>2.9677479305662295</v>
      </c>
      <c r="Q29">
        <f t="shared" si="8"/>
        <v>1.888811040657104E-2</v>
      </c>
      <c r="R29">
        <f t="shared" si="9"/>
        <v>1.1811069098193277E-2</v>
      </c>
      <c r="S29">
        <f t="shared" si="10"/>
        <v>231.29271157636424</v>
      </c>
      <c r="T29">
        <f t="shared" si="11"/>
        <v>39.450440455846213</v>
      </c>
      <c r="U29">
        <f t="shared" si="12"/>
        <v>38.873906666666699</v>
      </c>
      <c r="V29">
        <f t="shared" si="13"/>
        <v>6.9791117812417767</v>
      </c>
      <c r="W29">
        <f t="shared" si="14"/>
        <v>12.443437943075827</v>
      </c>
      <c r="X29">
        <f t="shared" si="15"/>
        <v>0.84714150413281852</v>
      </c>
      <c r="Y29">
        <f t="shared" si="16"/>
        <v>6.8079377098851683</v>
      </c>
      <c r="Z29">
        <f t="shared" si="17"/>
        <v>6.1319702771089579</v>
      </c>
      <c r="AA29">
        <f t="shared" si="18"/>
        <v>-51.900801752879154</v>
      </c>
      <c r="AB29">
        <f t="shared" si="19"/>
        <v>-73.654189864204767</v>
      </c>
      <c r="AC29">
        <f t="shared" si="20"/>
        <v>-6.0042267617984351</v>
      </c>
      <c r="AD29">
        <f t="shared" si="21"/>
        <v>99.733493197481891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52057.396849316807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342</v>
      </c>
      <c r="AQ29">
        <v>814.51095999999995</v>
      </c>
      <c r="AR29">
        <v>986.83</v>
      </c>
      <c r="AS29">
        <f t="shared" si="27"/>
        <v>0.17461876919023545</v>
      </c>
      <c r="AT29">
        <v>0.5</v>
      </c>
      <c r="AU29">
        <f t="shared" si="28"/>
        <v>1180.193980747322</v>
      </c>
      <c r="AV29">
        <f t="shared" si="29"/>
        <v>5.9790953108824816</v>
      </c>
      <c r="AW29">
        <f t="shared" si="30"/>
        <v>103.04201016191089</v>
      </c>
      <c r="AX29">
        <f t="shared" si="31"/>
        <v>0.36515914595219034</v>
      </c>
      <c r="AY29">
        <f t="shared" si="32"/>
        <v>5.5557331232504526E-3</v>
      </c>
      <c r="AZ29">
        <f t="shared" si="33"/>
        <v>2.3056149488767059</v>
      </c>
      <c r="BA29" t="s">
        <v>343</v>
      </c>
      <c r="BB29">
        <v>626.48</v>
      </c>
      <c r="BC29">
        <f t="shared" si="34"/>
        <v>360.35</v>
      </c>
      <c r="BD29">
        <f t="shared" si="35"/>
        <v>0.47819908422367163</v>
      </c>
      <c r="BE29">
        <f t="shared" si="36"/>
        <v>0.86327591440279261</v>
      </c>
      <c r="BF29">
        <f t="shared" si="37"/>
        <v>0.63503624854362317</v>
      </c>
      <c r="BG29">
        <f t="shared" si="38"/>
        <v>0.89344508400934697</v>
      </c>
      <c r="BH29">
        <f t="shared" si="39"/>
        <v>1400.01066666667</v>
      </c>
      <c r="BI29">
        <f t="shared" si="40"/>
        <v>1180.193980747322</v>
      </c>
      <c r="BJ29">
        <f t="shared" si="41"/>
        <v>0.84298927775834986</v>
      </c>
      <c r="BK29">
        <f t="shared" si="42"/>
        <v>0.19597855551670001</v>
      </c>
      <c r="BL29">
        <v>6</v>
      </c>
      <c r="BM29">
        <v>0.5</v>
      </c>
      <c r="BN29" t="s">
        <v>290</v>
      </c>
      <c r="BO29">
        <v>2</v>
      </c>
      <c r="BP29">
        <v>1605914398.25</v>
      </c>
      <c r="BQ29">
        <v>899.54143333333298</v>
      </c>
      <c r="BR29">
        <v>910.09770000000003</v>
      </c>
      <c r="BS29">
        <v>8.27882766666667</v>
      </c>
      <c r="BT29">
        <v>6.5281700000000003</v>
      </c>
      <c r="BU29">
        <v>894.52273333333301</v>
      </c>
      <c r="BV29">
        <v>8.3310273333333296</v>
      </c>
      <c r="BW29">
        <v>400.01389999999998</v>
      </c>
      <c r="BX29">
        <v>102.226233333333</v>
      </c>
      <c r="BY29">
        <v>0.10003051</v>
      </c>
      <c r="BZ29">
        <v>38.413559999999997</v>
      </c>
      <c r="CA29">
        <v>38.873906666666699</v>
      </c>
      <c r="CB29">
        <v>999.9</v>
      </c>
      <c r="CC29">
        <v>0</v>
      </c>
      <c r="CD29">
        <v>0</v>
      </c>
      <c r="CE29">
        <v>9996.8349999999991</v>
      </c>
      <c r="CF29">
        <v>0</v>
      </c>
      <c r="CG29">
        <v>63.275669999999998</v>
      </c>
      <c r="CH29">
        <v>1400.01066666667</v>
      </c>
      <c r="CI29">
        <v>0.90000126666666702</v>
      </c>
      <c r="CJ29">
        <v>9.9998946666666699E-2</v>
      </c>
      <c r="CK29">
        <v>0</v>
      </c>
      <c r="CL29">
        <v>814.50506666666695</v>
      </c>
      <c r="CM29">
        <v>4.9997499999999997</v>
      </c>
      <c r="CN29">
        <v>11261.7933333333</v>
      </c>
      <c r="CO29">
        <v>12178.143333333301</v>
      </c>
      <c r="CP29">
        <v>46.178733333333298</v>
      </c>
      <c r="CQ29">
        <v>47.228999999999999</v>
      </c>
      <c r="CR29">
        <v>46.682866666666598</v>
      </c>
      <c r="CS29">
        <v>47</v>
      </c>
      <c r="CT29">
        <v>48.195466666666697</v>
      </c>
      <c r="CU29">
        <v>1255.51</v>
      </c>
      <c r="CV29">
        <v>139.500666666667</v>
      </c>
      <c r="CW29">
        <v>0</v>
      </c>
      <c r="CX29">
        <v>100.19999980926499</v>
      </c>
      <c r="CY29">
        <v>0</v>
      </c>
      <c r="CZ29">
        <v>814.51095999999995</v>
      </c>
      <c r="DA29">
        <v>4.1230769319691198</v>
      </c>
      <c r="DB29">
        <v>49.007692433665703</v>
      </c>
      <c r="DC29">
        <v>11262.056</v>
      </c>
      <c r="DD29">
        <v>15</v>
      </c>
      <c r="DE29">
        <v>1605912469.5999999</v>
      </c>
      <c r="DF29" t="s">
        <v>291</v>
      </c>
      <c r="DG29">
        <v>1605912467.5999999</v>
      </c>
      <c r="DH29">
        <v>1605912469.5999999</v>
      </c>
      <c r="DI29">
        <v>9</v>
      </c>
      <c r="DJ29">
        <v>9.2999999999999999E-2</v>
      </c>
      <c r="DK29">
        <v>4.0000000000000001E-3</v>
      </c>
      <c r="DL29">
        <v>5.0190000000000001</v>
      </c>
      <c r="DM29">
        <v>-5.1999999999999998E-2</v>
      </c>
      <c r="DN29">
        <v>1424</v>
      </c>
      <c r="DO29">
        <v>6</v>
      </c>
      <c r="DP29">
        <v>0.24</v>
      </c>
      <c r="DQ29">
        <v>0.03</v>
      </c>
      <c r="DR29">
        <v>5.9846322231030404</v>
      </c>
      <c r="DS29">
        <v>-5.0243136386780497E-2</v>
      </c>
      <c r="DT29">
        <v>3.7040054026204097E-2</v>
      </c>
      <c r="DU29">
        <v>1</v>
      </c>
      <c r="DV29">
        <v>-10.5610366666667</v>
      </c>
      <c r="DW29">
        <v>2.14184649610402E-2</v>
      </c>
      <c r="DX29">
        <v>5.1331130796904198E-2</v>
      </c>
      <c r="DY29">
        <v>1</v>
      </c>
      <c r="DZ29">
        <v>1.75101</v>
      </c>
      <c r="EA29">
        <v>-4.6394482758620202E-2</v>
      </c>
      <c r="EB29">
        <v>3.3618457232102101E-3</v>
      </c>
      <c r="EC29">
        <v>1</v>
      </c>
      <c r="ED29">
        <v>3</v>
      </c>
      <c r="EE29">
        <v>3</v>
      </c>
      <c r="EF29" t="s">
        <v>315</v>
      </c>
      <c r="EG29">
        <v>100</v>
      </c>
      <c r="EH29">
        <v>100</v>
      </c>
      <c r="EI29">
        <v>5.0190000000000001</v>
      </c>
      <c r="EJ29">
        <v>-5.2200000000000003E-2</v>
      </c>
      <c r="EK29">
        <v>5.0185714285716996</v>
      </c>
      <c r="EL29">
        <v>0</v>
      </c>
      <c r="EM29">
        <v>0</v>
      </c>
      <c r="EN29">
        <v>0</v>
      </c>
      <c r="EO29">
        <v>-5.2198095238095397E-2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32.299999999999997</v>
      </c>
      <c r="EX29">
        <v>32.299999999999997</v>
      </c>
      <c r="EY29">
        <v>2</v>
      </c>
      <c r="EZ29">
        <v>369.76499999999999</v>
      </c>
      <c r="FA29">
        <v>628.92399999999998</v>
      </c>
      <c r="FB29">
        <v>37.151000000000003</v>
      </c>
      <c r="FC29">
        <v>34.556100000000001</v>
      </c>
      <c r="FD29">
        <v>30.0002</v>
      </c>
      <c r="FE29">
        <v>34.272199999999998</v>
      </c>
      <c r="FF29">
        <v>34.187399999999997</v>
      </c>
      <c r="FG29">
        <v>40.399299999999997</v>
      </c>
      <c r="FH29">
        <v>0</v>
      </c>
      <c r="FI29">
        <v>100</v>
      </c>
      <c r="FJ29">
        <v>-999.9</v>
      </c>
      <c r="FK29">
        <v>910.07399999999996</v>
      </c>
      <c r="FL29">
        <v>8.3853500000000007</v>
      </c>
      <c r="FM29">
        <v>101.313</v>
      </c>
      <c r="FN29">
        <v>100.652</v>
      </c>
    </row>
    <row r="30" spans="1:170" x14ac:dyDescent="0.25">
      <c r="A30">
        <v>14</v>
      </c>
      <c r="B30">
        <v>1605914526.5</v>
      </c>
      <c r="C30">
        <v>1508.9000000953699</v>
      </c>
      <c r="D30" t="s">
        <v>344</v>
      </c>
      <c r="E30" t="s">
        <v>345</v>
      </c>
      <c r="F30" t="s">
        <v>285</v>
      </c>
      <c r="G30" t="s">
        <v>286</v>
      </c>
      <c r="H30">
        <v>1605914518.5</v>
      </c>
      <c r="I30">
        <f t="shared" si="0"/>
        <v>1.1318831027214355E-3</v>
      </c>
      <c r="J30">
        <f t="shared" si="1"/>
        <v>8.2242606449156597</v>
      </c>
      <c r="K30">
        <f t="shared" si="2"/>
        <v>1199.49580645161</v>
      </c>
      <c r="L30">
        <f t="shared" si="3"/>
        <v>397.75150130114054</v>
      </c>
      <c r="M30">
        <f t="shared" si="4"/>
        <v>40.701360962118393</v>
      </c>
      <c r="N30">
        <f t="shared" si="5"/>
        <v>122.74274674320202</v>
      </c>
      <c r="O30">
        <f t="shared" si="6"/>
        <v>1.8270026123548815E-2</v>
      </c>
      <c r="P30">
        <f t="shared" si="7"/>
        <v>2.9681695185014441</v>
      </c>
      <c r="Q30">
        <f t="shared" si="8"/>
        <v>1.8207779407577333E-2</v>
      </c>
      <c r="R30">
        <f t="shared" si="9"/>
        <v>1.1385436984748924E-2</v>
      </c>
      <c r="S30">
        <f t="shared" si="10"/>
        <v>231.29046958430283</v>
      </c>
      <c r="T30">
        <f t="shared" si="11"/>
        <v>39.434702845550184</v>
      </c>
      <c r="U30">
        <f t="shared" si="12"/>
        <v>38.821545161290302</v>
      </c>
      <c r="V30">
        <f t="shared" si="13"/>
        <v>6.9594555526918649</v>
      </c>
      <c r="W30">
        <f t="shared" si="14"/>
        <v>12.366362487377403</v>
      </c>
      <c r="X30">
        <f t="shared" si="15"/>
        <v>0.84066322349812406</v>
      </c>
      <c r="Y30">
        <f t="shared" si="16"/>
        <v>6.7979830314387604</v>
      </c>
      <c r="Z30">
        <f t="shared" si="17"/>
        <v>6.1187923291937407</v>
      </c>
      <c r="AA30">
        <f t="shared" si="18"/>
        <v>-49.916044830015302</v>
      </c>
      <c r="AB30">
        <f t="shared" si="19"/>
        <v>-69.619004328495819</v>
      </c>
      <c r="AC30">
        <f t="shared" si="20"/>
        <v>-5.6723060133953673</v>
      </c>
      <c r="AD30">
        <f t="shared" si="21"/>
        <v>106.08311441239634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52073.89594940954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346</v>
      </c>
      <c r="AQ30">
        <v>831.67426923076903</v>
      </c>
      <c r="AR30">
        <v>1018.7</v>
      </c>
      <c r="AS30">
        <f t="shared" si="27"/>
        <v>0.18359255008268482</v>
      </c>
      <c r="AT30">
        <v>0.5</v>
      </c>
      <c r="AU30">
        <f t="shared" si="28"/>
        <v>1180.1813233279918</v>
      </c>
      <c r="AV30">
        <f t="shared" si="29"/>
        <v>8.2242606449156597</v>
      </c>
      <c r="AW30">
        <f t="shared" si="30"/>
        <v>108.3362493548718</v>
      </c>
      <c r="AX30">
        <f t="shared" si="31"/>
        <v>0.38225188966329643</v>
      </c>
      <c r="AY30">
        <f t="shared" si="32"/>
        <v>7.4581828662659321E-3</v>
      </c>
      <c r="AZ30">
        <f t="shared" si="33"/>
        <v>2.2021988809266713</v>
      </c>
      <c r="BA30" t="s">
        <v>347</v>
      </c>
      <c r="BB30">
        <v>629.29999999999995</v>
      </c>
      <c r="BC30">
        <f t="shared" si="34"/>
        <v>389.40000000000009</v>
      </c>
      <c r="BD30">
        <f t="shared" si="35"/>
        <v>0.48029206669037228</v>
      </c>
      <c r="BE30">
        <f t="shared" si="36"/>
        <v>0.85209550361215158</v>
      </c>
      <c r="BF30">
        <f t="shared" si="37"/>
        <v>0.61679253659402877</v>
      </c>
      <c r="BG30">
        <f t="shared" si="38"/>
        <v>0.88093037361383975</v>
      </c>
      <c r="BH30">
        <f t="shared" si="39"/>
        <v>1399.99548387097</v>
      </c>
      <c r="BI30">
        <f t="shared" si="40"/>
        <v>1180.1813233279918</v>
      </c>
      <c r="BJ30">
        <f t="shared" si="41"/>
        <v>0.84298937884056968</v>
      </c>
      <c r="BK30">
        <f t="shared" si="42"/>
        <v>0.19597875768113932</v>
      </c>
      <c r="BL30">
        <v>6</v>
      </c>
      <c r="BM30">
        <v>0.5</v>
      </c>
      <c r="BN30" t="s">
        <v>290</v>
      </c>
      <c r="BO30">
        <v>2</v>
      </c>
      <c r="BP30">
        <v>1605914518.5</v>
      </c>
      <c r="BQ30">
        <v>1199.49580645161</v>
      </c>
      <c r="BR30">
        <v>1213.8680645161301</v>
      </c>
      <c r="BS30">
        <v>8.2153287096774203</v>
      </c>
      <c r="BT30">
        <v>6.5315303225806396</v>
      </c>
      <c r="BU30">
        <v>1194.47806451613</v>
      </c>
      <c r="BV30">
        <v>8.2675270967741898</v>
      </c>
      <c r="BW30">
        <v>400.01854838709698</v>
      </c>
      <c r="BX30">
        <v>102.22861290322599</v>
      </c>
      <c r="BY30">
        <v>0.100003906451613</v>
      </c>
      <c r="BZ30">
        <v>38.386480645161299</v>
      </c>
      <c r="CA30">
        <v>38.821545161290302</v>
      </c>
      <c r="CB30">
        <v>999.9</v>
      </c>
      <c r="CC30">
        <v>0</v>
      </c>
      <c r="CD30">
        <v>0</v>
      </c>
      <c r="CE30">
        <v>9998.9890322580595</v>
      </c>
      <c r="CF30">
        <v>0</v>
      </c>
      <c r="CG30">
        <v>62.363483870967698</v>
      </c>
      <c r="CH30">
        <v>1399.99548387097</v>
      </c>
      <c r="CI30">
        <v>0.89999864516129102</v>
      </c>
      <c r="CJ30">
        <v>0.100001522580645</v>
      </c>
      <c r="CK30">
        <v>0</v>
      </c>
      <c r="CL30">
        <v>831.64003225806505</v>
      </c>
      <c r="CM30">
        <v>4.9997499999999997</v>
      </c>
      <c r="CN30">
        <v>11504.4</v>
      </c>
      <c r="CO30">
        <v>12178.012903225799</v>
      </c>
      <c r="CP30">
        <v>46.191064516129003</v>
      </c>
      <c r="CQ30">
        <v>47.245935483871001</v>
      </c>
      <c r="CR30">
        <v>46.743903225806399</v>
      </c>
      <c r="CS30">
        <v>47.046064516129</v>
      </c>
      <c r="CT30">
        <v>48.237806451612897</v>
      </c>
      <c r="CU30">
        <v>1255.4916129032299</v>
      </c>
      <c r="CV30">
        <v>139.50387096774199</v>
      </c>
      <c r="CW30">
        <v>0</v>
      </c>
      <c r="CX30">
        <v>119.69999980926499</v>
      </c>
      <c r="CY30">
        <v>0</v>
      </c>
      <c r="CZ30">
        <v>831.67426923076903</v>
      </c>
      <c r="DA30">
        <v>4.5268717956877902</v>
      </c>
      <c r="DB30">
        <v>81.914529970707093</v>
      </c>
      <c r="DC30">
        <v>11504.723076923099</v>
      </c>
      <c r="DD30">
        <v>15</v>
      </c>
      <c r="DE30">
        <v>1605912469.5999999</v>
      </c>
      <c r="DF30" t="s">
        <v>291</v>
      </c>
      <c r="DG30">
        <v>1605912467.5999999</v>
      </c>
      <c r="DH30">
        <v>1605912469.5999999</v>
      </c>
      <c r="DI30">
        <v>9</v>
      </c>
      <c r="DJ30">
        <v>9.2999999999999999E-2</v>
      </c>
      <c r="DK30">
        <v>4.0000000000000001E-3</v>
      </c>
      <c r="DL30">
        <v>5.0190000000000001</v>
      </c>
      <c r="DM30">
        <v>-5.1999999999999998E-2</v>
      </c>
      <c r="DN30">
        <v>1424</v>
      </c>
      <c r="DO30">
        <v>6</v>
      </c>
      <c r="DP30">
        <v>0.24</v>
      </c>
      <c r="DQ30">
        <v>0.03</v>
      </c>
      <c r="DR30">
        <v>8.2275611075002608</v>
      </c>
      <c r="DS30">
        <v>-0.59443296074068197</v>
      </c>
      <c r="DT30">
        <v>5.9636717173563898E-2</v>
      </c>
      <c r="DU30">
        <v>0</v>
      </c>
      <c r="DV30">
        <v>-14.361136666666701</v>
      </c>
      <c r="DW30">
        <v>0.82715639599556801</v>
      </c>
      <c r="DX30">
        <v>8.0995018296737997E-2</v>
      </c>
      <c r="DY30">
        <v>0</v>
      </c>
      <c r="DZ30">
        <v>1.683745</v>
      </c>
      <c r="EA30">
        <v>-2.2176907675200599E-2</v>
      </c>
      <c r="EB30">
        <v>1.6773366785870201E-3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5.0199999999999996</v>
      </c>
      <c r="EJ30">
        <v>-5.2200000000000003E-2</v>
      </c>
      <c r="EK30">
        <v>5.0185714285716996</v>
      </c>
      <c r="EL30">
        <v>0</v>
      </c>
      <c r="EM30">
        <v>0</v>
      </c>
      <c r="EN30">
        <v>0</v>
      </c>
      <c r="EO30">
        <v>-5.2198095238095397E-2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34.299999999999997</v>
      </c>
      <c r="EX30">
        <v>34.299999999999997</v>
      </c>
      <c r="EY30">
        <v>2</v>
      </c>
      <c r="EZ30">
        <v>369.74799999999999</v>
      </c>
      <c r="FA30">
        <v>629.31799999999998</v>
      </c>
      <c r="FB30">
        <v>37.127400000000002</v>
      </c>
      <c r="FC30">
        <v>34.579799999999999</v>
      </c>
      <c r="FD30">
        <v>30.000299999999999</v>
      </c>
      <c r="FE30">
        <v>34.305799999999998</v>
      </c>
      <c r="FF30">
        <v>34.221299999999999</v>
      </c>
      <c r="FG30">
        <v>51.206299999999999</v>
      </c>
      <c r="FH30">
        <v>0</v>
      </c>
      <c r="FI30">
        <v>100</v>
      </c>
      <c r="FJ30">
        <v>-999.9</v>
      </c>
      <c r="FK30">
        <v>1213.99</v>
      </c>
      <c r="FL30">
        <v>8.2745200000000008</v>
      </c>
      <c r="FM30">
        <v>101.304</v>
      </c>
      <c r="FN30">
        <v>100.646</v>
      </c>
    </row>
    <row r="31" spans="1:170" x14ac:dyDescent="0.25">
      <c r="A31">
        <v>15</v>
      </c>
      <c r="B31">
        <v>1605914640</v>
      </c>
      <c r="C31">
        <v>1622.4000000953699</v>
      </c>
      <c r="D31" t="s">
        <v>348</v>
      </c>
      <c r="E31" t="s">
        <v>349</v>
      </c>
      <c r="F31" t="s">
        <v>285</v>
      </c>
      <c r="G31" t="s">
        <v>286</v>
      </c>
      <c r="H31">
        <v>1605914632</v>
      </c>
      <c r="I31">
        <f t="shared" si="0"/>
        <v>1.0982462184203731E-3</v>
      </c>
      <c r="J31">
        <f t="shared" si="1"/>
        <v>9.7498386583695531</v>
      </c>
      <c r="K31">
        <f t="shared" si="2"/>
        <v>1399.4951612903201</v>
      </c>
      <c r="L31">
        <f t="shared" si="3"/>
        <v>428.46632718609226</v>
      </c>
      <c r="M31">
        <f t="shared" si="4"/>
        <v>43.845942468162555</v>
      </c>
      <c r="N31">
        <f t="shared" si="5"/>
        <v>143.2135512944435</v>
      </c>
      <c r="O31">
        <f t="shared" si="6"/>
        <v>1.776957158927835E-2</v>
      </c>
      <c r="P31">
        <f t="shared" si="7"/>
        <v>2.9684827923822894</v>
      </c>
      <c r="Q31">
        <f t="shared" si="8"/>
        <v>1.7710688564550391E-2</v>
      </c>
      <c r="R31">
        <f t="shared" si="9"/>
        <v>1.1074454410366082E-2</v>
      </c>
      <c r="S31">
        <f t="shared" si="10"/>
        <v>231.28789251965969</v>
      </c>
      <c r="T31">
        <f t="shared" si="11"/>
        <v>39.405144967772706</v>
      </c>
      <c r="U31">
        <f t="shared" si="12"/>
        <v>38.770225806451599</v>
      </c>
      <c r="V31">
        <f t="shared" si="13"/>
        <v>6.940237151116782</v>
      </c>
      <c r="W31">
        <f t="shared" si="14"/>
        <v>12.318180602742251</v>
      </c>
      <c r="X31">
        <f t="shared" si="15"/>
        <v>0.83566780065748325</v>
      </c>
      <c r="Y31">
        <f t="shared" si="16"/>
        <v>6.7840197153096495</v>
      </c>
      <c r="Z31">
        <f t="shared" si="17"/>
        <v>6.1045693504592986</v>
      </c>
      <c r="AA31">
        <f t="shared" si="18"/>
        <v>-48.432658232338454</v>
      </c>
      <c r="AB31">
        <f t="shared" si="19"/>
        <v>-67.501475935430094</v>
      </c>
      <c r="AC31">
        <f t="shared" si="20"/>
        <v>-5.4968316108226585</v>
      </c>
      <c r="AD31">
        <f t="shared" si="21"/>
        <v>109.85692674106851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52089.197792581646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350</v>
      </c>
      <c r="AQ31">
        <v>843.48784000000001</v>
      </c>
      <c r="AR31">
        <v>1041.69</v>
      </c>
      <c r="AS31">
        <f t="shared" si="27"/>
        <v>0.19026981155622114</v>
      </c>
      <c r="AT31">
        <v>0.5</v>
      </c>
      <c r="AU31">
        <f t="shared" si="28"/>
        <v>1180.1680168763762</v>
      </c>
      <c r="AV31">
        <f t="shared" si="29"/>
        <v>9.7498386583695531</v>
      </c>
      <c r="AW31">
        <f t="shared" si="30"/>
        <v>112.27517308787365</v>
      </c>
      <c r="AX31">
        <f t="shared" si="31"/>
        <v>0.39211281667290654</v>
      </c>
      <c r="AY31">
        <f t="shared" si="32"/>
        <v>8.750945620031661E-3</v>
      </c>
      <c r="AZ31">
        <f t="shared" si="33"/>
        <v>2.1315266538029545</v>
      </c>
      <c r="BA31" t="s">
        <v>351</v>
      </c>
      <c r="BB31">
        <v>633.23</v>
      </c>
      <c r="BC31">
        <f t="shared" si="34"/>
        <v>408.46000000000004</v>
      </c>
      <c r="BD31">
        <f t="shared" si="35"/>
        <v>0.48524252068746027</v>
      </c>
      <c r="BE31">
        <f t="shared" si="36"/>
        <v>0.84462407516594706</v>
      </c>
      <c r="BF31">
        <f t="shared" si="37"/>
        <v>0.60758496216488966</v>
      </c>
      <c r="BG31">
        <f t="shared" si="38"/>
        <v>0.8719026612827222</v>
      </c>
      <c r="BH31">
        <f t="shared" si="39"/>
        <v>1399.9796774193501</v>
      </c>
      <c r="BI31">
        <f t="shared" si="40"/>
        <v>1180.1680168763762</v>
      </c>
      <c r="BJ31">
        <f t="shared" si="41"/>
        <v>0.84298939185448507</v>
      </c>
      <c r="BK31">
        <f t="shared" si="42"/>
        <v>0.19597878370897026</v>
      </c>
      <c r="BL31">
        <v>6</v>
      </c>
      <c r="BM31">
        <v>0.5</v>
      </c>
      <c r="BN31" t="s">
        <v>290</v>
      </c>
      <c r="BO31">
        <v>2</v>
      </c>
      <c r="BP31">
        <v>1605914632</v>
      </c>
      <c r="BQ31">
        <v>1399.4951612903201</v>
      </c>
      <c r="BR31">
        <v>1416.4254838709701</v>
      </c>
      <c r="BS31">
        <v>8.1662177419354798</v>
      </c>
      <c r="BT31">
        <v>6.5322935483870896</v>
      </c>
      <c r="BU31">
        <v>1394.4761290322599</v>
      </c>
      <c r="BV31">
        <v>8.2184167741935497</v>
      </c>
      <c r="BW31">
        <v>399.99812903225802</v>
      </c>
      <c r="BX31">
        <v>102.23235483870999</v>
      </c>
      <c r="BY31">
        <v>9.9939874193548398E-2</v>
      </c>
      <c r="BZ31">
        <v>38.348438709677403</v>
      </c>
      <c r="CA31">
        <v>38.770225806451599</v>
      </c>
      <c r="CB31">
        <v>999.9</v>
      </c>
      <c r="CC31">
        <v>0</v>
      </c>
      <c r="CD31">
        <v>0</v>
      </c>
      <c r="CE31">
        <v>10000.396774193499</v>
      </c>
      <c r="CF31">
        <v>0</v>
      </c>
      <c r="CG31">
        <v>65.757574193548393</v>
      </c>
      <c r="CH31">
        <v>1399.9796774193501</v>
      </c>
      <c r="CI31">
        <v>0.89999567741935504</v>
      </c>
      <c r="CJ31">
        <v>0.100004438709677</v>
      </c>
      <c r="CK31">
        <v>0</v>
      </c>
      <c r="CL31">
        <v>843.405741935484</v>
      </c>
      <c r="CM31">
        <v>4.9997499999999997</v>
      </c>
      <c r="CN31">
        <v>11668.7387096774</v>
      </c>
      <c r="CO31">
        <v>12177.864516129001</v>
      </c>
      <c r="CP31">
        <v>46.187064516128999</v>
      </c>
      <c r="CQ31">
        <v>47.245935483871001</v>
      </c>
      <c r="CR31">
        <v>46.707322580645098</v>
      </c>
      <c r="CS31">
        <v>47.008064516128997</v>
      </c>
      <c r="CT31">
        <v>48.203258064516099</v>
      </c>
      <c r="CU31">
        <v>1255.47677419355</v>
      </c>
      <c r="CV31">
        <v>139.50290322580599</v>
      </c>
      <c r="CW31">
        <v>0</v>
      </c>
      <c r="CX31">
        <v>113</v>
      </c>
      <c r="CY31">
        <v>0</v>
      </c>
      <c r="CZ31">
        <v>843.48784000000001</v>
      </c>
      <c r="DA31">
        <v>4.14676922341497</v>
      </c>
      <c r="DB31">
        <v>62.384615300953001</v>
      </c>
      <c r="DC31">
        <v>11669.82</v>
      </c>
      <c r="DD31">
        <v>15</v>
      </c>
      <c r="DE31">
        <v>1605912469.5999999</v>
      </c>
      <c r="DF31" t="s">
        <v>291</v>
      </c>
      <c r="DG31">
        <v>1605912467.5999999</v>
      </c>
      <c r="DH31">
        <v>1605912469.5999999</v>
      </c>
      <c r="DI31">
        <v>9</v>
      </c>
      <c r="DJ31">
        <v>9.2999999999999999E-2</v>
      </c>
      <c r="DK31">
        <v>4.0000000000000001E-3</v>
      </c>
      <c r="DL31">
        <v>5.0190000000000001</v>
      </c>
      <c r="DM31">
        <v>-5.1999999999999998E-2</v>
      </c>
      <c r="DN31">
        <v>1424</v>
      </c>
      <c r="DO31">
        <v>6</v>
      </c>
      <c r="DP31">
        <v>0.24</v>
      </c>
      <c r="DQ31">
        <v>0.03</v>
      </c>
      <c r="DR31">
        <v>9.7554432324680107</v>
      </c>
      <c r="DS31">
        <v>-0.22472952930465101</v>
      </c>
      <c r="DT31">
        <v>8.7539041565349807E-2</v>
      </c>
      <c r="DU31">
        <v>1</v>
      </c>
      <c r="DV31">
        <v>-16.931090000000001</v>
      </c>
      <c r="DW31">
        <v>9.4646496106802494E-2</v>
      </c>
      <c r="DX31">
        <v>0.12945031311923</v>
      </c>
      <c r="DY31">
        <v>1</v>
      </c>
      <c r="DZ31">
        <v>1.63397833333333</v>
      </c>
      <c r="EA31">
        <v>-1.6481512791991001E-2</v>
      </c>
      <c r="EB31">
        <v>1.26555148277563E-3</v>
      </c>
      <c r="EC31">
        <v>1</v>
      </c>
      <c r="ED31">
        <v>3</v>
      </c>
      <c r="EE31">
        <v>3</v>
      </c>
      <c r="EF31" t="s">
        <v>315</v>
      </c>
      <c r="EG31">
        <v>100</v>
      </c>
      <c r="EH31">
        <v>100</v>
      </c>
      <c r="EI31">
        <v>5.0199999999999996</v>
      </c>
      <c r="EJ31">
        <v>-5.2200000000000003E-2</v>
      </c>
      <c r="EK31">
        <v>5.0185714285716996</v>
      </c>
      <c r="EL31">
        <v>0</v>
      </c>
      <c r="EM31">
        <v>0</v>
      </c>
      <c r="EN31">
        <v>0</v>
      </c>
      <c r="EO31">
        <v>-5.2198095238095397E-2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36.200000000000003</v>
      </c>
      <c r="EX31">
        <v>36.200000000000003</v>
      </c>
      <c r="EY31">
        <v>2</v>
      </c>
      <c r="EZ31">
        <v>369.42099999999999</v>
      </c>
      <c r="FA31">
        <v>629.74099999999999</v>
      </c>
      <c r="FB31">
        <v>37.103000000000002</v>
      </c>
      <c r="FC31">
        <v>34.592500000000001</v>
      </c>
      <c r="FD31">
        <v>29.9999</v>
      </c>
      <c r="FE31">
        <v>34.321300000000001</v>
      </c>
      <c r="FF31">
        <v>34.236600000000003</v>
      </c>
      <c r="FG31">
        <v>58.060200000000002</v>
      </c>
      <c r="FH31">
        <v>0</v>
      </c>
      <c r="FI31">
        <v>100</v>
      </c>
      <c r="FJ31">
        <v>-999.9</v>
      </c>
      <c r="FK31">
        <v>1416.14</v>
      </c>
      <c r="FL31">
        <v>8.2128300000000003</v>
      </c>
      <c r="FM31">
        <v>101.30200000000001</v>
      </c>
      <c r="FN31">
        <v>100.64700000000001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2020-11-20T15:25:03Z</dcterms:created>
  <dcterms:modified xsi:type="dcterms:W3CDTF">2021-05-04T23:06:56Z</dcterms:modified>
</cp:coreProperties>
</file>