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Forrestel Lab\GH Drydown\Data\Raw_Data_Preharvest_GHDD_20\CO2 curves!\all excel files\"/>
    </mc:Choice>
  </mc:AlternateContent>
  <xr:revisionPtr revIDLastSave="0" documentId="13_ncr:1_{B1E003BC-F62C-4941-B3C1-ACFA73183A95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Measurements" sheetId="1" r:id="rId1"/>
    <sheet name="Remarks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O31" i="1" l="1"/>
  <c r="BN31" i="1"/>
  <c r="BL31" i="1"/>
  <c r="BM31" i="1" s="1"/>
  <c r="BI31" i="1"/>
  <c r="BH31" i="1"/>
  <c r="BG31" i="1"/>
  <c r="BF31" i="1"/>
  <c r="BJ31" i="1" s="1"/>
  <c r="BK31" i="1" s="1"/>
  <c r="BE31" i="1"/>
  <c r="BA31" i="1"/>
  <c r="AU31" i="1"/>
  <c r="AO31" i="1"/>
  <c r="AJ31" i="1"/>
  <c r="AH31" i="1"/>
  <c r="Z31" i="1"/>
  <c r="Y31" i="1"/>
  <c r="X31" i="1"/>
  <c r="Q31" i="1"/>
  <c r="BO30" i="1"/>
  <c r="BN30" i="1"/>
  <c r="BL30" i="1"/>
  <c r="BM30" i="1" s="1"/>
  <c r="BI30" i="1"/>
  <c r="BH30" i="1"/>
  <c r="BG30" i="1"/>
  <c r="BF30" i="1"/>
  <c r="BJ30" i="1" s="1"/>
  <c r="BK30" i="1" s="1"/>
  <c r="BE30" i="1"/>
  <c r="BA30" i="1"/>
  <c r="AU30" i="1"/>
  <c r="AO30" i="1"/>
  <c r="AJ30" i="1"/>
  <c r="AH30" i="1" s="1"/>
  <c r="Z30" i="1"/>
  <c r="Y30" i="1"/>
  <c r="X30" i="1" s="1"/>
  <c r="Q30" i="1"/>
  <c r="BO29" i="1"/>
  <c r="BN29" i="1"/>
  <c r="BL29" i="1"/>
  <c r="BM29" i="1" s="1"/>
  <c r="BK29" i="1"/>
  <c r="BJ29" i="1"/>
  <c r="BI29" i="1"/>
  <c r="BH29" i="1"/>
  <c r="BG29" i="1"/>
  <c r="BF29" i="1"/>
  <c r="BE29" i="1"/>
  <c r="BA29" i="1"/>
  <c r="AU29" i="1"/>
  <c r="AO29" i="1"/>
  <c r="AJ29" i="1"/>
  <c r="AH29" i="1"/>
  <c r="L29" i="1" s="1"/>
  <c r="Z29" i="1"/>
  <c r="Y29" i="1"/>
  <c r="X29" i="1"/>
  <c r="Q29" i="1"/>
  <c r="BO28" i="1"/>
  <c r="BN28" i="1"/>
  <c r="BL28" i="1"/>
  <c r="BM28" i="1" s="1"/>
  <c r="BI28" i="1"/>
  <c r="BH28" i="1"/>
  <c r="BG28" i="1"/>
  <c r="BF28" i="1"/>
  <c r="BJ28" i="1" s="1"/>
  <c r="BK28" i="1" s="1"/>
  <c r="BE28" i="1"/>
  <c r="BA28" i="1"/>
  <c r="AU28" i="1"/>
  <c r="AO28" i="1"/>
  <c r="AJ28" i="1"/>
  <c r="AH28" i="1" s="1"/>
  <c r="Z28" i="1"/>
  <c r="Y28" i="1"/>
  <c r="X28" i="1" s="1"/>
  <c r="Q28" i="1"/>
  <c r="BO27" i="1"/>
  <c r="BN27" i="1"/>
  <c r="BL27" i="1"/>
  <c r="BM27" i="1" s="1"/>
  <c r="BK27" i="1"/>
  <c r="BJ27" i="1"/>
  <c r="BI27" i="1"/>
  <c r="BH27" i="1"/>
  <c r="BG27" i="1"/>
  <c r="BF27" i="1"/>
  <c r="BE27" i="1"/>
  <c r="BA27" i="1"/>
  <c r="AU27" i="1"/>
  <c r="AO27" i="1"/>
  <c r="AJ27" i="1"/>
  <c r="AH27" i="1"/>
  <c r="L27" i="1" s="1"/>
  <c r="Z27" i="1"/>
  <c r="Y27" i="1"/>
  <c r="X27" i="1"/>
  <c r="Q27" i="1"/>
  <c r="BO26" i="1"/>
  <c r="BN26" i="1"/>
  <c r="BL26" i="1"/>
  <c r="BM26" i="1" s="1"/>
  <c r="BI26" i="1"/>
  <c r="BH26" i="1"/>
  <c r="BG26" i="1"/>
  <c r="BF26" i="1"/>
  <c r="BJ26" i="1" s="1"/>
  <c r="BK26" i="1" s="1"/>
  <c r="BE26" i="1"/>
  <c r="BA26" i="1"/>
  <c r="AU26" i="1"/>
  <c r="AO26" i="1"/>
  <c r="AJ26" i="1"/>
  <c r="AH26" i="1" s="1"/>
  <c r="Z26" i="1"/>
  <c r="Y26" i="1"/>
  <c r="X26" i="1" s="1"/>
  <c r="Q26" i="1"/>
  <c r="BO25" i="1"/>
  <c r="BN25" i="1"/>
  <c r="BL25" i="1"/>
  <c r="BM25" i="1" s="1"/>
  <c r="BK25" i="1"/>
  <c r="BJ25" i="1"/>
  <c r="BI25" i="1"/>
  <c r="BH25" i="1"/>
  <c r="BG25" i="1"/>
  <c r="BF25" i="1"/>
  <c r="BE25" i="1"/>
  <c r="BA25" i="1"/>
  <c r="AU25" i="1"/>
  <c r="AO25" i="1"/>
  <c r="AJ25" i="1"/>
  <c r="AH25" i="1"/>
  <c r="L25" i="1" s="1"/>
  <c r="Z25" i="1"/>
  <c r="Y25" i="1"/>
  <c r="X25" i="1"/>
  <c r="Q25" i="1"/>
  <c r="BO24" i="1"/>
  <c r="BN24" i="1"/>
  <c r="BL24" i="1"/>
  <c r="BM24" i="1" s="1"/>
  <c r="BI24" i="1"/>
  <c r="BH24" i="1"/>
  <c r="BG24" i="1"/>
  <c r="BF24" i="1"/>
  <c r="BJ24" i="1" s="1"/>
  <c r="BK24" i="1" s="1"/>
  <c r="BE24" i="1"/>
  <c r="BA24" i="1"/>
  <c r="AU24" i="1"/>
  <c r="AO24" i="1"/>
  <c r="AJ24" i="1"/>
  <c r="AH24" i="1" s="1"/>
  <c r="Z24" i="1"/>
  <c r="Y24" i="1"/>
  <c r="X24" i="1" s="1"/>
  <c r="Q24" i="1"/>
  <c r="BO23" i="1"/>
  <c r="BN23" i="1"/>
  <c r="BL23" i="1"/>
  <c r="BM23" i="1" s="1"/>
  <c r="BK23" i="1"/>
  <c r="BJ23" i="1"/>
  <c r="BI23" i="1"/>
  <c r="BH23" i="1"/>
  <c r="BG23" i="1"/>
  <c r="BF23" i="1"/>
  <c r="BE23" i="1"/>
  <c r="BA23" i="1"/>
  <c r="AU23" i="1"/>
  <c r="AO23" i="1"/>
  <c r="AJ23" i="1"/>
  <c r="AH23" i="1"/>
  <c r="L23" i="1" s="1"/>
  <c r="Z23" i="1"/>
  <c r="Y23" i="1"/>
  <c r="X23" i="1"/>
  <c r="Q23" i="1"/>
  <c r="BO22" i="1"/>
  <c r="BN22" i="1"/>
  <c r="BL22" i="1"/>
  <c r="BM22" i="1" s="1"/>
  <c r="BI22" i="1"/>
  <c r="BH22" i="1"/>
  <c r="BG22" i="1"/>
  <c r="BF22" i="1"/>
  <c r="BJ22" i="1" s="1"/>
  <c r="BK22" i="1" s="1"/>
  <c r="BE22" i="1"/>
  <c r="BA22" i="1"/>
  <c r="AU22" i="1"/>
  <c r="AO22" i="1"/>
  <c r="AJ22" i="1"/>
  <c r="AH22" i="1" s="1"/>
  <c r="Z22" i="1"/>
  <c r="Y22" i="1"/>
  <c r="X22" i="1" s="1"/>
  <c r="Q22" i="1"/>
  <c r="BO21" i="1"/>
  <c r="BN21" i="1"/>
  <c r="BL21" i="1"/>
  <c r="BM21" i="1" s="1"/>
  <c r="BK21" i="1"/>
  <c r="BJ21" i="1"/>
  <c r="BI21" i="1"/>
  <c r="BH21" i="1"/>
  <c r="BG21" i="1"/>
  <c r="BF21" i="1"/>
  <c r="BE21" i="1"/>
  <c r="BA21" i="1"/>
  <c r="AU21" i="1"/>
  <c r="AO21" i="1"/>
  <c r="AJ21" i="1"/>
  <c r="AH21" i="1"/>
  <c r="L21" i="1" s="1"/>
  <c r="Z21" i="1"/>
  <c r="Y21" i="1"/>
  <c r="X21" i="1"/>
  <c r="Q21" i="1"/>
  <c r="BO20" i="1"/>
  <c r="BN20" i="1"/>
  <c r="BL20" i="1"/>
  <c r="BM20" i="1" s="1"/>
  <c r="BI20" i="1"/>
  <c r="BH20" i="1"/>
  <c r="BG20" i="1"/>
  <c r="BF20" i="1"/>
  <c r="BJ20" i="1" s="1"/>
  <c r="BK20" i="1" s="1"/>
  <c r="BE20" i="1"/>
  <c r="BA20" i="1"/>
  <c r="AU20" i="1"/>
  <c r="AO20" i="1"/>
  <c r="AJ20" i="1"/>
  <c r="AH20" i="1" s="1"/>
  <c r="Z20" i="1"/>
  <c r="Y20" i="1"/>
  <c r="X20" i="1" s="1"/>
  <c r="Q20" i="1"/>
  <c r="BO19" i="1"/>
  <c r="BN19" i="1"/>
  <c r="BL19" i="1"/>
  <c r="BM19" i="1" s="1"/>
  <c r="BK19" i="1"/>
  <c r="BJ19" i="1"/>
  <c r="BI19" i="1"/>
  <c r="BH19" i="1"/>
  <c r="BG19" i="1"/>
  <c r="BF19" i="1"/>
  <c r="BE19" i="1"/>
  <c r="BA19" i="1"/>
  <c r="AU19" i="1"/>
  <c r="AO19" i="1"/>
  <c r="AJ19" i="1"/>
  <c r="AH19" i="1"/>
  <c r="L19" i="1" s="1"/>
  <c r="Z19" i="1"/>
  <c r="Y19" i="1"/>
  <c r="X19" i="1"/>
  <c r="Q19" i="1"/>
  <c r="BO18" i="1"/>
  <c r="BN18" i="1"/>
  <c r="BL18" i="1"/>
  <c r="BM18" i="1" s="1"/>
  <c r="BI18" i="1"/>
  <c r="BH18" i="1"/>
  <c r="BG18" i="1"/>
  <c r="BF18" i="1"/>
  <c r="BJ18" i="1" s="1"/>
  <c r="BK18" i="1" s="1"/>
  <c r="BE18" i="1"/>
  <c r="BA18" i="1"/>
  <c r="AU18" i="1"/>
  <c r="AO18" i="1"/>
  <c r="AJ18" i="1"/>
  <c r="AH18" i="1" s="1"/>
  <c r="Z18" i="1"/>
  <c r="Y18" i="1"/>
  <c r="X18" i="1" s="1"/>
  <c r="Q18" i="1"/>
  <c r="BO17" i="1"/>
  <c r="BN17" i="1"/>
  <c r="BL17" i="1"/>
  <c r="BM17" i="1" s="1"/>
  <c r="BK17" i="1"/>
  <c r="BJ17" i="1"/>
  <c r="BI17" i="1"/>
  <c r="BH17" i="1"/>
  <c r="BG17" i="1"/>
  <c r="BF17" i="1"/>
  <c r="BE17" i="1"/>
  <c r="BA17" i="1"/>
  <c r="AU17" i="1"/>
  <c r="AO17" i="1"/>
  <c r="AJ17" i="1"/>
  <c r="AH17" i="1"/>
  <c r="L17" i="1" s="1"/>
  <c r="Z17" i="1"/>
  <c r="Y17" i="1"/>
  <c r="X17" i="1"/>
  <c r="Q17" i="1"/>
  <c r="T17" i="1" l="1"/>
  <c r="AW17" i="1"/>
  <c r="AY17" i="1" s="1"/>
  <c r="O20" i="1"/>
  <c r="L20" i="1"/>
  <c r="K20" i="1"/>
  <c r="AX20" i="1" s="1"/>
  <c r="J20" i="1"/>
  <c r="I20" i="1" s="1"/>
  <c r="AI20" i="1"/>
  <c r="T25" i="1"/>
  <c r="AW25" i="1"/>
  <c r="AY25" i="1" s="1"/>
  <c r="O28" i="1"/>
  <c r="L28" i="1"/>
  <c r="K28" i="1"/>
  <c r="AX28" i="1" s="1"/>
  <c r="AZ28" i="1" s="1"/>
  <c r="J28" i="1"/>
  <c r="I28" i="1" s="1"/>
  <c r="AI28" i="1"/>
  <c r="AW18" i="1"/>
  <c r="AY18" i="1" s="1"/>
  <c r="T18" i="1"/>
  <c r="AW26" i="1"/>
  <c r="AY26" i="1" s="1"/>
  <c r="T26" i="1"/>
  <c r="T20" i="1"/>
  <c r="AW20" i="1"/>
  <c r="AY20" i="1" s="1"/>
  <c r="T28" i="1"/>
  <c r="AW28" i="1"/>
  <c r="O22" i="1"/>
  <c r="L22" i="1"/>
  <c r="K22" i="1"/>
  <c r="AX22" i="1" s="1"/>
  <c r="AI22" i="1"/>
  <c r="J22" i="1"/>
  <c r="I22" i="1" s="1"/>
  <c r="T27" i="1"/>
  <c r="AW27" i="1"/>
  <c r="AY27" i="1" s="1"/>
  <c r="T22" i="1"/>
  <c r="AW22" i="1"/>
  <c r="AY22" i="1" s="1"/>
  <c r="AW30" i="1"/>
  <c r="AY30" i="1" s="1"/>
  <c r="T30" i="1"/>
  <c r="AY28" i="1"/>
  <c r="L31" i="1"/>
  <c r="K31" i="1"/>
  <c r="AX31" i="1" s="1"/>
  <c r="J31" i="1"/>
  <c r="I31" i="1" s="1"/>
  <c r="AI31" i="1"/>
  <c r="O31" i="1"/>
  <c r="T21" i="1"/>
  <c r="AW21" i="1"/>
  <c r="AY21" i="1" s="1"/>
  <c r="O24" i="1"/>
  <c r="L24" i="1"/>
  <c r="K24" i="1"/>
  <c r="AX24" i="1" s="1"/>
  <c r="AZ24" i="1" s="1"/>
  <c r="J24" i="1"/>
  <c r="I24" i="1" s="1"/>
  <c r="AI24" i="1"/>
  <c r="T29" i="1"/>
  <c r="AW29" i="1"/>
  <c r="AY29" i="1" s="1"/>
  <c r="T31" i="1"/>
  <c r="AW31" i="1"/>
  <c r="AY31" i="1" s="1"/>
  <c r="T24" i="1"/>
  <c r="AW24" i="1"/>
  <c r="T19" i="1"/>
  <c r="AW19" i="1"/>
  <c r="AY19" i="1" s="1"/>
  <c r="O30" i="1"/>
  <c r="L30" i="1"/>
  <c r="K30" i="1"/>
  <c r="AX30" i="1" s="1"/>
  <c r="AZ30" i="1" s="1"/>
  <c r="J30" i="1"/>
  <c r="I30" i="1" s="1"/>
  <c r="AI30" i="1"/>
  <c r="O18" i="1"/>
  <c r="L18" i="1"/>
  <c r="K18" i="1"/>
  <c r="AX18" i="1" s="1"/>
  <c r="AZ18" i="1" s="1"/>
  <c r="J18" i="1"/>
  <c r="I18" i="1" s="1"/>
  <c r="AI18" i="1"/>
  <c r="T23" i="1"/>
  <c r="AW23" i="1"/>
  <c r="AY23" i="1" s="1"/>
  <c r="AY24" i="1"/>
  <c r="O26" i="1"/>
  <c r="L26" i="1"/>
  <c r="K26" i="1"/>
  <c r="AX26" i="1" s="1"/>
  <c r="AZ26" i="1" s="1"/>
  <c r="J26" i="1"/>
  <c r="I26" i="1" s="1"/>
  <c r="AI26" i="1"/>
  <c r="O17" i="1"/>
  <c r="O19" i="1"/>
  <c r="O21" i="1"/>
  <c r="O23" i="1"/>
  <c r="O25" i="1"/>
  <c r="O27" i="1"/>
  <c r="O29" i="1"/>
  <c r="AI17" i="1"/>
  <c r="AI19" i="1"/>
  <c r="AI21" i="1"/>
  <c r="AI23" i="1"/>
  <c r="AI25" i="1"/>
  <c r="AI27" i="1"/>
  <c r="AI29" i="1"/>
  <c r="J17" i="1"/>
  <c r="I17" i="1" s="1"/>
  <c r="J19" i="1"/>
  <c r="I19" i="1" s="1"/>
  <c r="J21" i="1"/>
  <c r="I21" i="1" s="1"/>
  <c r="J23" i="1"/>
  <c r="I23" i="1" s="1"/>
  <c r="J25" i="1"/>
  <c r="I25" i="1" s="1"/>
  <c r="J27" i="1"/>
  <c r="I27" i="1" s="1"/>
  <c r="J29" i="1"/>
  <c r="I29" i="1" s="1"/>
  <c r="K17" i="1"/>
  <c r="AX17" i="1" s="1"/>
  <c r="AZ17" i="1" s="1"/>
  <c r="K19" i="1"/>
  <c r="AX19" i="1" s="1"/>
  <c r="AZ19" i="1" s="1"/>
  <c r="K21" i="1"/>
  <c r="AX21" i="1" s="1"/>
  <c r="AZ21" i="1" s="1"/>
  <c r="K23" i="1"/>
  <c r="AX23" i="1" s="1"/>
  <c r="AZ23" i="1" s="1"/>
  <c r="K25" i="1"/>
  <c r="AX25" i="1" s="1"/>
  <c r="AZ25" i="1" s="1"/>
  <c r="K27" i="1"/>
  <c r="AX27" i="1" s="1"/>
  <c r="AZ27" i="1" s="1"/>
  <c r="K29" i="1"/>
  <c r="AX29" i="1" s="1"/>
  <c r="AZ29" i="1" s="1"/>
  <c r="AB25" i="1" l="1"/>
  <c r="U29" i="1"/>
  <c r="V29" i="1" s="1"/>
  <c r="AB22" i="1"/>
  <c r="AB23" i="1"/>
  <c r="AB30" i="1"/>
  <c r="U20" i="1"/>
  <c r="V20" i="1" s="1"/>
  <c r="AB28" i="1"/>
  <c r="AB20" i="1"/>
  <c r="R20" i="1"/>
  <c r="P20" i="1" s="1"/>
  <c r="S20" i="1" s="1"/>
  <c r="M20" i="1" s="1"/>
  <c r="N20" i="1" s="1"/>
  <c r="U21" i="1"/>
  <c r="V21" i="1" s="1"/>
  <c r="R21" i="1" s="1"/>
  <c r="P21" i="1" s="1"/>
  <c r="S21" i="1" s="1"/>
  <c r="M21" i="1" s="1"/>
  <c r="N21" i="1" s="1"/>
  <c r="U30" i="1"/>
  <c r="V30" i="1" s="1"/>
  <c r="AB21" i="1"/>
  <c r="U23" i="1"/>
  <c r="V23" i="1" s="1"/>
  <c r="U24" i="1"/>
  <c r="V24" i="1" s="1"/>
  <c r="AB24" i="1"/>
  <c r="R24" i="1"/>
  <c r="P24" i="1" s="1"/>
  <c r="S24" i="1" s="1"/>
  <c r="M24" i="1" s="1"/>
  <c r="N24" i="1" s="1"/>
  <c r="AZ22" i="1"/>
  <c r="AZ20" i="1"/>
  <c r="AB17" i="1"/>
  <c r="R17" i="1"/>
  <c r="P17" i="1" s="1"/>
  <c r="S17" i="1" s="1"/>
  <c r="M17" i="1" s="1"/>
  <c r="N17" i="1" s="1"/>
  <c r="AB26" i="1"/>
  <c r="AB18" i="1"/>
  <c r="AZ31" i="1"/>
  <c r="U22" i="1"/>
  <c r="V22" i="1" s="1"/>
  <c r="AB31" i="1"/>
  <c r="U31" i="1"/>
  <c r="V31" i="1" s="1"/>
  <c r="AB19" i="1"/>
  <c r="R19" i="1"/>
  <c r="P19" i="1" s="1"/>
  <c r="S19" i="1" s="1"/>
  <c r="M19" i="1" s="1"/>
  <c r="N19" i="1" s="1"/>
  <c r="AB29" i="1"/>
  <c r="R29" i="1"/>
  <c r="P29" i="1" s="1"/>
  <c r="S29" i="1" s="1"/>
  <c r="M29" i="1" s="1"/>
  <c r="N29" i="1" s="1"/>
  <c r="U19" i="1"/>
  <c r="V19" i="1" s="1"/>
  <c r="U28" i="1"/>
  <c r="V28" i="1" s="1"/>
  <c r="R28" i="1" s="1"/>
  <c r="P28" i="1" s="1"/>
  <c r="S28" i="1" s="1"/>
  <c r="M28" i="1" s="1"/>
  <c r="N28" i="1" s="1"/>
  <c r="U18" i="1"/>
  <c r="V18" i="1" s="1"/>
  <c r="U26" i="1"/>
  <c r="V26" i="1" s="1"/>
  <c r="AB27" i="1"/>
  <c r="U27" i="1"/>
  <c r="V27" i="1" s="1"/>
  <c r="U25" i="1"/>
  <c r="V25" i="1" s="1"/>
  <c r="U17" i="1"/>
  <c r="V17" i="1" s="1"/>
  <c r="W22" i="1" l="1"/>
  <c r="AA22" i="1" s="1"/>
  <c r="AD22" i="1"/>
  <c r="AE22" i="1" s="1"/>
  <c r="AC22" i="1"/>
  <c r="R22" i="1"/>
  <c r="P22" i="1" s="1"/>
  <c r="S22" i="1" s="1"/>
  <c r="M22" i="1" s="1"/>
  <c r="N22" i="1" s="1"/>
  <c r="W18" i="1"/>
  <c r="AA18" i="1" s="1"/>
  <c r="AD18" i="1"/>
  <c r="AC18" i="1"/>
  <c r="W23" i="1"/>
  <c r="AA23" i="1" s="1"/>
  <c r="AC23" i="1"/>
  <c r="AD23" i="1"/>
  <c r="AE23" i="1" s="1"/>
  <c r="W30" i="1"/>
  <c r="AA30" i="1" s="1"/>
  <c r="AD30" i="1"/>
  <c r="AE30" i="1" s="1"/>
  <c r="AC30" i="1"/>
  <c r="W20" i="1"/>
  <c r="AA20" i="1" s="1"/>
  <c r="AD20" i="1"/>
  <c r="AC20" i="1"/>
  <c r="W29" i="1"/>
  <c r="AA29" i="1" s="1"/>
  <c r="AD29" i="1"/>
  <c r="AE29" i="1" s="1"/>
  <c r="AC29" i="1"/>
  <c r="W26" i="1"/>
  <c r="AA26" i="1" s="1"/>
  <c r="AD26" i="1"/>
  <c r="AC26" i="1"/>
  <c r="W27" i="1"/>
  <c r="AA27" i="1" s="1"/>
  <c r="AD27" i="1"/>
  <c r="AE27" i="1" s="1"/>
  <c r="AC27" i="1"/>
  <c r="W28" i="1"/>
  <c r="AA28" i="1" s="1"/>
  <c r="AD28" i="1"/>
  <c r="AC28" i="1"/>
  <c r="W31" i="1"/>
  <c r="AA31" i="1" s="1"/>
  <c r="AD31" i="1"/>
  <c r="AC31" i="1"/>
  <c r="R23" i="1"/>
  <c r="P23" i="1" s="1"/>
  <c r="S23" i="1" s="1"/>
  <c r="M23" i="1" s="1"/>
  <c r="N23" i="1" s="1"/>
  <c r="W25" i="1"/>
  <c r="AA25" i="1" s="1"/>
  <c r="AD25" i="1"/>
  <c r="AC25" i="1"/>
  <c r="R26" i="1"/>
  <c r="P26" i="1" s="1"/>
  <c r="S26" i="1" s="1"/>
  <c r="M26" i="1" s="1"/>
  <c r="N26" i="1" s="1"/>
  <c r="W24" i="1"/>
  <c r="AA24" i="1" s="1"/>
  <c r="AD24" i="1"/>
  <c r="AC24" i="1"/>
  <c r="W21" i="1"/>
  <c r="AA21" i="1" s="1"/>
  <c r="AC21" i="1"/>
  <c r="AD21" i="1"/>
  <c r="AE21" i="1" s="1"/>
  <c r="R30" i="1"/>
  <c r="P30" i="1" s="1"/>
  <c r="S30" i="1" s="1"/>
  <c r="M30" i="1" s="1"/>
  <c r="N30" i="1" s="1"/>
  <c r="R25" i="1"/>
  <c r="P25" i="1" s="1"/>
  <c r="S25" i="1" s="1"/>
  <c r="M25" i="1" s="1"/>
  <c r="N25" i="1" s="1"/>
  <c r="W17" i="1"/>
  <c r="AA17" i="1" s="1"/>
  <c r="AD17" i="1"/>
  <c r="AC17" i="1"/>
  <c r="R18" i="1"/>
  <c r="P18" i="1" s="1"/>
  <c r="S18" i="1" s="1"/>
  <c r="M18" i="1" s="1"/>
  <c r="N18" i="1" s="1"/>
  <c r="R27" i="1"/>
  <c r="P27" i="1" s="1"/>
  <c r="S27" i="1" s="1"/>
  <c r="M27" i="1" s="1"/>
  <c r="N27" i="1" s="1"/>
  <c r="W19" i="1"/>
  <c r="AA19" i="1" s="1"/>
  <c r="AD19" i="1"/>
  <c r="AC19" i="1"/>
  <c r="R31" i="1"/>
  <c r="P31" i="1" s="1"/>
  <c r="S31" i="1" s="1"/>
  <c r="M31" i="1" s="1"/>
  <c r="N31" i="1" s="1"/>
  <c r="AE20" i="1" l="1"/>
  <c r="AE17" i="1"/>
  <c r="AE24" i="1"/>
  <c r="AE31" i="1"/>
  <c r="AE18" i="1"/>
  <c r="AE26" i="1"/>
  <c r="AE19" i="1"/>
  <c r="AE28" i="1"/>
  <c r="AE25" i="1"/>
</calcChain>
</file>

<file path=xl/sharedStrings.xml><?xml version="1.0" encoding="utf-8"?>
<sst xmlns="http://schemas.openxmlformats.org/spreadsheetml/2006/main" count="702" uniqueCount="357">
  <si>
    <t>File opened</t>
  </si>
  <si>
    <t>2020-12-10 10:36:43</t>
  </si>
  <si>
    <t>Console s/n</t>
  </si>
  <si>
    <t>68C-901130</t>
  </si>
  <si>
    <t>Console ver</t>
  </si>
  <si>
    <t>Bluestem v.1.4.07</t>
  </si>
  <si>
    <t>Scripts ver</t>
  </si>
  <si>
    <t>2020.06  1.4.07, Oct 2020</t>
  </si>
  <si>
    <t>Head s/n</t>
  </si>
  <si>
    <t>68H-581130</t>
  </si>
  <si>
    <t>Head ver</t>
  </si>
  <si>
    <t>1.4.2</t>
  </si>
  <si>
    <t>Head cal</t>
  </si>
  <si>
    <t>{"ssa_ref": "37127.4", "co2bspanconc2": "0", "co2bspan2": "0", "co2bspan2a": "0.0873229", "h2oaspanconc2": "0", "co2aspanconc1": "400", "co2aspanconc2": "0", "h2obspan2b": "0.0677395", "flowbzero": "0.26", "co2aspan2": "0", "ssb_ref": "34919.1", "h2oaspanconc1": "12.17", "co2aspan2b": "0.086568", "h2oaspan1": "1.00398", "tazero": "0.00104713", "h2obspan2a": "0.0678114", "chamberpressurezero": "2.57375", "co2aspan1": "1.00054", "flowazero": "0.317", "h2obspanconc2": "0", "co2bspan1": "0.999577", "h2oaspan2": "0", "h2oaspan2b": "0.0671222", "co2bzero": "0.898612", "h2obspan1": "0.998939", "co2aspan2a": "0.0865215", "co2azero": "0.892502", "h2oaspan2a": "0.0668561", "tbzero": "0.0513058", "h2obspan2": "0", "co2bspanconc1": "400", "h2obzero": "1.16501", "h2obspanconc1": "12.17", "h2oazero": "1.16161", "co2bspan2b": "0.087286", "oxygen": "21", "flowmeterzero": "0.990581"}</t>
  </si>
  <si>
    <t>Chamber type</t>
  </si>
  <si>
    <t>6800-01a</t>
  </si>
  <si>
    <t>Chamber s/n</t>
  </si>
  <si>
    <t>MPF-551014</t>
  </si>
  <si>
    <t>Chamber rev</t>
  </si>
  <si>
    <t>0</t>
  </si>
  <si>
    <t>Chamber cal</t>
  </si>
  <si>
    <t>Fluorometer</t>
  </si>
  <si>
    <t>Flr. Version</t>
  </si>
  <si>
    <t>1.4.3</t>
  </si>
  <si>
    <t>10:36:43</t>
  </si>
  <si>
    <t>Stability Definition:	ΔCO2 (Meas2): Slp&lt;0.2 Per=15	ΔH2O (Meas2): Slp&lt;0.2 Per=15	A (GasEx): Slp&lt;0.5 Per=15</t>
  </si>
  <si>
    <t>SysConst</t>
  </si>
  <si>
    <t>AvgTime</t>
  </si>
  <si>
    <t>4</t>
  </si>
  <si>
    <t>Oxygen</t>
  </si>
  <si>
    <t>ChambConst</t>
  </si>
  <si>
    <t>Chamber</t>
  </si>
  <si>
    <t>Aperture</t>
  </si>
  <si>
    <t>6 cm²</t>
  </si>
  <si>
    <t>blc_a</t>
  </si>
  <si>
    <t>blc_b</t>
  </si>
  <si>
    <t>blc_c</t>
  </si>
  <si>
    <t>blc_d</t>
  </si>
  <si>
    <t>blc_e</t>
  </si>
  <si>
    <t>blc_minS</t>
  </si>
  <si>
    <t>blc_maxS</t>
  </si>
  <si>
    <t>blc_Po</t>
  </si>
  <si>
    <t>LTConst</t>
  </si>
  <si>
    <t>deltaTw</t>
  </si>
  <si>
    <t>fT1</t>
  </si>
  <si>
    <t>fT2</t>
  </si>
  <si>
    <t>fTeb</t>
  </si>
  <si>
    <t>LQConst</t>
  </si>
  <si>
    <t>Leaf</t>
  </si>
  <si>
    <t>standard</t>
  </si>
  <si>
    <t>Ambient</t>
  </si>
  <si>
    <t>Sun+Sky</t>
  </si>
  <si>
    <t>abs_ambient</t>
  </si>
  <si>
    <t>abs_redLED</t>
  </si>
  <si>
    <t>abs_greenLED</t>
  </si>
  <si>
    <t>abs_blueLED</t>
  </si>
  <si>
    <t>abs_whiteLED</t>
  </si>
  <si>
    <t>abs_redFlr</t>
  </si>
  <si>
    <t>abs_blueFlr</t>
  </si>
  <si>
    <t>k_ambient</t>
  </si>
  <si>
    <t>k_redLED</t>
  </si>
  <si>
    <t>k_greenLED</t>
  </si>
  <si>
    <t>k_blueLED</t>
  </si>
  <si>
    <t>k_whiteLED</t>
  </si>
  <si>
    <t>k_redFlr</t>
  </si>
  <si>
    <t>k_blueFlr</t>
  </si>
  <si>
    <t>QConst</t>
  </si>
  <si>
    <t>fQ_Amb_in</t>
  </si>
  <si>
    <t>fQ_Amb_out</t>
  </si>
  <si>
    <t>fQ_HeadLS</t>
  </si>
  <si>
    <t>fQ_ConsoleLS</t>
  </si>
  <si>
    <t>fQ_Flr</t>
  </si>
  <si>
    <t>LeakConst</t>
  </si>
  <si>
    <t>fan_a</t>
  </si>
  <si>
    <t>fan_b</t>
  </si>
  <si>
    <t>fan_c</t>
  </si>
  <si>
    <t>fan_d</t>
  </si>
  <si>
    <t>Fs_meas</t>
  </si>
  <si>
    <t>1.81794 88.5368 375.466 603.274 837.245 1038.33 1228.07 1386.02</t>
  </si>
  <si>
    <t>Fs_true</t>
  </si>
  <si>
    <t>0.902449 104.799 402.193 601.528 801.54 1001.17 1201.61 1400.54</t>
  </si>
  <si>
    <t>leak_wt</t>
  </si>
  <si>
    <t>Sys</t>
  </si>
  <si>
    <t>UserDefCon</t>
  </si>
  <si>
    <t>GasEx</t>
  </si>
  <si>
    <t>Leak</t>
  </si>
  <si>
    <t>FLR</t>
  </si>
  <si>
    <t>LeafQ</t>
  </si>
  <si>
    <t>Const</t>
  </si>
  <si>
    <t>Meas</t>
  </si>
  <si>
    <t>FlrLS</t>
  </si>
  <si>
    <t>FlrStats</t>
  </si>
  <si>
    <t>MchEvent</t>
  </si>
  <si>
    <t>Stability</t>
  </si>
  <si>
    <t>MchStatus</t>
  </si>
  <si>
    <t>Status</t>
  </si>
  <si>
    <t>obs</t>
  </si>
  <si>
    <t>time</t>
  </si>
  <si>
    <t>elapsed</t>
  </si>
  <si>
    <t>date</t>
  </si>
  <si>
    <t>hhmmss</t>
  </si>
  <si>
    <t>accession</t>
  </si>
  <si>
    <t>rep</t>
  </si>
  <si>
    <t>TIME</t>
  </si>
  <si>
    <t>E</t>
  </si>
  <si>
    <t>Emm</t>
  </si>
  <si>
    <t>A</t>
  </si>
  <si>
    <t>Ca</t>
  </si>
  <si>
    <t>Ci</t>
  </si>
  <si>
    <t>Pci</t>
  </si>
  <si>
    <t>Pca</t>
  </si>
  <si>
    <t>gsw</t>
  </si>
  <si>
    <t>gbw</t>
  </si>
  <si>
    <t>gtw</t>
  </si>
  <si>
    <t>gtc</t>
  </si>
  <si>
    <t>Rabs</t>
  </si>
  <si>
    <t>TleafEB</t>
  </si>
  <si>
    <t>TleafCnd</t>
  </si>
  <si>
    <t>SVPleaf</t>
  </si>
  <si>
    <t>RHcham</t>
  </si>
  <si>
    <t>VPcham</t>
  </si>
  <si>
    <t>SVPcham</t>
  </si>
  <si>
    <t>VPDleaf</t>
  </si>
  <si>
    <t>LatHFlux</t>
  </si>
  <si>
    <t>SenHFlux</t>
  </si>
  <si>
    <t>NetTherm</t>
  </si>
  <si>
    <t>EBSum</t>
  </si>
  <si>
    <t>LeakPct</t>
  </si>
  <si>
    <t>CorrFact</t>
  </si>
  <si>
    <t>CorrFactPct</t>
  </si>
  <si>
    <t>Fan</t>
  </si>
  <si>
    <t>DarkAdaptedID</t>
  </si>
  <si>
    <t>Qmax_d</t>
  </si>
  <si>
    <t>Fo</t>
  </si>
  <si>
    <t>Fm</t>
  </si>
  <si>
    <t>Fv/Fm</t>
  </si>
  <si>
    <t>Adark</t>
  </si>
  <si>
    <t>LightAdaptedID</t>
  </si>
  <si>
    <t>Qmax</t>
  </si>
  <si>
    <t>Fs</t>
  </si>
  <si>
    <t>Fm'</t>
  </si>
  <si>
    <t>PhiPS2</t>
  </si>
  <si>
    <t>PS2/1</t>
  </si>
  <si>
    <t>Qabs_fs</t>
  </si>
  <si>
    <t>Afs</t>
  </si>
  <si>
    <t>ETR</t>
  </si>
  <si>
    <t>PhiCO2</t>
  </si>
  <si>
    <t>NPQ</t>
  </si>
  <si>
    <t>DarkPulseID</t>
  </si>
  <si>
    <t>Fs_dp</t>
  </si>
  <si>
    <t>Fo'</t>
  </si>
  <si>
    <t>Fv'/Fm'</t>
  </si>
  <si>
    <t>qP</t>
  </si>
  <si>
    <t>qN</t>
  </si>
  <si>
    <t>qP_Fo</t>
  </si>
  <si>
    <t>qN_Fo</t>
  </si>
  <si>
    <t>qL</t>
  </si>
  <si>
    <t>1-qL</t>
  </si>
  <si>
    <t>Qin</t>
  </si>
  <si>
    <t>Qabs</t>
  </si>
  <si>
    <t>alpha</t>
  </si>
  <si>
    <t>convert</t>
  </si>
  <si>
    <t>S</t>
  </si>
  <si>
    <t>K</t>
  </si>
  <si>
    <t>Geometry</t>
  </si>
  <si>
    <t>Custom</t>
  </si>
  <si>
    <t>CO2_s</t>
  </si>
  <si>
    <t>CO2_r</t>
  </si>
  <si>
    <t>H2O_s</t>
  </si>
  <si>
    <t>H2O_r</t>
  </si>
  <si>
    <t>CO2_a</t>
  </si>
  <si>
    <t>H2O_a</t>
  </si>
  <si>
    <t>Flow</t>
  </si>
  <si>
    <t>Pa</t>
  </si>
  <si>
    <t>ΔPcham</t>
  </si>
  <si>
    <t>Tair</t>
  </si>
  <si>
    <t>Tleaf</t>
  </si>
  <si>
    <t>Tleaf2</t>
  </si>
  <si>
    <t>Offset</t>
  </si>
  <si>
    <t>Offset2</t>
  </si>
  <si>
    <t>Fan_speed</t>
  </si>
  <si>
    <t>Qamb_in</t>
  </si>
  <si>
    <t>Qamb_out</t>
  </si>
  <si>
    <t>Q</t>
  </si>
  <si>
    <t>f_red</t>
  </si>
  <si>
    <t>f_blue</t>
  </si>
  <si>
    <t>f_farred</t>
  </si>
  <si>
    <t>F</t>
  </si>
  <si>
    <t>Q_modavg</t>
  </si>
  <si>
    <t>F_dc</t>
  </si>
  <si>
    <t>Pc</t>
  </si>
  <si>
    <t>Tled</t>
  </si>
  <si>
    <t>TDigital</t>
  </si>
  <si>
    <t>TPreamp</t>
  </si>
  <si>
    <t>TPwrSpy</t>
  </si>
  <si>
    <t>TDrive</t>
  </si>
  <si>
    <t>Q_red</t>
  </si>
  <si>
    <t>Q_blue</t>
  </si>
  <si>
    <t>Q_farred</t>
  </si>
  <si>
    <t>TSPF</t>
  </si>
  <si>
    <t>state</t>
  </si>
  <si>
    <t>F_avg</t>
  </si>
  <si>
    <t>dF/dt</t>
  </si>
  <si>
    <t>dF_dc/dt</t>
  </si>
  <si>
    <t>F_dc_avg</t>
  </si>
  <si>
    <t>period</t>
  </si>
  <si>
    <t>co2_t</t>
  </si>
  <si>
    <t>h2o_t</t>
  </si>
  <si>
    <t>count</t>
  </si>
  <si>
    <t>co2_adj</t>
  </si>
  <si>
    <t>h2o_adj</t>
  </si>
  <si>
    <t>co2_match</t>
  </si>
  <si>
    <t>h2o_match</t>
  </si>
  <si>
    <t>co2_at</t>
  </si>
  <si>
    <t>h2o_at</t>
  </si>
  <si>
    <t>co2_cv</t>
  </si>
  <si>
    <t>h2o_cv</t>
  </si>
  <si>
    <t>A:MN</t>
  </si>
  <si>
    <t>A:SLP</t>
  </si>
  <si>
    <t>A:SD</t>
  </si>
  <si>
    <t>A:OK</t>
  </si>
  <si>
    <t>ΔCO2:MN</t>
  </si>
  <si>
    <t>ΔCO2:SLP</t>
  </si>
  <si>
    <t>ΔCO2:SD</t>
  </si>
  <si>
    <t>ΔCO2:OK</t>
  </si>
  <si>
    <t>ΔH2O:MN</t>
  </si>
  <si>
    <t>ΔH2O:SLP</t>
  </si>
  <si>
    <t>ΔH2O:SD</t>
  </si>
  <si>
    <t>ΔH2O:OK</t>
  </si>
  <si>
    <t>Stable</t>
  </si>
  <si>
    <t>Total</t>
  </si>
  <si>
    <t>State</t>
  </si>
  <si>
    <t>MatchValveR</t>
  </si>
  <si>
    <t>MatchValveS</t>
  </si>
  <si>
    <t>MatchCO2</t>
  </si>
  <si>
    <t>MatchH2O</t>
  </si>
  <si>
    <t>cf_co2_a</t>
  </si>
  <si>
    <t>cf_co2_b</t>
  </si>
  <si>
    <t>cf_co2_c</t>
  </si>
  <si>
    <t>cf_co2_d</t>
  </si>
  <si>
    <t>cf_h2o_a</t>
  </si>
  <si>
    <t>cf_h2o_b</t>
  </si>
  <si>
    <t>cf_h2o_c</t>
  </si>
  <si>
    <t>cf_h2o_d</t>
  </si>
  <si>
    <t>co2_fit_low</t>
  </si>
  <si>
    <t>co2_fit_high</t>
  </si>
  <si>
    <t>h2o_fit_low</t>
  </si>
  <si>
    <t>h2o_fit_high</t>
  </si>
  <si>
    <t>co2_elapsed</t>
  </si>
  <si>
    <t>h2o_elapsed</t>
  </si>
  <si>
    <t>DIAG</t>
  </si>
  <si>
    <t>Flow_s</t>
  </si>
  <si>
    <t>Flow_r</t>
  </si>
  <si>
    <t>Txchg</t>
  </si>
  <si>
    <t>Tirga</t>
  </si>
  <si>
    <t>Tchopper</t>
  </si>
  <si>
    <t>Ts</t>
  </si>
  <si>
    <t>Tr</t>
  </si>
  <si>
    <t>CO2_%</t>
  </si>
  <si>
    <t>Desiccant_%</t>
  </si>
  <si>
    <t>Humidifier_%</t>
  </si>
  <si>
    <t>Txchg_sp</t>
  </si>
  <si>
    <t>CO2_r_sp</t>
  </si>
  <si>
    <t>H2O_r_sp</t>
  </si>
  <si>
    <t>SS_s</t>
  </si>
  <si>
    <t>SS_r</t>
  </si>
  <si>
    <t>s</t>
  </si>
  <si>
    <t>mol m⁻² s⁻¹</t>
  </si>
  <si>
    <t>mmol m⁻² s⁻¹</t>
  </si>
  <si>
    <t>µmol m⁻² s⁻¹</t>
  </si>
  <si>
    <t>µmol mol⁻¹</t>
  </si>
  <si>
    <t>W m⁻²</t>
  </si>
  <si>
    <t>°C</t>
  </si>
  <si>
    <t>kPa</t>
  </si>
  <si>
    <t>%</t>
  </si>
  <si>
    <t>µmol s⁻¹</t>
  </si>
  <si>
    <t>µmol µmol⁻¹</t>
  </si>
  <si>
    <t>J/µmol</t>
  </si>
  <si>
    <t>cm²</t>
  </si>
  <si>
    <t>mmol mol⁻¹</t>
  </si>
  <si>
    <t>rpm</t>
  </si>
  <si>
    <t>min⁻¹</t>
  </si>
  <si>
    <t>secs</t>
  </si>
  <si>
    <t>µmol/mol</t>
  </si>
  <si>
    <t>mmol/mol</t>
  </si>
  <si>
    <t>µmol m⁻² s⁻¹ min⁻¹</t>
  </si>
  <si>
    <t>µmol mol⁻¹ min⁻¹</t>
  </si>
  <si>
    <t>mmol mol⁻¹ min⁻¹</t>
  </si>
  <si>
    <t>min</t>
  </si>
  <si>
    <t>20201210 10:40:25</t>
  </si>
  <si>
    <t>10:40:25</t>
  </si>
  <si>
    <t>1149</t>
  </si>
  <si>
    <t>_1</t>
  </si>
  <si>
    <t>RECT-4143-20200907-06_33_50</t>
  </si>
  <si>
    <t>RECT-1530-20201210-10_40_25</t>
  </si>
  <si>
    <t>DARK-1531-20201210-10_40_33</t>
  </si>
  <si>
    <t>0: Broadleaf</t>
  </si>
  <si>
    <t>--:--:--</t>
  </si>
  <si>
    <t>3/3</t>
  </si>
  <si>
    <t>20201210 10:42:26</t>
  </si>
  <si>
    <t>10:42:26</t>
  </si>
  <si>
    <t>RECT-1532-20201210-10_42_25</t>
  </si>
  <si>
    <t>DARK-1533-20201210-10_42_33</t>
  </si>
  <si>
    <t>2/3</t>
  </si>
  <si>
    <t>20201210 10:43:47</t>
  </si>
  <si>
    <t>10:43:47</t>
  </si>
  <si>
    <t>RECT-1534-20201210-10_43_47</t>
  </si>
  <si>
    <t>DARK-1535-20201210-10_43_55</t>
  </si>
  <si>
    <t>20201210 10:45:00</t>
  </si>
  <si>
    <t>10:45:00</t>
  </si>
  <si>
    <t>RECT-1536-20201210-10_45_00</t>
  </si>
  <si>
    <t>DARK-1537-20201210-10_45_08</t>
  </si>
  <si>
    <t>20201210 10:46:35</t>
  </si>
  <si>
    <t>10:46:35</t>
  </si>
  <si>
    <t>RECT-1538-20201210-10_46_35</t>
  </si>
  <si>
    <t>DARK-1539-20201210-10_46_43</t>
  </si>
  <si>
    <t>20201210 10:48:14</t>
  </si>
  <si>
    <t>10:48:14</t>
  </si>
  <si>
    <t>RECT-1540-20201210-10_48_14</t>
  </si>
  <si>
    <t>DARK-1541-20201210-10_48_22</t>
  </si>
  <si>
    <t>20201210 10:49:46</t>
  </si>
  <si>
    <t>10:49:46</t>
  </si>
  <si>
    <t>RECT-1542-20201210-10_49_46</t>
  </si>
  <si>
    <t>DARK-1543-20201210-10_49_54</t>
  </si>
  <si>
    <t>20201210 10:51:47</t>
  </si>
  <si>
    <t>10:51:47</t>
  </si>
  <si>
    <t>RECT-1544-20201210-10_51_46</t>
  </si>
  <si>
    <t>DARK-1545-20201210-10_51_54</t>
  </si>
  <si>
    <t>1/3</t>
  </si>
  <si>
    <t>20201210 10:53:46</t>
  </si>
  <si>
    <t>10:53:46</t>
  </si>
  <si>
    <t>RECT-1546-20201210-10_53_46</t>
  </si>
  <si>
    <t>DARK-1547-20201210-10_53_54</t>
  </si>
  <si>
    <t>20201210 10:55:35</t>
  </si>
  <si>
    <t>10:55:35</t>
  </si>
  <si>
    <t>RECT-1548-20201210-10_55_35</t>
  </si>
  <si>
    <t>DARK-1549-20201210-10_55_43</t>
  </si>
  <si>
    <t>20201210 10:57:29</t>
  </si>
  <si>
    <t>10:57:29</t>
  </si>
  <si>
    <t>RECT-1550-20201210-10_57_29</t>
  </si>
  <si>
    <t>DARK-1551-20201210-10_57_37</t>
  </si>
  <si>
    <t>20201210 10:58:57</t>
  </si>
  <si>
    <t>10:58:57</t>
  </si>
  <si>
    <t>RECT-1552-20201210-10_58_57</t>
  </si>
  <si>
    <t>DARK-1553-20201210-10_59_05</t>
  </si>
  <si>
    <t>20201210 11:00:52</t>
  </si>
  <si>
    <t>11:00:52</t>
  </si>
  <si>
    <t>RECT-1554-20201210-11_00_52</t>
  </si>
  <si>
    <t>DARK-1555-20201210-11_01_00</t>
  </si>
  <si>
    <t>20201210 11:02:53</t>
  </si>
  <si>
    <t>11:02:53</t>
  </si>
  <si>
    <t>RECT-1556-20201210-11_02_53</t>
  </si>
  <si>
    <t>DARK-1557-20201210-11_03_00</t>
  </si>
  <si>
    <t>20201210 11:04:48</t>
  </si>
  <si>
    <t>11:04:48</t>
  </si>
  <si>
    <t>RECT-1558-20201210-11_04_48</t>
  </si>
  <si>
    <t>DARK-1559-20201210-11_04_56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</si>
</sst>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R31"/>
  <sheetViews>
    <sheetView tabSelected="1" workbookViewId="0"/>
  </sheetViews>
  <sheetFormatPr defaultRowHeight="15" x14ac:dyDescent="0.25"/>
  <sheetData>
    <row r="2" spans="1:174" x14ac:dyDescent="0.25">
      <c r="A2" t="s">
        <v>26</v>
      </c>
      <c r="B2" t="s">
        <v>27</v>
      </c>
      <c r="C2" t="s">
        <v>29</v>
      </c>
    </row>
    <row r="3" spans="1:174" x14ac:dyDescent="0.25">
      <c r="B3" t="s">
        <v>28</v>
      </c>
      <c r="C3">
        <v>21</v>
      </c>
    </row>
    <row r="4" spans="1:174" x14ac:dyDescent="0.25">
      <c r="A4" t="s">
        <v>30</v>
      </c>
      <c r="B4" t="s">
        <v>31</v>
      </c>
      <c r="C4" t="s">
        <v>32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</row>
    <row r="5" spans="1:174" x14ac:dyDescent="0.25">
      <c r="B5" t="s">
        <v>15</v>
      </c>
      <c r="C5" t="s">
        <v>33</v>
      </c>
      <c r="D5">
        <v>0.57799999999999996</v>
      </c>
      <c r="E5">
        <v>0.52297389999999999</v>
      </c>
      <c r="F5">
        <v>3.7402519999999999E-3</v>
      </c>
      <c r="G5">
        <v>-6.1979609999999997E-2</v>
      </c>
      <c r="H5">
        <v>-5.6085859999999996E-3</v>
      </c>
      <c r="I5">
        <v>1</v>
      </c>
      <c r="J5">
        <v>6</v>
      </c>
      <c r="K5">
        <v>96.9</v>
      </c>
    </row>
    <row r="6" spans="1:174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</row>
    <row r="7" spans="1:174" x14ac:dyDescent="0.25">
      <c r="B7">
        <v>0</v>
      </c>
      <c r="C7">
        <v>1</v>
      </c>
      <c r="D7">
        <v>0</v>
      </c>
      <c r="E7">
        <v>0</v>
      </c>
    </row>
    <row r="8" spans="1:174" x14ac:dyDescent="0.25">
      <c r="A8" t="s">
        <v>47</v>
      </c>
      <c r="B8" t="s">
        <v>48</v>
      </c>
      <c r="C8" t="s">
        <v>50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 t="s">
        <v>62</v>
      </c>
      <c r="O8" t="s">
        <v>63</v>
      </c>
      <c r="P8" t="s">
        <v>64</v>
      </c>
      <c r="Q8" t="s">
        <v>65</v>
      </c>
    </row>
    <row r="9" spans="1:174" x14ac:dyDescent="0.25">
      <c r="B9" t="s">
        <v>49</v>
      </c>
      <c r="C9" t="s">
        <v>51</v>
      </c>
      <c r="D9">
        <v>0.49</v>
      </c>
      <c r="E9">
        <v>0.84</v>
      </c>
      <c r="F9">
        <v>0.7</v>
      </c>
      <c r="G9">
        <v>0.87</v>
      </c>
      <c r="H9">
        <v>0.75</v>
      </c>
      <c r="I9">
        <v>0.84</v>
      </c>
      <c r="J9">
        <v>0.87</v>
      </c>
      <c r="K9">
        <v>0.39</v>
      </c>
      <c r="L9">
        <v>0.18</v>
      </c>
      <c r="M9">
        <v>0.23</v>
      </c>
      <c r="N9">
        <v>0.26</v>
      </c>
      <c r="O9">
        <v>0.21</v>
      </c>
      <c r="P9">
        <v>0.19</v>
      </c>
      <c r="Q9">
        <v>0.25</v>
      </c>
    </row>
    <row r="10" spans="1:174" x14ac:dyDescent="0.25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</row>
    <row r="11" spans="1:174" x14ac:dyDescent="0.25">
      <c r="B11">
        <v>0</v>
      </c>
      <c r="C11">
        <v>0</v>
      </c>
      <c r="D11">
        <v>0</v>
      </c>
      <c r="E11">
        <v>0</v>
      </c>
      <c r="F11">
        <v>1</v>
      </c>
    </row>
    <row r="12" spans="1:174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77</v>
      </c>
      <c r="G12" t="s">
        <v>79</v>
      </c>
      <c r="H12" t="s">
        <v>81</v>
      </c>
    </row>
    <row r="13" spans="1:174" x14ac:dyDescent="0.25">
      <c r="B13">
        <v>-6276</v>
      </c>
      <c r="C13">
        <v>6.6</v>
      </c>
      <c r="D13">
        <v>1.7090000000000001E-5</v>
      </c>
      <c r="E13">
        <v>3.11</v>
      </c>
      <c r="F13" t="s">
        <v>78</v>
      </c>
      <c r="G13" t="s">
        <v>80</v>
      </c>
      <c r="H13">
        <v>0</v>
      </c>
    </row>
    <row r="14" spans="1:174" x14ac:dyDescent="0.25">
      <c r="A14" t="s">
        <v>82</v>
      </c>
      <c r="B14" t="s">
        <v>82</v>
      </c>
      <c r="C14" t="s">
        <v>82</v>
      </c>
      <c r="D14" t="s">
        <v>82</v>
      </c>
      <c r="E14" t="s">
        <v>82</v>
      </c>
      <c r="F14" t="s">
        <v>83</v>
      </c>
      <c r="G14" t="s">
        <v>83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85</v>
      </c>
      <c r="AG14" t="s">
        <v>85</v>
      </c>
      <c r="AH14" t="s">
        <v>85</v>
      </c>
      <c r="AI14" t="s">
        <v>85</v>
      </c>
      <c r="AJ14" t="s">
        <v>85</v>
      </c>
      <c r="AK14" t="s">
        <v>86</v>
      </c>
      <c r="AL14" t="s">
        <v>86</v>
      </c>
      <c r="AM14" t="s">
        <v>86</v>
      </c>
      <c r="AN14" t="s">
        <v>86</v>
      </c>
      <c r="AO14" t="s">
        <v>86</v>
      </c>
      <c r="AP14" t="s">
        <v>86</v>
      </c>
      <c r="AQ14" t="s">
        <v>86</v>
      </c>
      <c r="AR14" t="s">
        <v>86</v>
      </c>
      <c r="AS14" t="s">
        <v>86</v>
      </c>
      <c r="AT14" t="s">
        <v>86</v>
      </c>
      <c r="AU14" t="s">
        <v>86</v>
      </c>
      <c r="AV14" t="s">
        <v>86</v>
      </c>
      <c r="AW14" t="s">
        <v>86</v>
      </c>
      <c r="AX14" t="s">
        <v>86</v>
      </c>
      <c r="AY14" t="s">
        <v>86</v>
      </c>
      <c r="AZ14" t="s">
        <v>86</v>
      </c>
      <c r="BA14" t="s">
        <v>86</v>
      </c>
      <c r="BB14" t="s">
        <v>86</v>
      </c>
      <c r="BC14" t="s">
        <v>86</v>
      </c>
      <c r="BD14" t="s">
        <v>86</v>
      </c>
      <c r="BE14" t="s">
        <v>86</v>
      </c>
      <c r="BF14" t="s">
        <v>86</v>
      </c>
      <c r="BG14" t="s">
        <v>86</v>
      </c>
      <c r="BH14" t="s">
        <v>86</v>
      </c>
      <c r="BI14" t="s">
        <v>86</v>
      </c>
      <c r="BJ14" t="s">
        <v>86</v>
      </c>
      <c r="BK14" t="s">
        <v>86</v>
      </c>
      <c r="BL14" t="s">
        <v>87</v>
      </c>
      <c r="BM14" t="s">
        <v>87</v>
      </c>
      <c r="BN14" t="s">
        <v>87</v>
      </c>
      <c r="BO14" t="s">
        <v>87</v>
      </c>
      <c r="BP14" t="s">
        <v>88</v>
      </c>
      <c r="BQ14" t="s">
        <v>88</v>
      </c>
      <c r="BR14" t="s">
        <v>88</v>
      </c>
      <c r="BS14" t="s">
        <v>88</v>
      </c>
      <c r="BT14" t="s">
        <v>89</v>
      </c>
      <c r="BU14" t="s">
        <v>89</v>
      </c>
      <c r="BV14" t="s">
        <v>89</v>
      </c>
      <c r="BW14" t="s">
        <v>89</v>
      </c>
      <c r="BX14" t="s">
        <v>89</v>
      </c>
      <c r="BY14" t="s">
        <v>89</v>
      </c>
      <c r="BZ14" t="s">
        <v>89</v>
      </c>
      <c r="CA14" t="s">
        <v>89</v>
      </c>
      <c r="CB14" t="s">
        <v>89</v>
      </c>
      <c r="CC14" t="s">
        <v>89</v>
      </c>
      <c r="CD14" t="s">
        <v>89</v>
      </c>
      <c r="CE14" t="s">
        <v>89</v>
      </c>
      <c r="CF14" t="s">
        <v>89</v>
      </c>
      <c r="CG14" t="s">
        <v>89</v>
      </c>
      <c r="CH14" t="s">
        <v>89</v>
      </c>
      <c r="CI14" t="s">
        <v>89</v>
      </c>
      <c r="CJ14" t="s">
        <v>89</v>
      </c>
      <c r="CK14" t="s">
        <v>89</v>
      </c>
      <c r="CL14" t="s">
        <v>90</v>
      </c>
      <c r="CM14" t="s">
        <v>90</v>
      </c>
      <c r="CN14" t="s">
        <v>90</v>
      </c>
      <c r="CO14" t="s">
        <v>90</v>
      </c>
      <c r="CP14" t="s">
        <v>90</v>
      </c>
      <c r="CQ14" t="s">
        <v>90</v>
      </c>
      <c r="CR14" t="s">
        <v>90</v>
      </c>
      <c r="CS14" t="s">
        <v>90</v>
      </c>
      <c r="CT14" t="s">
        <v>90</v>
      </c>
      <c r="CU14" t="s">
        <v>90</v>
      </c>
      <c r="CV14" t="s">
        <v>90</v>
      </c>
      <c r="CW14" t="s">
        <v>90</v>
      </c>
      <c r="CX14" t="s">
        <v>90</v>
      </c>
      <c r="CY14" t="s">
        <v>90</v>
      </c>
      <c r="CZ14" t="s">
        <v>90</v>
      </c>
      <c r="DA14" t="s">
        <v>90</v>
      </c>
      <c r="DB14" t="s">
        <v>90</v>
      </c>
      <c r="DC14" t="s">
        <v>90</v>
      </c>
      <c r="DD14" t="s">
        <v>91</v>
      </c>
      <c r="DE14" t="s">
        <v>91</v>
      </c>
      <c r="DF14" t="s">
        <v>91</v>
      </c>
      <c r="DG14" t="s">
        <v>91</v>
      </c>
      <c r="DH14" t="s">
        <v>91</v>
      </c>
      <c r="DI14" t="s">
        <v>92</v>
      </c>
      <c r="DJ14" t="s">
        <v>92</v>
      </c>
      <c r="DK14" t="s">
        <v>92</v>
      </c>
      <c r="DL14" t="s">
        <v>92</v>
      </c>
      <c r="DM14" t="s">
        <v>92</v>
      </c>
      <c r="DN14" t="s">
        <v>92</v>
      </c>
      <c r="DO14" t="s">
        <v>92</v>
      </c>
      <c r="DP14" t="s">
        <v>92</v>
      </c>
      <c r="DQ14" t="s">
        <v>92</v>
      </c>
      <c r="DR14" t="s">
        <v>92</v>
      </c>
      <c r="DS14" t="s">
        <v>92</v>
      </c>
      <c r="DT14" t="s">
        <v>92</v>
      </c>
      <c r="DU14" t="s">
        <v>92</v>
      </c>
      <c r="DV14" t="s">
        <v>93</v>
      </c>
      <c r="DW14" t="s">
        <v>93</v>
      </c>
      <c r="DX14" t="s">
        <v>93</v>
      </c>
      <c r="DY14" t="s">
        <v>93</v>
      </c>
      <c r="DZ14" t="s">
        <v>93</v>
      </c>
      <c r="EA14" t="s">
        <v>93</v>
      </c>
      <c r="EB14" t="s">
        <v>93</v>
      </c>
      <c r="EC14" t="s">
        <v>93</v>
      </c>
      <c r="ED14" t="s">
        <v>93</v>
      </c>
      <c r="EE14" t="s">
        <v>93</v>
      </c>
      <c r="EF14" t="s">
        <v>93</v>
      </c>
      <c r="EG14" t="s">
        <v>93</v>
      </c>
      <c r="EH14" t="s">
        <v>93</v>
      </c>
      <c r="EI14" t="s">
        <v>93</v>
      </c>
      <c r="EJ14" t="s">
        <v>93</v>
      </c>
      <c r="EK14" t="s">
        <v>94</v>
      </c>
      <c r="EL14" t="s">
        <v>94</v>
      </c>
      <c r="EM14" t="s">
        <v>94</v>
      </c>
      <c r="EN14" t="s">
        <v>94</v>
      </c>
      <c r="EO14" t="s">
        <v>94</v>
      </c>
      <c r="EP14" t="s">
        <v>94</v>
      </c>
      <c r="EQ14" t="s">
        <v>94</v>
      </c>
      <c r="ER14" t="s">
        <v>94</v>
      </c>
      <c r="ES14" t="s">
        <v>94</v>
      </c>
      <c r="ET14" t="s">
        <v>94</v>
      </c>
      <c r="EU14" t="s">
        <v>94</v>
      </c>
      <c r="EV14" t="s">
        <v>94</v>
      </c>
      <c r="EW14" t="s">
        <v>94</v>
      </c>
      <c r="EX14" t="s">
        <v>94</v>
      </c>
      <c r="EY14" t="s">
        <v>94</v>
      </c>
      <c r="EZ14" t="s">
        <v>94</v>
      </c>
      <c r="FA14" t="s">
        <v>94</v>
      </c>
      <c r="FB14" t="s">
        <v>94</v>
      </c>
      <c r="FC14" t="s">
        <v>95</v>
      </c>
      <c r="FD14" t="s">
        <v>95</v>
      </c>
      <c r="FE14" t="s">
        <v>95</v>
      </c>
      <c r="FF14" t="s">
        <v>95</v>
      </c>
      <c r="FG14" t="s">
        <v>95</v>
      </c>
      <c r="FH14" t="s">
        <v>95</v>
      </c>
      <c r="FI14" t="s">
        <v>95</v>
      </c>
      <c r="FJ14" t="s">
        <v>95</v>
      </c>
      <c r="FK14" t="s">
        <v>95</v>
      </c>
      <c r="FL14" t="s">
        <v>95</v>
      </c>
      <c r="FM14" t="s">
        <v>95</v>
      </c>
      <c r="FN14" t="s">
        <v>95</v>
      </c>
      <c r="FO14" t="s">
        <v>95</v>
      </c>
      <c r="FP14" t="s">
        <v>95</v>
      </c>
      <c r="FQ14" t="s">
        <v>95</v>
      </c>
      <c r="FR14" t="s">
        <v>95</v>
      </c>
    </row>
    <row r="15" spans="1:174" x14ac:dyDescent="0.25">
      <c r="A15" t="s">
        <v>96</v>
      </c>
      <c r="B15" t="s">
        <v>97</v>
      </c>
      <c r="C15" t="s">
        <v>98</v>
      </c>
      <c r="D15" t="s">
        <v>99</v>
      </c>
      <c r="E15" t="s">
        <v>100</v>
      </c>
      <c r="F15" t="s">
        <v>101</v>
      </c>
      <c r="G15" t="s">
        <v>102</v>
      </c>
      <c r="H15" t="s">
        <v>103</v>
      </c>
      <c r="I15" t="s">
        <v>104</v>
      </c>
      <c r="J15" t="s">
        <v>105</v>
      </c>
      <c r="K15" t="s">
        <v>106</v>
      </c>
      <c r="L15" t="s">
        <v>107</v>
      </c>
      <c r="M15" t="s">
        <v>108</v>
      </c>
      <c r="N15" t="s">
        <v>109</v>
      </c>
      <c r="O15" t="s">
        <v>110</v>
      </c>
      <c r="P15" t="s">
        <v>111</v>
      </c>
      <c r="Q15" t="s">
        <v>112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  <c r="W15" t="s">
        <v>118</v>
      </c>
      <c r="X15" t="s">
        <v>119</v>
      </c>
      <c r="Y15" t="s">
        <v>120</v>
      </c>
      <c r="Z15" t="s">
        <v>121</v>
      </c>
      <c r="AA15" t="s">
        <v>122</v>
      </c>
      <c r="AB15" t="s">
        <v>123</v>
      </c>
      <c r="AC15" t="s">
        <v>124</v>
      </c>
      <c r="AD15" t="s">
        <v>125</v>
      </c>
      <c r="AE15" t="s">
        <v>126</v>
      </c>
      <c r="AF15" t="s">
        <v>85</v>
      </c>
      <c r="AG15" t="s">
        <v>127</v>
      </c>
      <c r="AH15" t="s">
        <v>128</v>
      </c>
      <c r="AI15" t="s">
        <v>129</v>
      </c>
      <c r="AJ15" t="s">
        <v>130</v>
      </c>
      <c r="AK15" t="s">
        <v>131</v>
      </c>
      <c r="AL15" t="s">
        <v>132</v>
      </c>
      <c r="AM15" t="s">
        <v>133</v>
      </c>
      <c r="AN15" t="s">
        <v>134</v>
      </c>
      <c r="AO15" t="s">
        <v>135</v>
      </c>
      <c r="AP15" t="s">
        <v>136</v>
      </c>
      <c r="AQ15" t="s">
        <v>137</v>
      </c>
      <c r="AR15" t="s">
        <v>138</v>
      </c>
      <c r="AS15" t="s">
        <v>139</v>
      </c>
      <c r="AT15" t="s">
        <v>140</v>
      </c>
      <c r="AU15" t="s">
        <v>141</v>
      </c>
      <c r="AV15" t="s">
        <v>142</v>
      </c>
      <c r="AW15" t="s">
        <v>143</v>
      </c>
      <c r="AX15" t="s">
        <v>144</v>
      </c>
      <c r="AY15" t="s">
        <v>145</v>
      </c>
      <c r="AZ15" t="s">
        <v>146</v>
      </c>
      <c r="BA15" t="s">
        <v>147</v>
      </c>
      <c r="BB15" t="s">
        <v>148</v>
      </c>
      <c r="BC15" t="s">
        <v>149</v>
      </c>
      <c r="BD15" t="s">
        <v>150</v>
      </c>
      <c r="BE15" t="s">
        <v>151</v>
      </c>
      <c r="BF15" t="s">
        <v>152</v>
      </c>
      <c r="BG15" t="s">
        <v>153</v>
      </c>
      <c r="BH15" t="s">
        <v>154</v>
      </c>
      <c r="BI15" t="s">
        <v>155</v>
      </c>
      <c r="BJ15" t="s">
        <v>156</v>
      </c>
      <c r="BK15" t="s">
        <v>157</v>
      </c>
      <c r="BL15" t="s">
        <v>158</v>
      </c>
      <c r="BM15" t="s">
        <v>159</v>
      </c>
      <c r="BN15" t="s">
        <v>160</v>
      </c>
      <c r="BO15" t="s">
        <v>161</v>
      </c>
      <c r="BP15" t="s">
        <v>162</v>
      </c>
      <c r="BQ15" t="s">
        <v>163</v>
      </c>
      <c r="BR15" t="s">
        <v>164</v>
      </c>
      <c r="BS15" t="s">
        <v>165</v>
      </c>
      <c r="BT15" t="s">
        <v>103</v>
      </c>
      <c r="BU15" t="s">
        <v>166</v>
      </c>
      <c r="BV15" t="s">
        <v>167</v>
      </c>
      <c r="BW15" t="s">
        <v>168</v>
      </c>
      <c r="BX15" t="s">
        <v>169</v>
      </c>
      <c r="BY15" t="s">
        <v>170</v>
      </c>
      <c r="BZ15" t="s">
        <v>171</v>
      </c>
      <c r="CA15" t="s">
        <v>172</v>
      </c>
      <c r="CB15" t="s">
        <v>173</v>
      </c>
      <c r="CC15" t="s">
        <v>174</v>
      </c>
      <c r="CD15" t="s">
        <v>175</v>
      </c>
      <c r="CE15" t="s">
        <v>176</v>
      </c>
      <c r="CF15" t="s">
        <v>177</v>
      </c>
      <c r="CG15" t="s">
        <v>178</v>
      </c>
      <c r="CH15" t="s">
        <v>179</v>
      </c>
      <c r="CI15" t="s">
        <v>180</v>
      </c>
      <c r="CJ15" t="s">
        <v>181</v>
      </c>
      <c r="CK15" t="s">
        <v>182</v>
      </c>
      <c r="CL15" t="s">
        <v>183</v>
      </c>
      <c r="CM15" t="s">
        <v>184</v>
      </c>
      <c r="CN15" t="s">
        <v>185</v>
      </c>
      <c r="CO15" t="s">
        <v>186</v>
      </c>
      <c r="CP15" t="s">
        <v>187</v>
      </c>
      <c r="CQ15" t="s">
        <v>188</v>
      </c>
      <c r="CR15" t="s">
        <v>189</v>
      </c>
      <c r="CS15" t="s">
        <v>190</v>
      </c>
      <c r="CT15" t="s">
        <v>191</v>
      </c>
      <c r="CU15" t="s">
        <v>192</v>
      </c>
      <c r="CV15" t="s">
        <v>193</v>
      </c>
      <c r="CW15" t="s">
        <v>194</v>
      </c>
      <c r="CX15" t="s">
        <v>195</v>
      </c>
      <c r="CY15" t="s">
        <v>196</v>
      </c>
      <c r="CZ15" t="s">
        <v>197</v>
      </c>
      <c r="DA15" t="s">
        <v>198</v>
      </c>
      <c r="DB15" t="s">
        <v>199</v>
      </c>
      <c r="DC15" t="s">
        <v>200</v>
      </c>
      <c r="DD15" t="s">
        <v>201</v>
      </c>
      <c r="DE15" t="s">
        <v>202</v>
      </c>
      <c r="DF15" t="s">
        <v>203</v>
      </c>
      <c r="DG15" t="s">
        <v>204</v>
      </c>
      <c r="DH15" t="s">
        <v>205</v>
      </c>
      <c r="DI15" t="s">
        <v>97</v>
      </c>
      <c r="DJ15" t="s">
        <v>100</v>
      </c>
      <c r="DK15" t="s">
        <v>206</v>
      </c>
      <c r="DL15" t="s">
        <v>207</v>
      </c>
      <c r="DM15" t="s">
        <v>208</v>
      </c>
      <c r="DN15" t="s">
        <v>209</v>
      </c>
      <c r="DO15" t="s">
        <v>210</v>
      </c>
      <c r="DP15" t="s">
        <v>211</v>
      </c>
      <c r="DQ15" t="s">
        <v>212</v>
      </c>
      <c r="DR15" t="s">
        <v>213</v>
      </c>
      <c r="DS15" t="s">
        <v>214</v>
      </c>
      <c r="DT15" t="s">
        <v>215</v>
      </c>
      <c r="DU15" t="s">
        <v>216</v>
      </c>
      <c r="DV15" t="s">
        <v>217</v>
      </c>
      <c r="DW15" t="s">
        <v>218</v>
      </c>
      <c r="DX15" t="s">
        <v>219</v>
      </c>
      <c r="DY15" t="s">
        <v>220</v>
      </c>
      <c r="DZ15" t="s">
        <v>221</v>
      </c>
      <c r="EA15" t="s">
        <v>222</v>
      </c>
      <c r="EB15" t="s">
        <v>223</v>
      </c>
      <c r="EC15" t="s">
        <v>224</v>
      </c>
      <c r="ED15" t="s">
        <v>225</v>
      </c>
      <c r="EE15" t="s">
        <v>226</v>
      </c>
      <c r="EF15" t="s">
        <v>227</v>
      </c>
      <c r="EG15" t="s">
        <v>228</v>
      </c>
      <c r="EH15" t="s">
        <v>229</v>
      </c>
      <c r="EI15" t="s">
        <v>230</v>
      </c>
      <c r="EJ15" t="s">
        <v>231</v>
      </c>
      <c r="EK15" t="s">
        <v>232</v>
      </c>
      <c r="EL15" t="s">
        <v>233</v>
      </c>
      <c r="EM15" t="s">
        <v>234</v>
      </c>
      <c r="EN15" t="s">
        <v>235</v>
      </c>
      <c r="EO15" t="s">
        <v>236</v>
      </c>
      <c r="EP15" t="s">
        <v>237</v>
      </c>
      <c r="EQ15" t="s">
        <v>238</v>
      </c>
      <c r="ER15" t="s">
        <v>239</v>
      </c>
      <c r="ES15" t="s">
        <v>240</v>
      </c>
      <c r="ET15" t="s">
        <v>241</v>
      </c>
      <c r="EU15" t="s">
        <v>242</v>
      </c>
      <c r="EV15" t="s">
        <v>243</v>
      </c>
      <c r="EW15" t="s">
        <v>244</v>
      </c>
      <c r="EX15" t="s">
        <v>245</v>
      </c>
      <c r="EY15" t="s">
        <v>246</v>
      </c>
      <c r="EZ15" t="s">
        <v>247</v>
      </c>
      <c r="FA15" t="s">
        <v>248</v>
      </c>
      <c r="FB15" t="s">
        <v>249</v>
      </c>
      <c r="FC15" t="s">
        <v>250</v>
      </c>
      <c r="FD15" t="s">
        <v>251</v>
      </c>
      <c r="FE15" t="s">
        <v>252</v>
      </c>
      <c r="FF15" t="s">
        <v>253</v>
      </c>
      <c r="FG15" t="s">
        <v>254</v>
      </c>
      <c r="FH15" t="s">
        <v>255</v>
      </c>
      <c r="FI15" t="s">
        <v>256</v>
      </c>
      <c r="FJ15" t="s">
        <v>257</v>
      </c>
      <c r="FK15" t="s">
        <v>258</v>
      </c>
      <c r="FL15" t="s">
        <v>259</v>
      </c>
      <c r="FM15" t="s">
        <v>260</v>
      </c>
      <c r="FN15" t="s">
        <v>261</v>
      </c>
      <c r="FO15" t="s">
        <v>262</v>
      </c>
      <c r="FP15" t="s">
        <v>263</v>
      </c>
      <c r="FQ15" t="s">
        <v>264</v>
      </c>
      <c r="FR15" t="s">
        <v>265</v>
      </c>
    </row>
    <row r="16" spans="1:174" x14ac:dyDescent="0.25">
      <c r="B16" t="s">
        <v>266</v>
      </c>
      <c r="C16" t="s">
        <v>266</v>
      </c>
      <c r="H16" t="s">
        <v>266</v>
      </c>
      <c r="I16" t="s">
        <v>267</v>
      </c>
      <c r="J16" t="s">
        <v>268</v>
      </c>
      <c r="K16" t="s">
        <v>269</v>
      </c>
      <c r="L16" t="s">
        <v>270</v>
      </c>
      <c r="M16" t="s">
        <v>270</v>
      </c>
      <c r="N16" t="s">
        <v>173</v>
      </c>
      <c r="O16" t="s">
        <v>173</v>
      </c>
      <c r="P16" t="s">
        <v>267</v>
      </c>
      <c r="Q16" t="s">
        <v>267</v>
      </c>
      <c r="R16" t="s">
        <v>267</v>
      </c>
      <c r="S16" t="s">
        <v>267</v>
      </c>
      <c r="T16" t="s">
        <v>271</v>
      </c>
      <c r="U16" t="s">
        <v>272</v>
      </c>
      <c r="V16" t="s">
        <v>272</v>
      </c>
      <c r="W16" t="s">
        <v>273</v>
      </c>
      <c r="X16" t="s">
        <v>274</v>
      </c>
      <c r="Y16" t="s">
        <v>273</v>
      </c>
      <c r="Z16" t="s">
        <v>273</v>
      </c>
      <c r="AA16" t="s">
        <v>273</v>
      </c>
      <c r="AB16" t="s">
        <v>271</v>
      </c>
      <c r="AC16" t="s">
        <v>271</v>
      </c>
      <c r="AD16" t="s">
        <v>271</v>
      </c>
      <c r="AE16" t="s">
        <v>271</v>
      </c>
      <c r="AF16" t="s">
        <v>275</v>
      </c>
      <c r="AG16" t="s">
        <v>274</v>
      </c>
      <c r="AI16" t="s">
        <v>274</v>
      </c>
      <c r="AJ16" t="s">
        <v>275</v>
      </c>
      <c r="AP16" t="s">
        <v>269</v>
      </c>
      <c r="AW16" t="s">
        <v>269</v>
      </c>
      <c r="AX16" t="s">
        <v>269</v>
      </c>
      <c r="AY16" t="s">
        <v>269</v>
      </c>
      <c r="AZ16" t="s">
        <v>276</v>
      </c>
      <c r="BL16" t="s">
        <v>269</v>
      </c>
      <c r="BM16" t="s">
        <v>269</v>
      </c>
      <c r="BO16" t="s">
        <v>277</v>
      </c>
      <c r="BP16" t="s">
        <v>278</v>
      </c>
      <c r="BS16" t="s">
        <v>267</v>
      </c>
      <c r="BT16" t="s">
        <v>266</v>
      </c>
      <c r="BU16" t="s">
        <v>270</v>
      </c>
      <c r="BV16" t="s">
        <v>270</v>
      </c>
      <c r="BW16" t="s">
        <v>279</v>
      </c>
      <c r="BX16" t="s">
        <v>279</v>
      </c>
      <c r="BY16" t="s">
        <v>270</v>
      </c>
      <c r="BZ16" t="s">
        <v>279</v>
      </c>
      <c r="CA16" t="s">
        <v>275</v>
      </c>
      <c r="CB16" t="s">
        <v>273</v>
      </c>
      <c r="CC16" t="s">
        <v>273</v>
      </c>
      <c r="CD16" t="s">
        <v>272</v>
      </c>
      <c r="CE16" t="s">
        <v>272</v>
      </c>
      <c r="CF16" t="s">
        <v>272</v>
      </c>
      <c r="CG16" t="s">
        <v>272</v>
      </c>
      <c r="CH16" t="s">
        <v>272</v>
      </c>
      <c r="CI16" t="s">
        <v>280</v>
      </c>
      <c r="CJ16" t="s">
        <v>269</v>
      </c>
      <c r="CK16" t="s">
        <v>269</v>
      </c>
      <c r="CL16" t="s">
        <v>269</v>
      </c>
      <c r="CQ16" t="s">
        <v>269</v>
      </c>
      <c r="CT16" t="s">
        <v>272</v>
      </c>
      <c r="CU16" t="s">
        <v>272</v>
      </c>
      <c r="CV16" t="s">
        <v>272</v>
      </c>
      <c r="CW16" t="s">
        <v>272</v>
      </c>
      <c r="CX16" t="s">
        <v>272</v>
      </c>
      <c r="CY16" t="s">
        <v>269</v>
      </c>
      <c r="CZ16" t="s">
        <v>269</v>
      </c>
      <c r="DA16" t="s">
        <v>269</v>
      </c>
      <c r="DB16" t="s">
        <v>266</v>
      </c>
      <c r="DE16" t="s">
        <v>281</v>
      </c>
      <c r="DF16" t="s">
        <v>281</v>
      </c>
      <c r="DH16" t="s">
        <v>266</v>
      </c>
      <c r="DI16" t="s">
        <v>282</v>
      </c>
      <c r="DK16" t="s">
        <v>266</v>
      </c>
      <c r="DL16" t="s">
        <v>266</v>
      </c>
      <c r="DN16" t="s">
        <v>283</v>
      </c>
      <c r="DO16" t="s">
        <v>284</v>
      </c>
      <c r="DP16" t="s">
        <v>283</v>
      </c>
      <c r="DQ16" t="s">
        <v>284</v>
      </c>
      <c r="DR16" t="s">
        <v>283</v>
      </c>
      <c r="DS16" t="s">
        <v>284</v>
      </c>
      <c r="DT16" t="s">
        <v>274</v>
      </c>
      <c r="DU16" t="s">
        <v>274</v>
      </c>
      <c r="DV16" t="s">
        <v>269</v>
      </c>
      <c r="DW16" t="s">
        <v>285</v>
      </c>
      <c r="DX16" t="s">
        <v>269</v>
      </c>
      <c r="DZ16" t="s">
        <v>270</v>
      </c>
      <c r="EA16" t="s">
        <v>286</v>
      </c>
      <c r="EB16" t="s">
        <v>270</v>
      </c>
      <c r="ED16" t="s">
        <v>279</v>
      </c>
      <c r="EE16" t="s">
        <v>287</v>
      </c>
      <c r="EF16" t="s">
        <v>279</v>
      </c>
      <c r="EK16" t="s">
        <v>274</v>
      </c>
      <c r="EL16" t="s">
        <v>274</v>
      </c>
      <c r="EM16" t="s">
        <v>283</v>
      </c>
      <c r="EN16" t="s">
        <v>284</v>
      </c>
      <c r="EO16" t="s">
        <v>284</v>
      </c>
      <c r="ES16" t="s">
        <v>284</v>
      </c>
      <c r="EW16" t="s">
        <v>270</v>
      </c>
      <c r="EX16" t="s">
        <v>270</v>
      </c>
      <c r="EY16" t="s">
        <v>279</v>
      </c>
      <c r="EZ16" t="s">
        <v>279</v>
      </c>
      <c r="FA16" t="s">
        <v>288</v>
      </c>
      <c r="FB16" t="s">
        <v>288</v>
      </c>
      <c r="FD16" t="s">
        <v>275</v>
      </c>
      <c r="FE16" t="s">
        <v>275</v>
      </c>
      <c r="FF16" t="s">
        <v>272</v>
      </c>
      <c r="FG16" t="s">
        <v>272</v>
      </c>
      <c r="FH16" t="s">
        <v>272</v>
      </c>
      <c r="FI16" t="s">
        <v>272</v>
      </c>
      <c r="FJ16" t="s">
        <v>272</v>
      </c>
      <c r="FK16" t="s">
        <v>274</v>
      </c>
      <c r="FL16" t="s">
        <v>274</v>
      </c>
      <c r="FM16" t="s">
        <v>274</v>
      </c>
      <c r="FN16" t="s">
        <v>272</v>
      </c>
      <c r="FO16" t="s">
        <v>270</v>
      </c>
      <c r="FP16" t="s">
        <v>279</v>
      </c>
      <c r="FQ16" t="s">
        <v>274</v>
      </c>
      <c r="FR16" t="s">
        <v>274</v>
      </c>
    </row>
    <row r="17" spans="1:174" x14ac:dyDescent="0.25">
      <c r="A17">
        <v>1</v>
      </c>
      <c r="B17">
        <v>1607618425.5</v>
      </c>
      <c r="C17">
        <v>0</v>
      </c>
      <c r="D17" t="s">
        <v>289</v>
      </c>
      <c r="E17" t="s">
        <v>290</v>
      </c>
      <c r="F17" t="s">
        <v>291</v>
      </c>
      <c r="G17" t="s">
        <v>292</v>
      </c>
      <c r="H17">
        <v>1607618417.5</v>
      </c>
      <c r="I17">
        <f t="shared" ref="I17:I31" si="0">(J17)/1000</f>
        <v>1.0263906526981176E-3</v>
      </c>
      <c r="J17">
        <f t="shared" ref="J17:J31" si="1">1000*CA17*AH17*(BW17-BX17)/(100*BP17*(1000-AH17*BW17))</f>
        <v>1.0263906526981177</v>
      </c>
      <c r="K17">
        <f t="shared" ref="K17:K31" si="2">CA17*AH17*(BV17-BU17*(1000-AH17*BX17)/(1000-AH17*BW17))/(100*BP17)</f>
        <v>4.1094431306297077</v>
      </c>
      <c r="L17">
        <f t="shared" ref="L17:L31" si="3">BU17 - IF(AH17&gt;1, K17*BP17*100/(AJ17*CI17), 0)</f>
        <v>399.91845161290303</v>
      </c>
      <c r="M17">
        <f t="shared" ref="M17:M31" si="4">((S17-I17/2)*L17-K17)/(S17+I17/2)</f>
        <v>135.72726842738166</v>
      </c>
      <c r="N17">
        <f t="shared" ref="N17:N31" si="5">M17*(CB17+CC17)/1000</f>
        <v>13.80900352004962</v>
      </c>
      <c r="O17">
        <f t="shared" ref="O17:O31" si="6">(BU17 - IF(AH17&gt;1, K17*BP17*100/(AJ17*CI17), 0))*(CB17+CC17)/1000</f>
        <v>40.68803100542813</v>
      </c>
      <c r="P17">
        <f t="shared" ref="P17:P31" si="7">2/((1/R17-1/Q17)+SIGN(R17)*SQRT((1/R17-1/Q17)*(1/R17-1/Q17) + 4*BQ17/((BQ17+1)*(BQ17+1))*(2*1/R17*1/Q17-1/Q17*1/Q17)))</f>
        <v>2.6666329027456529E-2</v>
      </c>
      <c r="Q17">
        <f t="shared" ref="Q17:Q31" si="8">IF(LEFT(BR17,1)&lt;&gt;"0",IF(LEFT(BR17,1)="1",3,BS17),$D$5+$E$5*(CI17*CB17/($K$5*1000))+$F$5*(CI17*CB17/($K$5*1000))*MAX(MIN(BP17,$J$5),$I$5)*MAX(MIN(BP17,$J$5),$I$5)+$G$5*MAX(MIN(BP17,$J$5),$I$5)*(CI17*CB17/($K$5*1000))+$H$5*(CI17*CB17/($K$5*1000))*(CI17*CB17/($K$5*1000)))</f>
        <v>2.9577846494368689</v>
      </c>
      <c r="R17">
        <f t="shared" ref="R17:R31" si="9">I17*(1000-(1000*0.61365*EXP(17.502*V17/(240.97+V17))/(CB17+CC17)+BW17)/2)/(1000*0.61365*EXP(17.502*V17/(240.97+V17))/(CB17+CC17)-BW17)</f>
        <v>2.6533484062686265E-2</v>
      </c>
      <c r="S17">
        <f t="shared" ref="S17:S31" si="10">1/((BQ17+1)/(P17/1.6)+1/(Q17/1.37)) + BQ17/((BQ17+1)/(P17/1.6) + BQ17/(Q17/1.37))</f>
        <v>1.6595307829233932E-2</v>
      </c>
      <c r="T17">
        <f t="shared" ref="T17:T31" si="11">(BM17*BO17)</f>
        <v>231.29067794388479</v>
      </c>
      <c r="U17">
        <f t="shared" ref="U17:U31" si="12">(CD17+(T17+2*0.95*0.0000000567*(((CD17+$B$7)+273)^4-(CD17+273)^4)-44100*I17)/(1.84*29.3*Q17+8*0.95*0.0000000567*(CD17+273)^3))</f>
        <v>29.099080145149031</v>
      </c>
      <c r="V17">
        <f t="shared" ref="V17:V31" si="13">($C$7*CE17+$D$7*CF17+$E$7*U17)</f>
        <v>28.957712903225801</v>
      </c>
      <c r="W17">
        <f t="shared" ref="W17:W31" si="14">0.61365*EXP(17.502*V17/(240.97+V17))</f>
        <v>4.0119421323395121</v>
      </c>
      <c r="X17">
        <f t="shared" ref="X17:X31" si="15">(Y17/Z17*100)</f>
        <v>4.1328551437217182</v>
      </c>
      <c r="Y17">
        <f t="shared" ref="Y17:Y31" si="16">BW17*(CB17+CC17)/1000</f>
        <v>0.15695008138615016</v>
      </c>
      <c r="Z17">
        <f t="shared" ref="Z17:Z31" si="17">0.61365*EXP(17.502*CD17/(240.97+CD17))</f>
        <v>3.7976187388172882</v>
      </c>
      <c r="AA17">
        <f t="shared" ref="AA17:AA31" si="18">(W17-BW17*(CB17+CC17)/1000)</f>
        <v>3.8549920509533622</v>
      </c>
      <c r="AB17">
        <f t="shared" ref="AB17:AB31" si="19">(-I17*44100)</f>
        <v>-45.26382778398699</v>
      </c>
      <c r="AC17">
        <f t="shared" ref="AC17:AC31" si="20">2*29.3*Q17*0.92*(CD17-V17)</f>
        <v>-150.71447188328452</v>
      </c>
      <c r="AD17">
        <f t="shared" ref="AD17:AD31" si="21">2*0.95*0.0000000567*(((CD17+$B$7)+273)^4-(V17+273)^4)</f>
        <v>-11.160878839656505</v>
      </c>
      <c r="AE17">
        <f t="shared" ref="AE17:AE31" si="22">T17+AD17+AB17+AC17</f>
        <v>24.151499436956783</v>
      </c>
      <c r="AF17">
        <v>0</v>
      </c>
      <c r="AG17">
        <v>0</v>
      </c>
      <c r="AH17">
        <f t="shared" ref="AH17:AH31" si="23">IF(AF17*$H$13&gt;=AJ17,1,(AJ17/(AJ17-AF17*$H$13)))</f>
        <v>1</v>
      </c>
      <c r="AI17">
        <f t="shared" ref="AI17:AI31" si="24">(AH17-1)*100</f>
        <v>0</v>
      </c>
      <c r="AJ17">
        <f t="shared" ref="AJ17:AJ31" si="25">MAX(0,($B$13+$C$13*CI17)/(1+$D$13*CI17)*CB17/(CD17+273)*$E$13)</f>
        <v>53552.695117786941</v>
      </c>
      <c r="AK17" t="s">
        <v>293</v>
      </c>
      <c r="AL17">
        <v>10143.9</v>
      </c>
      <c r="AM17">
        <v>715.47692307692296</v>
      </c>
      <c r="AN17">
        <v>3262.08</v>
      </c>
      <c r="AO17">
        <f t="shared" ref="AO17:AO31" si="26">1-AM17/AN17</f>
        <v>0.78066849277855754</v>
      </c>
      <c r="AP17">
        <v>-0.57774747981622299</v>
      </c>
      <c r="AQ17" t="s">
        <v>294</v>
      </c>
      <c r="AR17">
        <v>15417.8</v>
      </c>
      <c r="AS17">
        <v>888.19719999999995</v>
      </c>
      <c r="AT17">
        <v>994.11</v>
      </c>
      <c r="AU17">
        <f t="shared" ref="AU17:AU31" si="27">1-AS17/AT17</f>
        <v>0.10654032249952228</v>
      </c>
      <c r="AV17">
        <v>0.5</v>
      </c>
      <c r="AW17">
        <f t="shared" ref="AW17:AW31" si="28">BM17</f>
        <v>1180.1865499413973</v>
      </c>
      <c r="AX17">
        <f t="shared" ref="AX17:AX31" si="29">K17</f>
        <v>4.1094431306297077</v>
      </c>
      <c r="AY17">
        <f t="shared" ref="AY17:AY31" si="30">AU17*AV17*AW17</f>
        <v>62.868727820177511</v>
      </c>
      <c r="AZ17">
        <f t="shared" ref="AZ17:AZ31" si="31">(AX17-AP17)/AW17</f>
        <v>3.9715675548739945E-3</v>
      </c>
      <c r="BA17">
        <f t="shared" ref="BA17:BA31" si="32">(AN17-AT17)/AT17</f>
        <v>2.2814074901167878</v>
      </c>
      <c r="BB17" t="s">
        <v>295</v>
      </c>
      <c r="BC17">
        <v>888.19719999999995</v>
      </c>
      <c r="BD17">
        <v>666.26</v>
      </c>
      <c r="BE17">
        <f t="shared" ref="BE17:BE31" si="33">1-BD17/AT17</f>
        <v>0.32979247769361542</v>
      </c>
      <c r="BF17">
        <f t="shared" ref="BF17:BF31" si="34">(AT17-BC17)/(AT17-BD17)</f>
        <v>0.32305261552539288</v>
      </c>
      <c r="BG17">
        <f t="shared" ref="BG17:BG31" si="35">(AN17-AT17)/(AN17-BD17)</f>
        <v>0.87370079589493876</v>
      </c>
      <c r="BH17">
        <f t="shared" ref="BH17:BH31" si="36">(AT17-BC17)/(AT17-AM17)</f>
        <v>0.38011567459824475</v>
      </c>
      <c r="BI17">
        <f t="shared" ref="BI17:BI31" si="37">(AN17-AT17)/(AN17-AM17)</f>
        <v>0.8905863738844868</v>
      </c>
      <c r="BJ17">
        <f t="shared" ref="BJ17:BJ31" si="38">(BF17*BD17/BC17)</f>
        <v>0.24233023434429685</v>
      </c>
      <c r="BK17">
        <f t="shared" ref="BK17:BK31" si="39">(1-BJ17)</f>
        <v>0.75766976565570321</v>
      </c>
      <c r="BL17">
        <f t="shared" ref="BL17:BL31" si="40">$B$11*CJ17+$C$11*CK17+$F$11*CL17*(1-CO17)</f>
        <v>1400.00225806452</v>
      </c>
      <c r="BM17">
        <f t="shared" ref="BM17:BM31" si="41">BL17*BN17</f>
        <v>1180.1865499413973</v>
      </c>
      <c r="BN17">
        <f t="shared" ref="BN17:BN31" si="42">($B$11*$D$9+$C$11*$D$9+$F$11*((CY17+CQ17)/MAX(CY17+CQ17+CZ17, 0.1)*$I$9+CZ17/MAX(CY17+CQ17+CZ17, 0.1)*$J$9))/($B$11+$C$11+$F$11)</f>
        <v>0.84298903315555052</v>
      </c>
      <c r="BO17">
        <f t="shared" ref="BO17:BO31" si="43">($B$11*$K$9+$C$11*$K$9+$F$11*((CY17+CQ17)/MAX(CY17+CQ17+CZ17, 0.1)*$P$9+CZ17/MAX(CY17+CQ17+CZ17, 0.1)*$Q$9))/($B$11+$C$11+$F$11)</f>
        <v>0.1959780663111011</v>
      </c>
      <c r="BP17">
        <v>6</v>
      </c>
      <c r="BQ17">
        <v>0.5</v>
      </c>
      <c r="BR17" t="s">
        <v>296</v>
      </c>
      <c r="BS17">
        <v>2</v>
      </c>
      <c r="BT17">
        <v>1607618417.5</v>
      </c>
      <c r="BU17">
        <v>399.91845161290303</v>
      </c>
      <c r="BV17">
        <v>405.34022580645097</v>
      </c>
      <c r="BW17">
        <v>1.5426461290322599</v>
      </c>
      <c r="BX17">
        <v>0.31335909677419399</v>
      </c>
      <c r="BY17">
        <v>398.90567741935502</v>
      </c>
      <c r="BZ17">
        <v>1.4943170967741899</v>
      </c>
      <c r="CA17">
        <v>500.19593548387098</v>
      </c>
      <c r="CB17">
        <v>101.640806451613</v>
      </c>
      <c r="CC17">
        <v>0.100013061290323</v>
      </c>
      <c r="CD17">
        <v>28.012558064516099</v>
      </c>
      <c r="CE17">
        <v>28.957712903225801</v>
      </c>
      <c r="CF17">
        <v>999.9</v>
      </c>
      <c r="CG17">
        <v>0</v>
      </c>
      <c r="CH17">
        <v>0</v>
      </c>
      <c r="CI17">
        <v>9997.8006451612891</v>
      </c>
      <c r="CJ17">
        <v>0</v>
      </c>
      <c r="CK17">
        <v>331.17193548387098</v>
      </c>
      <c r="CL17">
        <v>1400.00225806452</v>
      </c>
      <c r="CM17">
        <v>0.900008419354839</v>
      </c>
      <c r="CN17">
        <v>9.9991138709677393E-2</v>
      </c>
      <c r="CO17">
        <v>0</v>
      </c>
      <c r="CP17">
        <v>891.44538709677397</v>
      </c>
      <c r="CQ17">
        <v>4.9994800000000001</v>
      </c>
      <c r="CR17">
        <v>12844.487096774201</v>
      </c>
      <c r="CS17">
        <v>11417.625806451601</v>
      </c>
      <c r="CT17">
        <v>46.820193548387103</v>
      </c>
      <c r="CU17">
        <v>48.8343548387097</v>
      </c>
      <c r="CV17">
        <v>47.850612903225802</v>
      </c>
      <c r="CW17">
        <v>48.4796774193548</v>
      </c>
      <c r="CX17">
        <v>48.808193548387102</v>
      </c>
      <c r="CY17">
        <v>1255.5138709677401</v>
      </c>
      <c r="CZ17">
        <v>139.48838709677401</v>
      </c>
      <c r="DA17">
        <v>0</v>
      </c>
      <c r="DB17">
        <v>1607618424.5</v>
      </c>
      <c r="DC17">
        <v>0</v>
      </c>
      <c r="DD17">
        <v>888.19719999999995</v>
      </c>
      <c r="DE17">
        <v>-179.31730742449801</v>
      </c>
      <c r="DF17">
        <v>-2495.43076549123</v>
      </c>
      <c r="DG17">
        <v>12799.468000000001</v>
      </c>
      <c r="DH17">
        <v>15</v>
      </c>
      <c r="DI17">
        <v>0</v>
      </c>
      <c r="DJ17" t="s">
        <v>297</v>
      </c>
      <c r="DK17">
        <v>1607548763</v>
      </c>
      <c r="DL17">
        <v>1607548763</v>
      </c>
      <c r="DM17">
        <v>0</v>
      </c>
      <c r="DN17">
        <v>-4.4999999999999998E-2</v>
      </c>
      <c r="DO17">
        <v>6.0000000000000001E-3</v>
      </c>
      <c r="DP17">
        <v>1.012</v>
      </c>
      <c r="DQ17">
        <v>6.6000000000000003E-2</v>
      </c>
      <c r="DR17">
        <v>400</v>
      </c>
      <c r="DS17">
        <v>0</v>
      </c>
      <c r="DT17">
        <v>0.22</v>
      </c>
      <c r="DU17">
        <v>0.08</v>
      </c>
      <c r="DV17">
        <v>4.1161476046125101</v>
      </c>
      <c r="DW17">
        <v>-4.9008665532248002E-2</v>
      </c>
      <c r="DX17">
        <v>3.6158563431968299E-2</v>
      </c>
      <c r="DY17">
        <v>1</v>
      </c>
      <c r="DZ17">
        <v>-5.4236366666666704</v>
      </c>
      <c r="EA17">
        <v>4.5903270300353897E-2</v>
      </c>
      <c r="EB17">
        <v>3.9350770626366299E-2</v>
      </c>
      <c r="EC17">
        <v>1</v>
      </c>
      <c r="ED17">
        <v>1.2300426666666699</v>
      </c>
      <c r="EE17">
        <v>-0.19741508342602901</v>
      </c>
      <c r="EF17">
        <v>1.4257365800019101E-2</v>
      </c>
      <c r="EG17">
        <v>1</v>
      </c>
      <c r="EH17">
        <v>3</v>
      </c>
      <c r="EI17">
        <v>3</v>
      </c>
      <c r="EJ17" t="s">
        <v>298</v>
      </c>
      <c r="EK17">
        <v>100</v>
      </c>
      <c r="EL17">
        <v>100</v>
      </c>
      <c r="EM17">
        <v>1.0129999999999999</v>
      </c>
      <c r="EN17">
        <v>4.8599999999999997E-2</v>
      </c>
      <c r="EO17">
        <v>1.1794943401787199</v>
      </c>
      <c r="EP17">
        <v>-1.6043650578588901E-5</v>
      </c>
      <c r="EQ17">
        <v>-1.15305589960158E-6</v>
      </c>
      <c r="ER17">
        <v>3.6581349982770798E-10</v>
      </c>
      <c r="ES17">
        <v>6.6000000000000003E-2</v>
      </c>
      <c r="ET17">
        <v>-1.48585495900011E-2</v>
      </c>
      <c r="EU17">
        <v>2.0620247853856302E-3</v>
      </c>
      <c r="EV17">
        <v>-2.1578943166311499E-5</v>
      </c>
      <c r="EW17">
        <v>18</v>
      </c>
      <c r="EX17">
        <v>2225</v>
      </c>
      <c r="EY17">
        <v>1</v>
      </c>
      <c r="EZ17">
        <v>25</v>
      </c>
      <c r="FA17">
        <v>1161</v>
      </c>
      <c r="FB17">
        <v>1161</v>
      </c>
      <c r="FC17">
        <v>2</v>
      </c>
      <c r="FD17">
        <v>502.31200000000001</v>
      </c>
      <c r="FE17">
        <v>497.38299999999998</v>
      </c>
      <c r="FF17">
        <v>22.453099999999999</v>
      </c>
      <c r="FG17">
        <v>32.331899999999997</v>
      </c>
      <c r="FH17">
        <v>29.9985</v>
      </c>
      <c r="FI17">
        <v>31.926500000000001</v>
      </c>
      <c r="FJ17">
        <v>31.906099999999999</v>
      </c>
      <c r="FK17">
        <v>18.735900000000001</v>
      </c>
      <c r="FL17">
        <v>100</v>
      </c>
      <c r="FM17">
        <v>0</v>
      </c>
      <c r="FN17">
        <v>24.141500000000001</v>
      </c>
      <c r="FO17">
        <v>405.31700000000001</v>
      </c>
      <c r="FP17">
        <v>0</v>
      </c>
      <c r="FQ17">
        <v>97.867800000000003</v>
      </c>
      <c r="FR17">
        <v>102.655</v>
      </c>
    </row>
    <row r="18" spans="1:174" x14ac:dyDescent="0.25">
      <c r="A18">
        <v>2</v>
      </c>
      <c r="B18">
        <v>1607618546</v>
      </c>
      <c r="C18">
        <v>120.5</v>
      </c>
      <c r="D18" t="s">
        <v>299</v>
      </c>
      <c r="E18" t="s">
        <v>300</v>
      </c>
      <c r="F18" t="s">
        <v>291</v>
      </c>
      <c r="G18" t="s">
        <v>292</v>
      </c>
      <c r="H18">
        <v>1607618538.25</v>
      </c>
      <c r="I18">
        <f t="shared" si="0"/>
        <v>8.6828865423659767E-4</v>
      </c>
      <c r="J18">
        <f t="shared" si="1"/>
        <v>0.86828865423659762</v>
      </c>
      <c r="K18">
        <f t="shared" si="2"/>
        <v>-0.84819075252346332</v>
      </c>
      <c r="L18">
        <f t="shared" si="3"/>
        <v>49.6215433333333</v>
      </c>
      <c r="M18">
        <f t="shared" si="4"/>
        <v>105.52541346153642</v>
      </c>
      <c r="N18">
        <f t="shared" si="5"/>
        <v>10.734038975174403</v>
      </c>
      <c r="O18">
        <f t="shared" si="6"/>
        <v>5.0475005278463101</v>
      </c>
      <c r="P18">
        <f t="shared" si="7"/>
        <v>2.2428476988610248E-2</v>
      </c>
      <c r="Q18">
        <f t="shared" si="8"/>
        <v>2.9590189178267838</v>
      </c>
      <c r="R18">
        <f t="shared" si="9"/>
        <v>2.2334459391970377E-2</v>
      </c>
      <c r="S18">
        <f t="shared" si="10"/>
        <v>1.3967451261793364E-2</v>
      </c>
      <c r="T18">
        <f t="shared" si="11"/>
        <v>231.28722681102985</v>
      </c>
      <c r="U18">
        <f t="shared" si="12"/>
        <v>29.111758188030748</v>
      </c>
      <c r="V18">
        <f t="shared" si="13"/>
        <v>28.945786666666699</v>
      </c>
      <c r="W18">
        <f t="shared" si="14"/>
        <v>4.0091733866100583</v>
      </c>
      <c r="X18">
        <f t="shared" si="15"/>
        <v>3.5659633245456144</v>
      </c>
      <c r="Y18">
        <f t="shared" si="16"/>
        <v>0.13520390955061065</v>
      </c>
      <c r="Z18">
        <f t="shared" si="17"/>
        <v>3.7915115004117079</v>
      </c>
      <c r="AA18">
        <f t="shared" si="18"/>
        <v>3.8739694770594477</v>
      </c>
      <c r="AB18">
        <f t="shared" si="19"/>
        <v>-38.291529651833955</v>
      </c>
      <c r="AC18">
        <f t="shared" si="20"/>
        <v>-153.27903339397528</v>
      </c>
      <c r="AD18">
        <f t="shared" si="21"/>
        <v>-11.34382734097734</v>
      </c>
      <c r="AE18">
        <f t="shared" si="22"/>
        <v>28.372836424243303</v>
      </c>
      <c r="AF18">
        <v>0</v>
      </c>
      <c r="AG18">
        <v>0</v>
      </c>
      <c r="AH18">
        <f t="shared" si="23"/>
        <v>1</v>
      </c>
      <c r="AI18">
        <f t="shared" si="24"/>
        <v>0</v>
      </c>
      <c r="AJ18">
        <f t="shared" si="25"/>
        <v>53593.127812971441</v>
      </c>
      <c r="AK18" t="s">
        <v>293</v>
      </c>
      <c r="AL18">
        <v>10143.9</v>
      </c>
      <c r="AM18">
        <v>715.47692307692296</v>
      </c>
      <c r="AN18">
        <v>3262.08</v>
      </c>
      <c r="AO18">
        <f t="shared" si="26"/>
        <v>0.78066849277855754</v>
      </c>
      <c r="AP18">
        <v>-0.57774747981622299</v>
      </c>
      <c r="AQ18" t="s">
        <v>301</v>
      </c>
      <c r="AR18">
        <v>15413.8</v>
      </c>
      <c r="AS18">
        <v>760.23320000000001</v>
      </c>
      <c r="AT18">
        <v>834.53</v>
      </c>
      <c r="AU18">
        <f t="shared" si="27"/>
        <v>8.9028315339172881E-2</v>
      </c>
      <c r="AV18">
        <v>0.5</v>
      </c>
      <c r="AW18">
        <f t="shared" si="28"/>
        <v>1180.1671515543744</v>
      </c>
      <c r="AX18">
        <f t="shared" si="29"/>
        <v>-0.84819075252346332</v>
      </c>
      <c r="AY18">
        <f t="shared" si="30"/>
        <v>52.53414666075814</v>
      </c>
      <c r="AZ18">
        <f t="shared" si="31"/>
        <v>-2.2915675322012221E-4</v>
      </c>
      <c r="BA18">
        <f t="shared" si="32"/>
        <v>2.908882844235678</v>
      </c>
      <c r="BB18" t="s">
        <v>302</v>
      </c>
      <c r="BC18">
        <v>760.23320000000001</v>
      </c>
      <c r="BD18">
        <v>616.09</v>
      </c>
      <c r="BE18">
        <f t="shared" si="33"/>
        <v>0.26175212395000769</v>
      </c>
      <c r="BF18">
        <f t="shared" si="34"/>
        <v>0.340124519318806</v>
      </c>
      <c r="BG18">
        <f t="shared" si="35"/>
        <v>0.91744488830267701</v>
      </c>
      <c r="BH18">
        <f t="shared" si="36"/>
        <v>0.62406450904250776</v>
      </c>
      <c r="BI18">
        <f t="shared" si="37"/>
        <v>0.95325024225333055</v>
      </c>
      <c r="BJ18">
        <f t="shared" si="38"/>
        <v>0.27563557485666657</v>
      </c>
      <c r="BK18">
        <f t="shared" si="39"/>
        <v>0.72436442514333343</v>
      </c>
      <c r="BL18">
        <f t="shared" si="40"/>
        <v>1399.979</v>
      </c>
      <c r="BM18">
        <f t="shared" si="41"/>
        <v>1180.1671515543744</v>
      </c>
      <c r="BN18">
        <f t="shared" si="42"/>
        <v>0.8429891816622781</v>
      </c>
      <c r="BO18">
        <f t="shared" si="43"/>
        <v>0.19597836332455626</v>
      </c>
      <c r="BP18">
        <v>6</v>
      </c>
      <c r="BQ18">
        <v>0.5</v>
      </c>
      <c r="BR18" t="s">
        <v>296</v>
      </c>
      <c r="BS18">
        <v>2</v>
      </c>
      <c r="BT18">
        <v>1607618538.25</v>
      </c>
      <c r="BU18">
        <v>49.6215433333333</v>
      </c>
      <c r="BV18">
        <v>48.655756666666697</v>
      </c>
      <c r="BW18">
        <v>1.329178</v>
      </c>
      <c r="BX18">
        <v>0.288981933333333</v>
      </c>
      <c r="BY18">
        <v>48.445496666666699</v>
      </c>
      <c r="BZ18">
        <v>1.2788516666666701</v>
      </c>
      <c r="CA18">
        <v>500.175633333333</v>
      </c>
      <c r="CB18">
        <v>101.62</v>
      </c>
      <c r="CC18">
        <v>9.9942363333333298E-2</v>
      </c>
      <c r="CD18">
        <v>27.984950000000001</v>
      </c>
      <c r="CE18">
        <v>28.945786666666699</v>
      </c>
      <c r="CF18">
        <v>999.9</v>
      </c>
      <c r="CG18">
        <v>0</v>
      </c>
      <c r="CH18">
        <v>0</v>
      </c>
      <c r="CI18">
        <v>10006.850333333299</v>
      </c>
      <c r="CJ18">
        <v>0</v>
      </c>
      <c r="CK18">
        <v>332.409766666667</v>
      </c>
      <c r="CL18">
        <v>1399.979</v>
      </c>
      <c r="CM18">
        <v>0.90000126666666702</v>
      </c>
      <c r="CN18">
        <v>9.9998320000000002E-2</v>
      </c>
      <c r="CO18">
        <v>0</v>
      </c>
      <c r="CP18">
        <v>760.30453333333298</v>
      </c>
      <c r="CQ18">
        <v>4.9994800000000001</v>
      </c>
      <c r="CR18">
        <v>11025.4533333333</v>
      </c>
      <c r="CS18">
        <v>11417.4</v>
      </c>
      <c r="CT18">
        <v>47.2477666666666</v>
      </c>
      <c r="CU18">
        <v>49.3309</v>
      </c>
      <c r="CV18">
        <v>48.328766666666603</v>
      </c>
      <c r="CW18">
        <v>48.8663666666667</v>
      </c>
      <c r="CX18">
        <v>49.185200000000002</v>
      </c>
      <c r="CY18">
        <v>1255.4860000000001</v>
      </c>
      <c r="CZ18">
        <v>139.49299999999999</v>
      </c>
      <c r="DA18">
        <v>0</v>
      </c>
      <c r="DB18">
        <v>119.5</v>
      </c>
      <c r="DC18">
        <v>0</v>
      </c>
      <c r="DD18">
        <v>760.23320000000001</v>
      </c>
      <c r="DE18">
        <v>-15.742307679835699</v>
      </c>
      <c r="DF18">
        <v>-217.23076897151299</v>
      </c>
      <c r="DG18">
        <v>11024.508</v>
      </c>
      <c r="DH18">
        <v>15</v>
      </c>
      <c r="DI18">
        <v>0</v>
      </c>
      <c r="DJ18" t="s">
        <v>297</v>
      </c>
      <c r="DK18">
        <v>1607548763</v>
      </c>
      <c r="DL18">
        <v>1607548763</v>
      </c>
      <c r="DM18">
        <v>0</v>
      </c>
      <c r="DN18">
        <v>-4.4999999999999998E-2</v>
      </c>
      <c r="DO18">
        <v>6.0000000000000001E-3</v>
      </c>
      <c r="DP18">
        <v>1.012</v>
      </c>
      <c r="DQ18">
        <v>6.6000000000000003E-2</v>
      </c>
      <c r="DR18">
        <v>400</v>
      </c>
      <c r="DS18">
        <v>0</v>
      </c>
      <c r="DT18">
        <v>0.22</v>
      </c>
      <c r="DU18">
        <v>0.08</v>
      </c>
      <c r="DV18">
        <v>-0.84557143893067299</v>
      </c>
      <c r="DW18">
        <v>-0.25344378974586002</v>
      </c>
      <c r="DX18">
        <v>2.3828906219880801E-2</v>
      </c>
      <c r="DY18">
        <v>1</v>
      </c>
      <c r="DZ18">
        <v>0.96579403333333302</v>
      </c>
      <c r="EA18">
        <v>0.28661913236930098</v>
      </c>
      <c r="EB18">
        <v>2.7320417237520801E-2</v>
      </c>
      <c r="EC18">
        <v>0</v>
      </c>
      <c r="ED18">
        <v>1.0401963333333299</v>
      </c>
      <c r="EE18">
        <v>5.54474749721914E-2</v>
      </c>
      <c r="EF18">
        <v>4.0445267406157004E-3</v>
      </c>
      <c r="EG18">
        <v>1</v>
      </c>
      <c r="EH18">
        <v>2</v>
      </c>
      <c r="EI18">
        <v>3</v>
      </c>
      <c r="EJ18" t="s">
        <v>303</v>
      </c>
      <c r="EK18">
        <v>100</v>
      </c>
      <c r="EL18">
        <v>100</v>
      </c>
      <c r="EM18">
        <v>1.1759999999999999</v>
      </c>
      <c r="EN18">
        <v>5.0200000000000002E-2</v>
      </c>
      <c r="EO18">
        <v>1.1794943401787199</v>
      </c>
      <c r="EP18">
        <v>-1.6043650578588901E-5</v>
      </c>
      <c r="EQ18">
        <v>-1.15305589960158E-6</v>
      </c>
      <c r="ER18">
        <v>3.6581349982770798E-10</v>
      </c>
      <c r="ES18">
        <v>6.6000000000000003E-2</v>
      </c>
      <c r="ET18">
        <v>-1.48585495900011E-2</v>
      </c>
      <c r="EU18">
        <v>2.0620247853856302E-3</v>
      </c>
      <c r="EV18">
        <v>-2.1578943166311499E-5</v>
      </c>
      <c r="EW18">
        <v>18</v>
      </c>
      <c r="EX18">
        <v>2225</v>
      </c>
      <c r="EY18">
        <v>1</v>
      </c>
      <c r="EZ18">
        <v>25</v>
      </c>
      <c r="FA18">
        <v>1163</v>
      </c>
      <c r="FB18">
        <v>1163</v>
      </c>
      <c r="FC18">
        <v>2</v>
      </c>
      <c r="FD18">
        <v>503.17599999999999</v>
      </c>
      <c r="FE18">
        <v>495.32600000000002</v>
      </c>
      <c r="FF18">
        <v>23.934000000000001</v>
      </c>
      <c r="FG18">
        <v>32.514600000000002</v>
      </c>
      <c r="FH18">
        <v>30.000399999999999</v>
      </c>
      <c r="FI18">
        <v>32.218499999999999</v>
      </c>
      <c r="FJ18">
        <v>32.211500000000001</v>
      </c>
      <c r="FK18">
        <v>4.9990199999999998</v>
      </c>
      <c r="FL18">
        <v>100</v>
      </c>
      <c r="FM18">
        <v>0</v>
      </c>
      <c r="FN18">
        <v>23.942599999999999</v>
      </c>
      <c r="FO18">
        <v>48.855699999999999</v>
      </c>
      <c r="FP18">
        <v>0</v>
      </c>
      <c r="FQ18">
        <v>97.831100000000006</v>
      </c>
      <c r="FR18">
        <v>102.593</v>
      </c>
    </row>
    <row r="19" spans="1:174" x14ac:dyDescent="0.25">
      <c r="A19">
        <v>3</v>
      </c>
      <c r="B19">
        <v>1607618627.5</v>
      </c>
      <c r="C19">
        <v>202</v>
      </c>
      <c r="D19" t="s">
        <v>304</v>
      </c>
      <c r="E19" t="s">
        <v>305</v>
      </c>
      <c r="F19" t="s">
        <v>291</v>
      </c>
      <c r="G19" t="s">
        <v>292</v>
      </c>
      <c r="H19">
        <v>1607618619.5</v>
      </c>
      <c r="I19">
        <f t="shared" si="0"/>
        <v>9.8630573073926731E-4</v>
      </c>
      <c r="J19">
        <f t="shared" si="1"/>
        <v>0.98630573073926742</v>
      </c>
      <c r="K19">
        <f t="shared" si="2"/>
        <v>-0.31647397490190221</v>
      </c>
      <c r="L19">
        <f t="shared" si="3"/>
        <v>79.607319354838694</v>
      </c>
      <c r="M19">
        <f t="shared" si="4"/>
        <v>94.06554804269912</v>
      </c>
      <c r="N19">
        <f t="shared" si="5"/>
        <v>9.5684288677833464</v>
      </c>
      <c r="O19">
        <f t="shared" si="6"/>
        <v>8.0977253463289323</v>
      </c>
      <c r="P19">
        <f t="shared" si="7"/>
        <v>2.5649481783841473E-2</v>
      </c>
      <c r="Q19">
        <f t="shared" si="8"/>
        <v>2.9571297497767377</v>
      </c>
      <c r="R19">
        <f t="shared" si="9"/>
        <v>2.5526522717248444E-2</v>
      </c>
      <c r="S19">
        <f t="shared" si="10"/>
        <v>1.5965074815952746E-2</v>
      </c>
      <c r="T19">
        <f t="shared" si="11"/>
        <v>231.29090414655548</v>
      </c>
      <c r="U19">
        <f t="shared" si="12"/>
        <v>29.084593268357619</v>
      </c>
      <c r="V19">
        <f t="shared" si="13"/>
        <v>28.905235483871</v>
      </c>
      <c r="W19">
        <f t="shared" si="14"/>
        <v>3.9997716521437825</v>
      </c>
      <c r="X19">
        <f t="shared" si="15"/>
        <v>3.9449609695709391</v>
      </c>
      <c r="Y19">
        <f t="shared" si="16"/>
        <v>0.14959588783544725</v>
      </c>
      <c r="Z19">
        <f t="shared" si="17"/>
        <v>3.7920752319057183</v>
      </c>
      <c r="AA19">
        <f t="shared" si="18"/>
        <v>3.8501757643083354</v>
      </c>
      <c r="AB19">
        <f t="shared" si="19"/>
        <v>-43.496082725601688</v>
      </c>
      <c r="AC19">
        <f t="shared" si="20"/>
        <v>-146.30977676080002</v>
      </c>
      <c r="AD19">
        <f t="shared" si="21"/>
        <v>-10.832915288175577</v>
      </c>
      <c r="AE19">
        <f t="shared" si="22"/>
        <v>30.652129371978191</v>
      </c>
      <c r="AF19">
        <v>0</v>
      </c>
      <c r="AG19">
        <v>0</v>
      </c>
      <c r="AH19">
        <f t="shared" si="23"/>
        <v>1</v>
      </c>
      <c r="AI19">
        <f t="shared" si="24"/>
        <v>0</v>
      </c>
      <c r="AJ19">
        <f t="shared" si="25"/>
        <v>53537.643313155466</v>
      </c>
      <c r="AK19" t="s">
        <v>293</v>
      </c>
      <c r="AL19">
        <v>10143.9</v>
      </c>
      <c r="AM19">
        <v>715.47692307692296</v>
      </c>
      <c r="AN19">
        <v>3262.08</v>
      </c>
      <c r="AO19">
        <f t="shared" si="26"/>
        <v>0.78066849277855754</v>
      </c>
      <c r="AP19">
        <v>-0.57774747981622299</v>
      </c>
      <c r="AQ19" t="s">
        <v>306</v>
      </c>
      <c r="AR19">
        <v>15412.3</v>
      </c>
      <c r="AS19">
        <v>744.45519999999999</v>
      </c>
      <c r="AT19">
        <v>817.18</v>
      </c>
      <c r="AU19">
        <f t="shared" si="27"/>
        <v>8.8994835899067426E-2</v>
      </c>
      <c r="AV19">
        <v>0.5</v>
      </c>
      <c r="AW19">
        <f t="shared" si="28"/>
        <v>1180.1895935076427</v>
      </c>
      <c r="AX19">
        <f t="shared" si="29"/>
        <v>-0.31647397490190221</v>
      </c>
      <c r="AY19">
        <f t="shared" si="30"/>
        <v>52.515389601999878</v>
      </c>
      <c r="AZ19">
        <f t="shared" si="31"/>
        <v>2.213826544070682E-4</v>
      </c>
      <c r="BA19">
        <f t="shared" si="32"/>
        <v>2.9918744952152529</v>
      </c>
      <c r="BB19" t="s">
        <v>307</v>
      </c>
      <c r="BC19">
        <v>744.45519999999999</v>
      </c>
      <c r="BD19">
        <v>605.97</v>
      </c>
      <c r="BE19">
        <f t="shared" si="33"/>
        <v>0.25846202794977846</v>
      </c>
      <c r="BF19">
        <f t="shared" si="34"/>
        <v>0.34432460584252633</v>
      </c>
      <c r="BG19">
        <f t="shared" si="35"/>
        <v>0.92048145596379682</v>
      </c>
      <c r="BH19">
        <f t="shared" si="36"/>
        <v>0.71506981106388035</v>
      </c>
      <c r="BI19">
        <f t="shared" si="37"/>
        <v>0.96006323959760576</v>
      </c>
      <c r="BJ19">
        <f t="shared" si="38"/>
        <v>0.28027258242322128</v>
      </c>
      <c r="BK19">
        <f t="shared" si="39"/>
        <v>0.71972741757677872</v>
      </c>
      <c r="BL19">
        <f t="shared" si="40"/>
        <v>1400.0061290322601</v>
      </c>
      <c r="BM19">
        <f t="shared" si="41"/>
        <v>1180.1895935076427</v>
      </c>
      <c r="BN19">
        <f t="shared" si="42"/>
        <v>0.84298887628687502</v>
      </c>
      <c r="BO19">
        <f t="shared" si="43"/>
        <v>0.19597775257375008</v>
      </c>
      <c r="BP19">
        <v>6</v>
      </c>
      <c r="BQ19">
        <v>0.5</v>
      </c>
      <c r="BR19" t="s">
        <v>296</v>
      </c>
      <c r="BS19">
        <v>2</v>
      </c>
      <c r="BT19">
        <v>1607618619.5</v>
      </c>
      <c r="BU19">
        <v>79.607319354838694</v>
      </c>
      <c r="BV19">
        <v>79.321870967741901</v>
      </c>
      <c r="BW19">
        <v>1.4706509677419399</v>
      </c>
      <c r="BX19">
        <v>0.28923774193548402</v>
      </c>
      <c r="BY19">
        <v>78.435996774193498</v>
      </c>
      <c r="BZ19">
        <v>1.42166774193548</v>
      </c>
      <c r="CA19">
        <v>500.17480645161299</v>
      </c>
      <c r="CB19">
        <v>101.620838709677</v>
      </c>
      <c r="CC19">
        <v>0.100025803225806</v>
      </c>
      <c r="CD19">
        <v>27.987500000000001</v>
      </c>
      <c r="CE19">
        <v>28.905235483871</v>
      </c>
      <c r="CF19">
        <v>999.9</v>
      </c>
      <c r="CG19">
        <v>0</v>
      </c>
      <c r="CH19">
        <v>0</v>
      </c>
      <c r="CI19">
        <v>9996.0509677419395</v>
      </c>
      <c r="CJ19">
        <v>0</v>
      </c>
      <c r="CK19">
        <v>332.82619354838698</v>
      </c>
      <c r="CL19">
        <v>1400.0061290322601</v>
      </c>
      <c r="CM19">
        <v>0.90001200000000003</v>
      </c>
      <c r="CN19">
        <v>9.9988099999999996E-2</v>
      </c>
      <c r="CO19">
        <v>0</v>
      </c>
      <c r="CP19">
        <v>744.55512903225804</v>
      </c>
      <c r="CQ19">
        <v>4.9994800000000001</v>
      </c>
      <c r="CR19">
        <v>10818.635483870999</v>
      </c>
      <c r="CS19">
        <v>11417.664516129</v>
      </c>
      <c r="CT19">
        <v>47.4958064516129</v>
      </c>
      <c r="CU19">
        <v>49.561999999999998</v>
      </c>
      <c r="CV19">
        <v>48.572225806451598</v>
      </c>
      <c r="CW19">
        <v>49.042000000000002</v>
      </c>
      <c r="CX19">
        <v>49.370677419354799</v>
      </c>
      <c r="CY19">
        <v>1255.5261290322601</v>
      </c>
      <c r="CZ19">
        <v>139.48161290322599</v>
      </c>
      <c r="DA19">
        <v>0</v>
      </c>
      <c r="DB19">
        <v>80.699999809265094</v>
      </c>
      <c r="DC19">
        <v>0</v>
      </c>
      <c r="DD19">
        <v>744.45519999999999</v>
      </c>
      <c r="DE19">
        <v>-10.0054615471758</v>
      </c>
      <c r="DF19">
        <v>-144.85384637957</v>
      </c>
      <c r="DG19">
        <v>10817.276</v>
      </c>
      <c r="DH19">
        <v>15</v>
      </c>
      <c r="DI19">
        <v>0</v>
      </c>
      <c r="DJ19" t="s">
        <v>297</v>
      </c>
      <c r="DK19">
        <v>1607548763</v>
      </c>
      <c r="DL19">
        <v>1607548763</v>
      </c>
      <c r="DM19">
        <v>0</v>
      </c>
      <c r="DN19">
        <v>-4.4999999999999998E-2</v>
      </c>
      <c r="DO19">
        <v>6.0000000000000001E-3</v>
      </c>
      <c r="DP19">
        <v>1.012</v>
      </c>
      <c r="DQ19">
        <v>6.6000000000000003E-2</v>
      </c>
      <c r="DR19">
        <v>400</v>
      </c>
      <c r="DS19">
        <v>0</v>
      </c>
      <c r="DT19">
        <v>0.22</v>
      </c>
      <c r="DU19">
        <v>0.08</v>
      </c>
      <c r="DV19">
        <v>-0.31124437937744198</v>
      </c>
      <c r="DW19">
        <v>-0.183046411657518</v>
      </c>
      <c r="DX19">
        <v>1.8050278322128001E-2</v>
      </c>
      <c r="DY19">
        <v>1</v>
      </c>
      <c r="DZ19">
        <v>0.28369873333333301</v>
      </c>
      <c r="EA19">
        <v>0.19519485650722901</v>
      </c>
      <c r="EB19">
        <v>1.9943735592801E-2</v>
      </c>
      <c r="EC19">
        <v>1</v>
      </c>
      <c r="ED19">
        <v>1.18078833333333</v>
      </c>
      <c r="EE19">
        <v>0.14457210233592699</v>
      </c>
      <c r="EF19">
        <v>1.0432574972438701E-2</v>
      </c>
      <c r="EG19">
        <v>1</v>
      </c>
      <c r="EH19">
        <v>3</v>
      </c>
      <c r="EI19">
        <v>3</v>
      </c>
      <c r="EJ19" t="s">
        <v>298</v>
      </c>
      <c r="EK19">
        <v>100</v>
      </c>
      <c r="EL19">
        <v>100</v>
      </c>
      <c r="EM19">
        <v>1.171</v>
      </c>
      <c r="EN19">
        <v>4.8800000000000003E-2</v>
      </c>
      <c r="EO19">
        <v>1.1794943401787199</v>
      </c>
      <c r="EP19">
        <v>-1.6043650578588901E-5</v>
      </c>
      <c r="EQ19">
        <v>-1.15305589960158E-6</v>
      </c>
      <c r="ER19">
        <v>3.6581349982770798E-10</v>
      </c>
      <c r="ES19">
        <v>6.6000000000000003E-2</v>
      </c>
      <c r="ET19">
        <v>-1.48585495900011E-2</v>
      </c>
      <c r="EU19">
        <v>2.0620247853856302E-3</v>
      </c>
      <c r="EV19">
        <v>-2.1578943166311499E-5</v>
      </c>
      <c r="EW19">
        <v>18</v>
      </c>
      <c r="EX19">
        <v>2225</v>
      </c>
      <c r="EY19">
        <v>1</v>
      </c>
      <c r="EZ19">
        <v>25</v>
      </c>
      <c r="FA19">
        <v>1164.4000000000001</v>
      </c>
      <c r="FB19">
        <v>1164.4000000000001</v>
      </c>
      <c r="FC19">
        <v>2</v>
      </c>
      <c r="FD19">
        <v>504.10199999999998</v>
      </c>
      <c r="FE19">
        <v>494.48599999999999</v>
      </c>
      <c r="FF19">
        <v>24.014600000000002</v>
      </c>
      <c r="FG19">
        <v>32.552</v>
      </c>
      <c r="FH19">
        <v>30.000299999999999</v>
      </c>
      <c r="FI19">
        <v>32.348300000000002</v>
      </c>
      <c r="FJ19">
        <v>32.354900000000001</v>
      </c>
      <c r="FK19">
        <v>6.2256499999999999</v>
      </c>
      <c r="FL19">
        <v>100</v>
      </c>
      <c r="FM19">
        <v>0</v>
      </c>
      <c r="FN19">
        <v>24.016400000000001</v>
      </c>
      <c r="FO19">
        <v>79.457400000000007</v>
      </c>
      <c r="FP19">
        <v>0</v>
      </c>
      <c r="FQ19">
        <v>97.823899999999995</v>
      </c>
      <c r="FR19">
        <v>102.57</v>
      </c>
    </row>
    <row r="20" spans="1:174" x14ac:dyDescent="0.25">
      <c r="A20">
        <v>4</v>
      </c>
      <c r="B20">
        <v>1607618700.5</v>
      </c>
      <c r="C20">
        <v>275</v>
      </c>
      <c r="D20" t="s">
        <v>308</v>
      </c>
      <c r="E20" t="s">
        <v>309</v>
      </c>
      <c r="F20" t="s">
        <v>291</v>
      </c>
      <c r="G20" t="s">
        <v>292</v>
      </c>
      <c r="H20">
        <v>1607618692.75</v>
      </c>
      <c r="I20">
        <f t="shared" si="0"/>
        <v>1.140291706519324E-3</v>
      </c>
      <c r="J20">
        <f t="shared" si="1"/>
        <v>1.1402917065193241</v>
      </c>
      <c r="K20">
        <f t="shared" si="2"/>
        <v>0.13713545758628537</v>
      </c>
      <c r="L20">
        <f t="shared" si="3"/>
        <v>99.589849999999998</v>
      </c>
      <c r="M20">
        <f t="shared" si="4"/>
        <v>86.461437942087869</v>
      </c>
      <c r="N20">
        <f t="shared" si="5"/>
        <v>8.7951504700075382</v>
      </c>
      <c r="O20">
        <f t="shared" si="6"/>
        <v>10.130617034407477</v>
      </c>
      <c r="P20">
        <f t="shared" si="7"/>
        <v>2.978293067894781E-2</v>
      </c>
      <c r="Q20">
        <f t="shared" si="8"/>
        <v>2.9571085918383093</v>
      </c>
      <c r="R20">
        <f t="shared" si="9"/>
        <v>2.9617285301062956E-2</v>
      </c>
      <c r="S20">
        <f t="shared" si="10"/>
        <v>1.8525608948533036E-2</v>
      </c>
      <c r="T20">
        <f t="shared" si="11"/>
        <v>231.29100631095955</v>
      </c>
      <c r="U20">
        <f t="shared" si="12"/>
        <v>29.058209697971538</v>
      </c>
      <c r="V20">
        <f t="shared" si="13"/>
        <v>28.92596</v>
      </c>
      <c r="W20">
        <f t="shared" si="14"/>
        <v>4.0045741970683757</v>
      </c>
      <c r="X20">
        <f t="shared" si="15"/>
        <v>4.4391542571633842</v>
      </c>
      <c r="Y20">
        <f t="shared" si="16"/>
        <v>0.16846654559165464</v>
      </c>
      <c r="Z20">
        <f t="shared" si="17"/>
        <v>3.795014451678564</v>
      </c>
      <c r="AA20">
        <f t="shared" si="18"/>
        <v>3.8361076514767212</v>
      </c>
      <c r="AB20">
        <f t="shared" si="19"/>
        <v>-50.286864257502188</v>
      </c>
      <c r="AC20">
        <f t="shared" si="20"/>
        <v>-147.49396754147668</v>
      </c>
      <c r="AD20">
        <f t="shared" si="21"/>
        <v>-10.92252094663047</v>
      </c>
      <c r="AE20">
        <f t="shared" si="22"/>
        <v>22.587653565350223</v>
      </c>
      <c r="AF20">
        <v>0</v>
      </c>
      <c r="AG20">
        <v>0</v>
      </c>
      <c r="AH20">
        <f t="shared" si="23"/>
        <v>1</v>
      </c>
      <c r="AI20">
        <f t="shared" si="24"/>
        <v>0</v>
      </c>
      <c r="AJ20">
        <f t="shared" si="25"/>
        <v>53534.717418960739</v>
      </c>
      <c r="AK20" t="s">
        <v>293</v>
      </c>
      <c r="AL20">
        <v>10143.9</v>
      </c>
      <c r="AM20">
        <v>715.47692307692296</v>
      </c>
      <c r="AN20">
        <v>3262.08</v>
      </c>
      <c r="AO20">
        <f t="shared" si="26"/>
        <v>0.78066849277855754</v>
      </c>
      <c r="AP20">
        <v>-0.57774747981622299</v>
      </c>
      <c r="AQ20" t="s">
        <v>310</v>
      </c>
      <c r="AR20">
        <v>15410.7</v>
      </c>
      <c r="AS20">
        <v>733.92039999999997</v>
      </c>
      <c r="AT20">
        <v>807.63</v>
      </c>
      <c r="AU20">
        <f t="shared" si="27"/>
        <v>9.1266545323972603E-2</v>
      </c>
      <c r="AV20">
        <v>0.5</v>
      </c>
      <c r="AW20">
        <f t="shared" si="28"/>
        <v>1180.1817465719614</v>
      </c>
      <c r="AX20">
        <f t="shared" si="29"/>
        <v>0.13713545758628537</v>
      </c>
      <c r="AY20">
        <f t="shared" si="30"/>
        <v>53.855555432017532</v>
      </c>
      <c r="AZ20">
        <f t="shared" si="31"/>
        <v>6.0573970024448132E-4</v>
      </c>
      <c r="BA20">
        <f t="shared" si="32"/>
        <v>3.0390773002488762</v>
      </c>
      <c r="BB20" t="s">
        <v>311</v>
      </c>
      <c r="BC20">
        <v>733.92039999999997</v>
      </c>
      <c r="BD20">
        <v>592.92999999999995</v>
      </c>
      <c r="BE20">
        <f t="shared" si="33"/>
        <v>0.26583955524188063</v>
      </c>
      <c r="BF20">
        <f t="shared" si="34"/>
        <v>0.3433143921751281</v>
      </c>
      <c r="BG20">
        <f t="shared" si="35"/>
        <v>0.91956240750800811</v>
      </c>
      <c r="BH20">
        <f t="shared" si="36"/>
        <v>0.79986043289175968</v>
      </c>
      <c r="BI20">
        <f t="shared" si="37"/>
        <v>0.96381333323667351</v>
      </c>
      <c r="BJ20">
        <f t="shared" si="38"/>
        <v>0.27736169011298595</v>
      </c>
      <c r="BK20">
        <f t="shared" si="39"/>
        <v>0.72263830988701405</v>
      </c>
      <c r="BL20">
        <f t="shared" si="40"/>
        <v>1399.9956666666701</v>
      </c>
      <c r="BM20">
        <f t="shared" si="41"/>
        <v>1180.1817465719614</v>
      </c>
      <c r="BN20">
        <f t="shared" si="42"/>
        <v>0.84298957109054762</v>
      </c>
      <c r="BO20">
        <f t="shared" si="43"/>
        <v>0.19597914218109508</v>
      </c>
      <c r="BP20">
        <v>6</v>
      </c>
      <c r="BQ20">
        <v>0.5</v>
      </c>
      <c r="BR20" t="s">
        <v>296</v>
      </c>
      <c r="BS20">
        <v>2</v>
      </c>
      <c r="BT20">
        <v>1607618692.75</v>
      </c>
      <c r="BU20">
        <v>99.589849999999998</v>
      </c>
      <c r="BV20">
        <v>99.890573333333293</v>
      </c>
      <c r="BW20">
        <v>1.6561239999999999</v>
      </c>
      <c r="BX20">
        <v>0.29055320000000001</v>
      </c>
      <c r="BY20">
        <v>98.422746666666697</v>
      </c>
      <c r="BZ20">
        <v>1.6087816666666701</v>
      </c>
      <c r="CA20">
        <v>500.18786666666699</v>
      </c>
      <c r="CB20">
        <v>101.623366666667</v>
      </c>
      <c r="CC20">
        <v>0.100022156666667</v>
      </c>
      <c r="CD20">
        <v>28.000789999999999</v>
      </c>
      <c r="CE20">
        <v>28.92596</v>
      </c>
      <c r="CF20">
        <v>999.9</v>
      </c>
      <c r="CG20">
        <v>0</v>
      </c>
      <c r="CH20">
        <v>0</v>
      </c>
      <c r="CI20">
        <v>9995.6823333333305</v>
      </c>
      <c r="CJ20">
        <v>0</v>
      </c>
      <c r="CK20">
        <v>301.05253333333297</v>
      </c>
      <c r="CL20">
        <v>1399.9956666666701</v>
      </c>
      <c r="CM20">
        <v>0.899992666666667</v>
      </c>
      <c r="CN20">
        <v>0.100007266666667</v>
      </c>
      <c r="CO20">
        <v>0</v>
      </c>
      <c r="CP20">
        <v>733.99623333333295</v>
      </c>
      <c r="CQ20">
        <v>4.9994800000000001</v>
      </c>
      <c r="CR20">
        <v>10662.06</v>
      </c>
      <c r="CS20">
        <v>11417.5333333333</v>
      </c>
      <c r="CT20">
        <v>47.745600000000003</v>
      </c>
      <c r="CU20">
        <v>49.778933333333299</v>
      </c>
      <c r="CV20">
        <v>48.807866666666598</v>
      </c>
      <c r="CW20">
        <v>49.228933333333302</v>
      </c>
      <c r="CX20">
        <v>49.612266666666699</v>
      </c>
      <c r="CY20">
        <v>1255.4843333333299</v>
      </c>
      <c r="CZ20">
        <v>139.51300000000001</v>
      </c>
      <c r="DA20">
        <v>0</v>
      </c>
      <c r="DB20">
        <v>72.200000047683702</v>
      </c>
      <c r="DC20">
        <v>0</v>
      </c>
      <c r="DD20">
        <v>733.92039999999997</v>
      </c>
      <c r="DE20">
        <v>-9.8147692275653</v>
      </c>
      <c r="DF20">
        <v>-117.67692294790599</v>
      </c>
      <c r="DG20">
        <v>10661.451999999999</v>
      </c>
      <c r="DH20">
        <v>15</v>
      </c>
      <c r="DI20">
        <v>0</v>
      </c>
      <c r="DJ20" t="s">
        <v>297</v>
      </c>
      <c r="DK20">
        <v>1607548763</v>
      </c>
      <c r="DL20">
        <v>1607548763</v>
      </c>
      <c r="DM20">
        <v>0</v>
      </c>
      <c r="DN20">
        <v>-4.4999999999999998E-2</v>
      </c>
      <c r="DO20">
        <v>6.0000000000000001E-3</v>
      </c>
      <c r="DP20">
        <v>1.012</v>
      </c>
      <c r="DQ20">
        <v>6.6000000000000003E-2</v>
      </c>
      <c r="DR20">
        <v>400</v>
      </c>
      <c r="DS20">
        <v>0</v>
      </c>
      <c r="DT20">
        <v>0.22</v>
      </c>
      <c r="DU20">
        <v>0.08</v>
      </c>
      <c r="DV20">
        <v>0.141837799269979</v>
      </c>
      <c r="DW20">
        <v>-0.17924807843978</v>
      </c>
      <c r="DX20">
        <v>2.0450251820860299E-2</v>
      </c>
      <c r="DY20">
        <v>1</v>
      </c>
      <c r="DZ20">
        <v>-0.30273593333333298</v>
      </c>
      <c r="EA20">
        <v>0.19245143492769801</v>
      </c>
      <c r="EB20">
        <v>2.3134110170818199E-2</v>
      </c>
      <c r="EC20">
        <v>1</v>
      </c>
      <c r="ED20">
        <v>1.364525</v>
      </c>
      <c r="EE20">
        <v>0.12486647385984601</v>
      </c>
      <c r="EF20">
        <v>9.0110079902306298E-3</v>
      </c>
      <c r="EG20">
        <v>1</v>
      </c>
      <c r="EH20">
        <v>3</v>
      </c>
      <c r="EI20">
        <v>3</v>
      </c>
      <c r="EJ20" t="s">
        <v>298</v>
      </c>
      <c r="EK20">
        <v>100</v>
      </c>
      <c r="EL20">
        <v>100</v>
      </c>
      <c r="EM20">
        <v>1.167</v>
      </c>
      <c r="EN20">
        <v>4.7199999999999999E-2</v>
      </c>
      <c r="EO20">
        <v>1.1794943401787199</v>
      </c>
      <c r="EP20">
        <v>-1.6043650578588901E-5</v>
      </c>
      <c r="EQ20">
        <v>-1.15305589960158E-6</v>
      </c>
      <c r="ER20">
        <v>3.6581349982770798E-10</v>
      </c>
      <c r="ES20">
        <v>6.6000000000000003E-2</v>
      </c>
      <c r="ET20">
        <v>-1.48585495900011E-2</v>
      </c>
      <c r="EU20">
        <v>2.0620247853856302E-3</v>
      </c>
      <c r="EV20">
        <v>-2.1578943166311499E-5</v>
      </c>
      <c r="EW20">
        <v>18</v>
      </c>
      <c r="EX20">
        <v>2225</v>
      </c>
      <c r="EY20">
        <v>1</v>
      </c>
      <c r="EZ20">
        <v>25</v>
      </c>
      <c r="FA20">
        <v>1165.5999999999999</v>
      </c>
      <c r="FB20">
        <v>1165.5999999999999</v>
      </c>
      <c r="FC20">
        <v>2</v>
      </c>
      <c r="FD20">
        <v>504.726</v>
      </c>
      <c r="FE20">
        <v>493.90600000000001</v>
      </c>
      <c r="FF20">
        <v>23.837199999999999</v>
      </c>
      <c r="FG20">
        <v>32.5899</v>
      </c>
      <c r="FH20">
        <v>30.000399999999999</v>
      </c>
      <c r="FI20">
        <v>32.447299999999998</v>
      </c>
      <c r="FJ20">
        <v>32.464199999999998</v>
      </c>
      <c r="FK20">
        <v>7.0585800000000001</v>
      </c>
      <c r="FL20">
        <v>100</v>
      </c>
      <c r="FM20">
        <v>0</v>
      </c>
      <c r="FN20">
        <v>23.863099999999999</v>
      </c>
      <c r="FO20">
        <v>100.089</v>
      </c>
      <c r="FP20">
        <v>0</v>
      </c>
      <c r="FQ20">
        <v>97.818399999999997</v>
      </c>
      <c r="FR20">
        <v>102.551</v>
      </c>
    </row>
    <row r="21" spans="1:174" x14ac:dyDescent="0.25">
      <c r="A21">
        <v>5</v>
      </c>
      <c r="B21">
        <v>1607618795.5</v>
      </c>
      <c r="C21">
        <v>370</v>
      </c>
      <c r="D21" t="s">
        <v>312</v>
      </c>
      <c r="E21" t="s">
        <v>313</v>
      </c>
      <c r="F21" t="s">
        <v>291</v>
      </c>
      <c r="G21" t="s">
        <v>292</v>
      </c>
      <c r="H21">
        <v>1607618787.75</v>
      </c>
      <c r="I21">
        <f t="shared" si="0"/>
        <v>1.3007189791029224E-3</v>
      </c>
      <c r="J21">
        <f t="shared" si="1"/>
        <v>1.3007189791029223</v>
      </c>
      <c r="K21">
        <f t="shared" si="2"/>
        <v>1.1704426350115946</v>
      </c>
      <c r="L21">
        <f t="shared" si="3"/>
        <v>149.65413333333299</v>
      </c>
      <c r="M21">
        <f t="shared" si="4"/>
        <v>87.235028067950893</v>
      </c>
      <c r="N21">
        <f t="shared" si="5"/>
        <v>8.8739354669989829</v>
      </c>
      <c r="O21">
        <f t="shared" si="6"/>
        <v>15.22348477420342</v>
      </c>
      <c r="P21">
        <f t="shared" si="7"/>
        <v>3.4137562820685474E-2</v>
      </c>
      <c r="Q21">
        <f t="shared" si="8"/>
        <v>2.9585540308010798</v>
      </c>
      <c r="R21">
        <f t="shared" si="9"/>
        <v>3.3920233810796514E-2</v>
      </c>
      <c r="S21">
        <f t="shared" si="10"/>
        <v>2.1219556792259626E-2</v>
      </c>
      <c r="T21">
        <f t="shared" si="11"/>
        <v>231.28823423316121</v>
      </c>
      <c r="U21">
        <f t="shared" si="12"/>
        <v>29.011150491831085</v>
      </c>
      <c r="V21">
        <f t="shared" si="13"/>
        <v>28.942923333333301</v>
      </c>
      <c r="W21">
        <f t="shared" si="14"/>
        <v>4.0085088950838799</v>
      </c>
      <c r="X21">
        <f t="shared" si="15"/>
        <v>4.9608267809341697</v>
      </c>
      <c r="Y21">
        <f t="shared" si="16"/>
        <v>0.18820644517792823</v>
      </c>
      <c r="Z21">
        <f t="shared" si="17"/>
        <v>3.7938523856800983</v>
      </c>
      <c r="AA21">
        <f t="shared" si="18"/>
        <v>3.8203024499059515</v>
      </c>
      <c r="AB21">
        <f t="shared" si="19"/>
        <v>-57.361706978438875</v>
      </c>
      <c r="AC21">
        <f t="shared" si="20"/>
        <v>-151.1096559068159</v>
      </c>
      <c r="AD21">
        <f t="shared" si="21"/>
        <v>-11.185463030441067</v>
      </c>
      <c r="AE21">
        <f t="shared" si="22"/>
        <v>11.631408317465372</v>
      </c>
      <c r="AF21">
        <v>0</v>
      </c>
      <c r="AG21">
        <v>0</v>
      </c>
      <c r="AH21">
        <f t="shared" si="23"/>
        <v>1</v>
      </c>
      <c r="AI21">
        <f t="shared" si="24"/>
        <v>0</v>
      </c>
      <c r="AJ21">
        <f t="shared" si="25"/>
        <v>53577.791090248211</v>
      </c>
      <c r="AK21" t="s">
        <v>293</v>
      </c>
      <c r="AL21">
        <v>10143.9</v>
      </c>
      <c r="AM21">
        <v>715.47692307692296</v>
      </c>
      <c r="AN21">
        <v>3262.08</v>
      </c>
      <c r="AO21">
        <f t="shared" si="26"/>
        <v>0.78066849277855754</v>
      </c>
      <c r="AP21">
        <v>-0.57774747981622299</v>
      </c>
      <c r="AQ21" t="s">
        <v>314</v>
      </c>
      <c r="AR21">
        <v>15408.9</v>
      </c>
      <c r="AS21">
        <v>719.43015384615398</v>
      </c>
      <c r="AT21">
        <v>799.94</v>
      </c>
      <c r="AU21">
        <f t="shared" si="27"/>
        <v>0.10064485605651186</v>
      </c>
      <c r="AV21">
        <v>0.5</v>
      </c>
      <c r="AW21">
        <f t="shared" si="28"/>
        <v>1180.172721554359</v>
      </c>
      <c r="AX21">
        <f t="shared" si="29"/>
        <v>1.1704426350115946</v>
      </c>
      <c r="AY21">
        <f t="shared" si="30"/>
        <v>59.389156841330156</v>
      </c>
      <c r="AZ21">
        <f t="shared" si="31"/>
        <v>1.4813002223313086E-3</v>
      </c>
      <c r="BA21">
        <f t="shared" si="32"/>
        <v>3.07790584293822</v>
      </c>
      <c r="BB21" t="s">
        <v>315</v>
      </c>
      <c r="BC21">
        <v>719.43015384615398</v>
      </c>
      <c r="BD21">
        <v>571.6</v>
      </c>
      <c r="BE21">
        <f t="shared" si="33"/>
        <v>0.28544640848063607</v>
      </c>
      <c r="BF21">
        <f t="shared" si="34"/>
        <v>0.35258757183956407</v>
      </c>
      <c r="BG21">
        <f t="shared" si="35"/>
        <v>0.91513038565609106</v>
      </c>
      <c r="BH21">
        <f t="shared" si="36"/>
        <v>0.9531957523542347</v>
      </c>
      <c r="BI21">
        <f t="shared" si="37"/>
        <v>0.96683304214603827</v>
      </c>
      <c r="BJ21">
        <f t="shared" si="38"/>
        <v>0.28013707096657614</v>
      </c>
      <c r="BK21">
        <f t="shared" si="39"/>
        <v>0.71986292903342386</v>
      </c>
      <c r="BL21">
        <f t="shared" si="40"/>
        <v>1399.9856666666701</v>
      </c>
      <c r="BM21">
        <f t="shared" si="41"/>
        <v>1180.172721554359</v>
      </c>
      <c r="BN21">
        <f t="shared" si="42"/>
        <v>0.84298914599913</v>
      </c>
      <c r="BO21">
        <f t="shared" si="43"/>
        <v>0.19597829199825986</v>
      </c>
      <c r="BP21">
        <v>6</v>
      </c>
      <c r="BQ21">
        <v>0.5</v>
      </c>
      <c r="BR21" t="s">
        <v>296</v>
      </c>
      <c r="BS21">
        <v>2</v>
      </c>
      <c r="BT21">
        <v>1607618787.75</v>
      </c>
      <c r="BU21">
        <v>149.65413333333299</v>
      </c>
      <c r="BV21">
        <v>151.29156666666699</v>
      </c>
      <c r="BW21">
        <v>1.8501593333333299</v>
      </c>
      <c r="BX21">
        <v>0.29283816666666701</v>
      </c>
      <c r="BY21">
        <v>148.501233333333</v>
      </c>
      <c r="BZ21">
        <v>1.804384</v>
      </c>
      <c r="CA21">
        <v>500.2099</v>
      </c>
      <c r="CB21">
        <v>101.624466666667</v>
      </c>
      <c r="CC21">
        <v>9.9985809999999994E-2</v>
      </c>
      <c r="CD21">
        <v>27.995536666666698</v>
      </c>
      <c r="CE21">
        <v>28.942923333333301</v>
      </c>
      <c r="CF21">
        <v>999.9</v>
      </c>
      <c r="CG21">
        <v>0</v>
      </c>
      <c r="CH21">
        <v>0</v>
      </c>
      <c r="CI21">
        <v>10003.7726666667</v>
      </c>
      <c r="CJ21">
        <v>0</v>
      </c>
      <c r="CK21">
        <v>304.59706666666699</v>
      </c>
      <c r="CL21">
        <v>1399.9856666666701</v>
      </c>
      <c r="CM21">
        <v>0.90000293333333303</v>
      </c>
      <c r="CN21">
        <v>9.9996813333333295E-2</v>
      </c>
      <c r="CO21">
        <v>0</v>
      </c>
      <c r="CP21">
        <v>719.5059</v>
      </c>
      <c r="CQ21">
        <v>4.9994800000000001</v>
      </c>
      <c r="CR21">
        <v>10490.3633333333</v>
      </c>
      <c r="CS21">
        <v>11417.4766666667</v>
      </c>
      <c r="CT21">
        <v>48.0662666666666</v>
      </c>
      <c r="CU21">
        <v>50.168399999999998</v>
      </c>
      <c r="CV21">
        <v>49.1270666666667</v>
      </c>
      <c r="CW21">
        <v>49.572699999999998</v>
      </c>
      <c r="CX21">
        <v>49.905999999999999</v>
      </c>
      <c r="CY21">
        <v>1255.4936666666699</v>
      </c>
      <c r="CZ21">
        <v>139.49199999999999</v>
      </c>
      <c r="DA21">
        <v>0</v>
      </c>
      <c r="DB21">
        <v>94.400000095367403</v>
      </c>
      <c r="DC21">
        <v>0</v>
      </c>
      <c r="DD21">
        <v>719.43015384615398</v>
      </c>
      <c r="DE21">
        <v>-6.74235898005489</v>
      </c>
      <c r="DF21">
        <v>-88.642734912782601</v>
      </c>
      <c r="DG21">
        <v>10489.8923076923</v>
      </c>
      <c r="DH21">
        <v>15</v>
      </c>
      <c r="DI21">
        <v>0</v>
      </c>
      <c r="DJ21" t="s">
        <v>297</v>
      </c>
      <c r="DK21">
        <v>1607548763</v>
      </c>
      <c r="DL21">
        <v>1607548763</v>
      </c>
      <c r="DM21">
        <v>0</v>
      </c>
      <c r="DN21">
        <v>-4.4999999999999998E-2</v>
      </c>
      <c r="DO21">
        <v>6.0000000000000001E-3</v>
      </c>
      <c r="DP21">
        <v>1.012</v>
      </c>
      <c r="DQ21">
        <v>6.6000000000000003E-2</v>
      </c>
      <c r="DR21">
        <v>400</v>
      </c>
      <c r="DS21">
        <v>0</v>
      </c>
      <c r="DT21">
        <v>0.22</v>
      </c>
      <c r="DU21">
        <v>0.08</v>
      </c>
      <c r="DV21">
        <v>1.1748382971484399</v>
      </c>
      <c r="DW21">
        <v>-0.22809326477188999</v>
      </c>
      <c r="DX21">
        <v>3.3764755444550001E-2</v>
      </c>
      <c r="DY21">
        <v>1</v>
      </c>
      <c r="DZ21">
        <v>-1.6400650000000001</v>
      </c>
      <c r="EA21">
        <v>0.19654024471635101</v>
      </c>
      <c r="EB21">
        <v>3.7559074336303899E-2</v>
      </c>
      <c r="EC21">
        <v>1</v>
      </c>
      <c r="ED21">
        <v>1.55638266666667</v>
      </c>
      <c r="EE21">
        <v>0.106086941045604</v>
      </c>
      <c r="EF21">
        <v>7.6698300430249802E-3</v>
      </c>
      <c r="EG21">
        <v>1</v>
      </c>
      <c r="EH21">
        <v>3</v>
      </c>
      <c r="EI21">
        <v>3</v>
      </c>
      <c r="EJ21" t="s">
        <v>298</v>
      </c>
      <c r="EK21">
        <v>100</v>
      </c>
      <c r="EL21">
        <v>100</v>
      </c>
      <c r="EM21">
        <v>1.1519999999999999</v>
      </c>
      <c r="EN21">
        <v>4.5699999999999998E-2</v>
      </c>
      <c r="EO21">
        <v>1.1794943401787199</v>
      </c>
      <c r="EP21">
        <v>-1.6043650578588901E-5</v>
      </c>
      <c r="EQ21">
        <v>-1.15305589960158E-6</v>
      </c>
      <c r="ER21">
        <v>3.6581349982770798E-10</v>
      </c>
      <c r="ES21">
        <v>6.6000000000000003E-2</v>
      </c>
      <c r="ET21">
        <v>-1.48585495900011E-2</v>
      </c>
      <c r="EU21">
        <v>2.0620247853856302E-3</v>
      </c>
      <c r="EV21">
        <v>-2.1578943166311499E-5</v>
      </c>
      <c r="EW21">
        <v>18</v>
      </c>
      <c r="EX21">
        <v>2225</v>
      </c>
      <c r="EY21">
        <v>1</v>
      </c>
      <c r="EZ21">
        <v>25</v>
      </c>
      <c r="FA21">
        <v>1167.2</v>
      </c>
      <c r="FB21">
        <v>1167.2</v>
      </c>
      <c r="FC21">
        <v>2</v>
      </c>
      <c r="FD21">
        <v>505.459</v>
      </c>
      <c r="FE21">
        <v>492.82400000000001</v>
      </c>
      <c r="FF21">
        <v>23.810199999999998</v>
      </c>
      <c r="FG21">
        <v>32.694600000000001</v>
      </c>
      <c r="FH21">
        <v>30.000699999999998</v>
      </c>
      <c r="FI21">
        <v>32.5884</v>
      </c>
      <c r="FJ21">
        <v>32.610999999999997</v>
      </c>
      <c r="FK21">
        <v>9.11876</v>
      </c>
      <c r="FL21">
        <v>100</v>
      </c>
      <c r="FM21">
        <v>0</v>
      </c>
      <c r="FN21">
        <v>23.810099999999998</v>
      </c>
      <c r="FO21">
        <v>151.48400000000001</v>
      </c>
      <c r="FP21">
        <v>0</v>
      </c>
      <c r="FQ21">
        <v>97.8</v>
      </c>
      <c r="FR21">
        <v>102.518</v>
      </c>
    </row>
    <row r="22" spans="1:174" x14ac:dyDescent="0.25">
      <c r="A22">
        <v>6</v>
      </c>
      <c r="B22">
        <v>1607618894.5</v>
      </c>
      <c r="C22">
        <v>469</v>
      </c>
      <c r="D22" t="s">
        <v>316</v>
      </c>
      <c r="E22" t="s">
        <v>317</v>
      </c>
      <c r="F22" t="s">
        <v>291</v>
      </c>
      <c r="G22" t="s">
        <v>292</v>
      </c>
      <c r="H22">
        <v>1607618886.75</v>
      </c>
      <c r="I22">
        <f t="shared" si="0"/>
        <v>1.3700074963214637E-3</v>
      </c>
      <c r="J22">
        <f t="shared" si="1"/>
        <v>1.3700074963214637</v>
      </c>
      <c r="K22">
        <f t="shared" si="2"/>
        <v>2.341984030361477</v>
      </c>
      <c r="L22">
        <f t="shared" si="3"/>
        <v>199.72976666666699</v>
      </c>
      <c r="M22">
        <f t="shared" si="4"/>
        <v>86.96189326127525</v>
      </c>
      <c r="N22">
        <f t="shared" si="5"/>
        <v>8.8464436593146534</v>
      </c>
      <c r="O22">
        <f t="shared" si="6"/>
        <v>20.318073372622209</v>
      </c>
      <c r="P22">
        <f t="shared" si="7"/>
        <v>3.622514594441445E-2</v>
      </c>
      <c r="Q22">
        <f t="shared" si="8"/>
        <v>2.9588238140396537</v>
      </c>
      <c r="R22">
        <f t="shared" si="9"/>
        <v>3.598054889316056E-2</v>
      </c>
      <c r="S22">
        <f t="shared" si="10"/>
        <v>2.2509681306601394E-2</v>
      </c>
      <c r="T22">
        <f t="shared" si="11"/>
        <v>231.28792985537166</v>
      </c>
      <c r="U22">
        <f t="shared" si="12"/>
        <v>28.957415639477123</v>
      </c>
      <c r="V22">
        <f t="shared" si="13"/>
        <v>28.8645833333333</v>
      </c>
      <c r="W22">
        <f t="shared" si="14"/>
        <v>3.9903658120189869</v>
      </c>
      <c r="X22">
        <f t="shared" si="15"/>
        <v>5.1943943289674426</v>
      </c>
      <c r="Y22">
        <f t="shared" si="16"/>
        <v>0.19665638620310522</v>
      </c>
      <c r="Z22">
        <f t="shared" si="17"/>
        <v>3.7859348703354443</v>
      </c>
      <c r="AA22">
        <f t="shared" si="18"/>
        <v>3.7937094258158819</v>
      </c>
      <c r="AB22">
        <f t="shared" si="19"/>
        <v>-60.417330587776547</v>
      </c>
      <c r="AC22">
        <f t="shared" si="20"/>
        <v>-144.34240541005661</v>
      </c>
      <c r="AD22">
        <f t="shared" si="21"/>
        <v>-10.677492184531229</v>
      </c>
      <c r="AE22">
        <f t="shared" si="22"/>
        <v>15.850701673007279</v>
      </c>
      <c r="AF22">
        <v>0</v>
      </c>
      <c r="AG22">
        <v>0</v>
      </c>
      <c r="AH22">
        <f t="shared" si="23"/>
        <v>1</v>
      </c>
      <c r="AI22">
        <f t="shared" si="24"/>
        <v>0</v>
      </c>
      <c r="AJ22">
        <f t="shared" si="25"/>
        <v>53592.106324053151</v>
      </c>
      <c r="AK22" t="s">
        <v>293</v>
      </c>
      <c r="AL22">
        <v>10143.9</v>
      </c>
      <c r="AM22">
        <v>715.47692307692296</v>
      </c>
      <c r="AN22">
        <v>3262.08</v>
      </c>
      <c r="AO22">
        <f t="shared" si="26"/>
        <v>0.78066849277855754</v>
      </c>
      <c r="AP22">
        <v>-0.57774747981622299</v>
      </c>
      <c r="AQ22" t="s">
        <v>318</v>
      </c>
      <c r="AR22">
        <v>15407.4</v>
      </c>
      <c r="AS22">
        <v>706.91861538461501</v>
      </c>
      <c r="AT22">
        <v>798.18</v>
      </c>
      <c r="AU22">
        <f t="shared" si="27"/>
        <v>0.11433684709637548</v>
      </c>
      <c r="AV22">
        <v>0.5</v>
      </c>
      <c r="AW22">
        <f t="shared" si="28"/>
        <v>1180.1728115542851</v>
      </c>
      <c r="AX22">
        <f t="shared" si="29"/>
        <v>2.341984030361477</v>
      </c>
      <c r="AY22">
        <f t="shared" si="30"/>
        <v>67.468619150990932</v>
      </c>
      <c r="AZ22">
        <f t="shared" si="31"/>
        <v>2.4739864209652649E-3</v>
      </c>
      <c r="BA22">
        <f t="shared" si="32"/>
        <v>3.0868976922498685</v>
      </c>
      <c r="BB22" t="s">
        <v>319</v>
      </c>
      <c r="BC22">
        <v>706.91861538461501</v>
      </c>
      <c r="BD22">
        <v>556.41</v>
      </c>
      <c r="BE22">
        <f t="shared" si="33"/>
        <v>0.30290160114259945</v>
      </c>
      <c r="BF22">
        <f t="shared" si="34"/>
        <v>0.37747191386600881</v>
      </c>
      <c r="BG22">
        <f t="shared" si="35"/>
        <v>0.91064320482542216</v>
      </c>
      <c r="BH22">
        <f t="shared" si="36"/>
        <v>1.1034823371839977</v>
      </c>
      <c r="BI22">
        <f t="shared" si="37"/>
        <v>0.96752415887952092</v>
      </c>
      <c r="BJ22">
        <f t="shared" si="38"/>
        <v>0.29710513066615862</v>
      </c>
      <c r="BK22">
        <f t="shared" si="39"/>
        <v>0.70289486933384138</v>
      </c>
      <c r="BL22">
        <f t="shared" si="40"/>
        <v>1399.9860000000001</v>
      </c>
      <c r="BM22">
        <f t="shared" si="41"/>
        <v>1180.1728115542851</v>
      </c>
      <c r="BN22">
        <f t="shared" si="42"/>
        <v>0.84298900957172784</v>
      </c>
      <c r="BO22">
        <f t="shared" si="43"/>
        <v>0.19597801914345572</v>
      </c>
      <c r="BP22">
        <v>6</v>
      </c>
      <c r="BQ22">
        <v>0.5</v>
      </c>
      <c r="BR22" t="s">
        <v>296</v>
      </c>
      <c r="BS22">
        <v>2</v>
      </c>
      <c r="BT22">
        <v>1607618886.75</v>
      </c>
      <c r="BU22">
        <v>199.72976666666699</v>
      </c>
      <c r="BV22">
        <v>202.86746666666701</v>
      </c>
      <c r="BW22">
        <v>1.9331623333333301</v>
      </c>
      <c r="BX22">
        <v>0.29287429999999998</v>
      </c>
      <c r="BY22">
        <v>198.596033333333</v>
      </c>
      <c r="BZ22">
        <v>1.8880106666666701</v>
      </c>
      <c r="CA22">
        <v>500.16546666666699</v>
      </c>
      <c r="CB22">
        <v>101.627866666667</v>
      </c>
      <c r="CC22">
        <v>9.9951433333333298E-2</v>
      </c>
      <c r="CD22">
        <v>27.959706666666701</v>
      </c>
      <c r="CE22">
        <v>28.8645833333333</v>
      </c>
      <c r="CF22">
        <v>999.9</v>
      </c>
      <c r="CG22">
        <v>0</v>
      </c>
      <c r="CH22">
        <v>0</v>
      </c>
      <c r="CI22">
        <v>10004.9686666667</v>
      </c>
      <c r="CJ22">
        <v>0</v>
      </c>
      <c r="CK22">
        <v>313.04109999999997</v>
      </c>
      <c r="CL22">
        <v>1399.9860000000001</v>
      </c>
      <c r="CM22">
        <v>0.90000876666666696</v>
      </c>
      <c r="CN22">
        <v>9.9990896666666704E-2</v>
      </c>
      <c r="CO22">
        <v>0</v>
      </c>
      <c r="CP22">
        <v>706.94110000000001</v>
      </c>
      <c r="CQ22">
        <v>4.9994800000000001</v>
      </c>
      <c r="CR22">
        <v>10560.516666666699</v>
      </c>
      <c r="CS22">
        <v>11417.49</v>
      </c>
      <c r="CT22">
        <v>48.3874</v>
      </c>
      <c r="CU22">
        <v>50.629066666666702</v>
      </c>
      <c r="CV22">
        <v>49.453800000000001</v>
      </c>
      <c r="CW22">
        <v>49.949733333333299</v>
      </c>
      <c r="CX22">
        <v>50.195533333333302</v>
      </c>
      <c r="CY22">
        <v>1255.50033333333</v>
      </c>
      <c r="CZ22">
        <v>139.48566666666699</v>
      </c>
      <c r="DA22">
        <v>0</v>
      </c>
      <c r="DB22">
        <v>98.5</v>
      </c>
      <c r="DC22">
        <v>0</v>
      </c>
      <c r="DD22">
        <v>706.91861538461501</v>
      </c>
      <c r="DE22">
        <v>-5.5517948758932398</v>
      </c>
      <c r="DF22">
        <v>311.73675217967599</v>
      </c>
      <c r="DG22">
        <v>10562.603846153799</v>
      </c>
      <c r="DH22">
        <v>15</v>
      </c>
      <c r="DI22">
        <v>0</v>
      </c>
      <c r="DJ22" t="s">
        <v>297</v>
      </c>
      <c r="DK22">
        <v>1607548763</v>
      </c>
      <c r="DL22">
        <v>1607548763</v>
      </c>
      <c r="DM22">
        <v>0</v>
      </c>
      <c r="DN22">
        <v>-4.4999999999999998E-2</v>
      </c>
      <c r="DO22">
        <v>6.0000000000000001E-3</v>
      </c>
      <c r="DP22">
        <v>1.012</v>
      </c>
      <c r="DQ22">
        <v>6.6000000000000003E-2</v>
      </c>
      <c r="DR22">
        <v>400</v>
      </c>
      <c r="DS22">
        <v>0</v>
      </c>
      <c r="DT22">
        <v>0.22</v>
      </c>
      <c r="DU22">
        <v>0.08</v>
      </c>
      <c r="DV22">
        <v>2.3410345940500998</v>
      </c>
      <c r="DW22">
        <v>-0.20494646862138199</v>
      </c>
      <c r="DX22">
        <v>3.6886609177950599E-2</v>
      </c>
      <c r="DY22">
        <v>1</v>
      </c>
      <c r="DZ22">
        <v>-3.137054</v>
      </c>
      <c r="EA22">
        <v>0.161453526140166</v>
      </c>
      <c r="EB22">
        <v>4.4550867600979399E-2</v>
      </c>
      <c r="EC22">
        <v>1</v>
      </c>
      <c r="ED22">
        <v>1.6400493333333299</v>
      </c>
      <c r="EE22">
        <v>3.0066473859850101E-2</v>
      </c>
      <c r="EF22">
        <v>2.2070099430879101E-3</v>
      </c>
      <c r="EG22">
        <v>1</v>
      </c>
      <c r="EH22">
        <v>3</v>
      </c>
      <c r="EI22">
        <v>3</v>
      </c>
      <c r="EJ22" t="s">
        <v>298</v>
      </c>
      <c r="EK22">
        <v>100</v>
      </c>
      <c r="EL22">
        <v>100</v>
      </c>
      <c r="EM22">
        <v>1.1339999999999999</v>
      </c>
      <c r="EN22">
        <v>4.5100000000000001E-2</v>
      </c>
      <c r="EO22">
        <v>1.1794943401787199</v>
      </c>
      <c r="EP22">
        <v>-1.6043650578588901E-5</v>
      </c>
      <c r="EQ22">
        <v>-1.15305589960158E-6</v>
      </c>
      <c r="ER22">
        <v>3.6581349982770798E-10</v>
      </c>
      <c r="ES22">
        <v>6.6000000000000003E-2</v>
      </c>
      <c r="ET22">
        <v>-1.48585495900011E-2</v>
      </c>
      <c r="EU22">
        <v>2.0620247853856302E-3</v>
      </c>
      <c r="EV22">
        <v>-2.1578943166311499E-5</v>
      </c>
      <c r="EW22">
        <v>18</v>
      </c>
      <c r="EX22">
        <v>2225</v>
      </c>
      <c r="EY22">
        <v>1</v>
      </c>
      <c r="EZ22">
        <v>25</v>
      </c>
      <c r="FA22">
        <v>1168.9000000000001</v>
      </c>
      <c r="FB22">
        <v>1168.9000000000001</v>
      </c>
      <c r="FC22">
        <v>2</v>
      </c>
      <c r="FD22">
        <v>505.80099999999999</v>
      </c>
      <c r="FE22">
        <v>491.02</v>
      </c>
      <c r="FF22">
        <v>24.041</v>
      </c>
      <c r="FG22">
        <v>32.8063</v>
      </c>
      <c r="FH22">
        <v>30.0002</v>
      </c>
      <c r="FI22">
        <v>32.7239</v>
      </c>
      <c r="FJ22">
        <v>32.750700000000002</v>
      </c>
      <c r="FK22">
        <v>11.160600000000001</v>
      </c>
      <c r="FL22">
        <v>100</v>
      </c>
      <c r="FM22">
        <v>0</v>
      </c>
      <c r="FN22">
        <v>24.059899999999999</v>
      </c>
      <c r="FO22">
        <v>202.93100000000001</v>
      </c>
      <c r="FP22">
        <v>0</v>
      </c>
      <c r="FQ22">
        <v>97.784099999999995</v>
      </c>
      <c r="FR22">
        <v>102.488</v>
      </c>
    </row>
    <row r="23" spans="1:174" x14ac:dyDescent="0.25">
      <c r="A23">
        <v>7</v>
      </c>
      <c r="B23">
        <v>1607618986.5</v>
      </c>
      <c r="C23">
        <v>561</v>
      </c>
      <c r="D23" t="s">
        <v>320</v>
      </c>
      <c r="E23" t="s">
        <v>321</v>
      </c>
      <c r="F23" t="s">
        <v>291</v>
      </c>
      <c r="G23" t="s">
        <v>292</v>
      </c>
      <c r="H23">
        <v>1607618978.75</v>
      </c>
      <c r="I23">
        <f t="shared" si="0"/>
        <v>1.3686749330551712E-3</v>
      </c>
      <c r="J23">
        <f t="shared" si="1"/>
        <v>1.3686749330551711</v>
      </c>
      <c r="K23">
        <f t="shared" si="2"/>
        <v>3.3106647934437095</v>
      </c>
      <c r="L23">
        <f t="shared" si="3"/>
        <v>249.627733333333</v>
      </c>
      <c r="M23">
        <f t="shared" si="4"/>
        <v>91.833908337632536</v>
      </c>
      <c r="N23">
        <f t="shared" si="5"/>
        <v>9.3425146753139412</v>
      </c>
      <c r="O23">
        <f t="shared" si="6"/>
        <v>25.395312082958892</v>
      </c>
      <c r="P23">
        <f t="shared" si="7"/>
        <v>3.6147764374744318E-2</v>
      </c>
      <c r="Q23">
        <f t="shared" si="8"/>
        <v>2.9580384562272375</v>
      </c>
      <c r="R23">
        <f t="shared" si="9"/>
        <v>3.5904143203732045E-2</v>
      </c>
      <c r="S23">
        <f t="shared" si="10"/>
        <v>2.2461840875698039E-2</v>
      </c>
      <c r="T23">
        <f t="shared" si="11"/>
        <v>231.2890870657169</v>
      </c>
      <c r="U23">
        <f t="shared" si="12"/>
        <v>29.013337864483788</v>
      </c>
      <c r="V23">
        <f t="shared" si="13"/>
        <v>28.8827033333333</v>
      </c>
      <c r="W23">
        <f t="shared" si="14"/>
        <v>3.9945559188427411</v>
      </c>
      <c r="X23">
        <f t="shared" si="15"/>
        <v>5.1697965811484874</v>
      </c>
      <c r="Y23">
        <f t="shared" si="16"/>
        <v>0.19635791277161216</v>
      </c>
      <c r="Z23">
        <f t="shared" si="17"/>
        <v>3.7981748351110287</v>
      </c>
      <c r="AA23">
        <f t="shared" si="18"/>
        <v>3.7981980060711291</v>
      </c>
      <c r="AB23">
        <f t="shared" si="19"/>
        <v>-60.358564547733046</v>
      </c>
      <c r="AC23">
        <f t="shared" si="20"/>
        <v>-138.36475799544459</v>
      </c>
      <c r="AD23">
        <f t="shared" si="21"/>
        <v>-10.241765598750908</v>
      </c>
      <c r="AE23">
        <f t="shared" si="22"/>
        <v>22.323998923788366</v>
      </c>
      <c r="AF23">
        <v>0</v>
      </c>
      <c r="AG23">
        <v>0</v>
      </c>
      <c r="AH23">
        <f t="shared" si="23"/>
        <v>1</v>
      </c>
      <c r="AI23">
        <f t="shared" si="24"/>
        <v>0</v>
      </c>
      <c r="AJ23">
        <f t="shared" si="25"/>
        <v>53559.46954168682</v>
      </c>
      <c r="AK23" t="s">
        <v>293</v>
      </c>
      <c r="AL23">
        <v>10143.9</v>
      </c>
      <c r="AM23">
        <v>715.47692307692296</v>
      </c>
      <c r="AN23">
        <v>3262.08</v>
      </c>
      <c r="AO23">
        <f t="shared" si="26"/>
        <v>0.78066849277855754</v>
      </c>
      <c r="AP23">
        <v>-0.57774747981622299</v>
      </c>
      <c r="AQ23" t="s">
        <v>322</v>
      </c>
      <c r="AR23">
        <v>15406.2</v>
      </c>
      <c r="AS23">
        <v>699.89919230769203</v>
      </c>
      <c r="AT23">
        <v>800.07</v>
      </c>
      <c r="AU23">
        <f t="shared" si="27"/>
        <v>0.12520255439187578</v>
      </c>
      <c r="AV23">
        <v>0.5</v>
      </c>
      <c r="AW23">
        <f t="shared" si="28"/>
        <v>1180.1799715542336</v>
      </c>
      <c r="AX23">
        <f t="shared" si="29"/>
        <v>3.3106647934437095</v>
      </c>
      <c r="AY23">
        <f t="shared" si="30"/>
        <v>73.880773540360664</v>
      </c>
      <c r="AZ23">
        <f t="shared" si="31"/>
        <v>3.2947621269484033E-3</v>
      </c>
      <c r="BA23">
        <f t="shared" si="32"/>
        <v>3.0772432412163933</v>
      </c>
      <c r="BB23" t="s">
        <v>323</v>
      </c>
      <c r="BC23">
        <v>699.89919230769203</v>
      </c>
      <c r="BD23">
        <v>547.69000000000005</v>
      </c>
      <c r="BE23">
        <f t="shared" si="33"/>
        <v>0.31544739835264413</v>
      </c>
      <c r="BF23">
        <f t="shared" si="34"/>
        <v>0.39690469804385459</v>
      </c>
      <c r="BG23">
        <f t="shared" si="35"/>
        <v>0.90702146706994935</v>
      </c>
      <c r="BH23">
        <f t="shared" si="36"/>
        <v>1.1841490029189528</v>
      </c>
      <c r="BI23">
        <f t="shared" si="37"/>
        <v>0.96678199375095142</v>
      </c>
      <c r="BJ23">
        <f t="shared" si="38"/>
        <v>0.31058863399298375</v>
      </c>
      <c r="BK23">
        <f t="shared" si="39"/>
        <v>0.68941136600701625</v>
      </c>
      <c r="BL23">
        <f t="shared" si="40"/>
        <v>1399.9946666666699</v>
      </c>
      <c r="BM23">
        <f t="shared" si="41"/>
        <v>1180.1799715542336</v>
      </c>
      <c r="BN23">
        <f t="shared" si="42"/>
        <v>0.84298890535361382</v>
      </c>
      <c r="BO23">
        <f t="shared" si="43"/>
        <v>0.19597781070722764</v>
      </c>
      <c r="BP23">
        <v>6</v>
      </c>
      <c r="BQ23">
        <v>0.5</v>
      </c>
      <c r="BR23" t="s">
        <v>296</v>
      </c>
      <c r="BS23">
        <v>2</v>
      </c>
      <c r="BT23">
        <v>1607618978.75</v>
      </c>
      <c r="BU23">
        <v>249.627733333333</v>
      </c>
      <c r="BV23">
        <v>254.00886666666699</v>
      </c>
      <c r="BW23">
        <v>1.9301349999999999</v>
      </c>
      <c r="BX23">
        <v>0.29151433333333299</v>
      </c>
      <c r="BY23">
        <v>248.51779999999999</v>
      </c>
      <c r="BZ23">
        <v>1.8849596666666699</v>
      </c>
      <c r="CA23">
        <v>500.18893333333301</v>
      </c>
      <c r="CB23">
        <v>101.63273333333299</v>
      </c>
      <c r="CC23">
        <v>0.100001823333333</v>
      </c>
      <c r="CD23">
        <v>28.015070000000001</v>
      </c>
      <c r="CE23">
        <v>28.8827033333333</v>
      </c>
      <c r="CF23">
        <v>999.9</v>
      </c>
      <c r="CG23">
        <v>0</v>
      </c>
      <c r="CH23">
        <v>0</v>
      </c>
      <c r="CI23">
        <v>10000.0343333333</v>
      </c>
      <c r="CJ23">
        <v>0</v>
      </c>
      <c r="CK23">
        <v>316.20026666666701</v>
      </c>
      <c r="CL23">
        <v>1399.9946666666699</v>
      </c>
      <c r="CM23">
        <v>0.90001100000000001</v>
      </c>
      <c r="CN23">
        <v>9.9988599999999997E-2</v>
      </c>
      <c r="CO23">
        <v>0</v>
      </c>
      <c r="CP23">
        <v>699.91186666666704</v>
      </c>
      <c r="CQ23">
        <v>4.9994800000000001</v>
      </c>
      <c r="CR23">
        <v>11082.66</v>
      </c>
      <c r="CS23">
        <v>11417.5666666667</v>
      </c>
      <c r="CT23">
        <v>48.629100000000001</v>
      </c>
      <c r="CU23">
        <v>50.930799999999998</v>
      </c>
      <c r="CV23">
        <v>49.722700000000003</v>
      </c>
      <c r="CW23">
        <v>50.2603333333333</v>
      </c>
      <c r="CX23">
        <v>50.445466666666597</v>
      </c>
      <c r="CY23">
        <v>1255.5129999999999</v>
      </c>
      <c r="CZ23">
        <v>139.481666666667</v>
      </c>
      <c r="DA23">
        <v>0</v>
      </c>
      <c r="DB23">
        <v>91.299999952316298</v>
      </c>
      <c r="DC23">
        <v>0</v>
      </c>
      <c r="DD23">
        <v>699.89919230769203</v>
      </c>
      <c r="DE23">
        <v>-5.0254017113493203</v>
      </c>
      <c r="DF23">
        <v>157.88717955174801</v>
      </c>
      <c r="DG23">
        <v>11083.1846153846</v>
      </c>
      <c r="DH23">
        <v>15</v>
      </c>
      <c r="DI23">
        <v>0</v>
      </c>
      <c r="DJ23" t="s">
        <v>297</v>
      </c>
      <c r="DK23">
        <v>1607548763</v>
      </c>
      <c r="DL23">
        <v>1607548763</v>
      </c>
      <c r="DM23">
        <v>0</v>
      </c>
      <c r="DN23">
        <v>-4.4999999999999998E-2</v>
      </c>
      <c r="DO23">
        <v>6.0000000000000001E-3</v>
      </c>
      <c r="DP23">
        <v>1.012</v>
      </c>
      <c r="DQ23">
        <v>6.6000000000000003E-2</v>
      </c>
      <c r="DR23">
        <v>400</v>
      </c>
      <c r="DS23">
        <v>0</v>
      </c>
      <c r="DT23">
        <v>0.22</v>
      </c>
      <c r="DU23">
        <v>0.08</v>
      </c>
      <c r="DV23">
        <v>3.3103614240761399</v>
      </c>
      <c r="DW23">
        <v>-0.12620082948111799</v>
      </c>
      <c r="DX23">
        <v>3.5292260324221801E-2</v>
      </c>
      <c r="DY23">
        <v>1</v>
      </c>
      <c r="DZ23">
        <v>-4.3810553333333297</v>
      </c>
      <c r="EA23">
        <v>4.0717775305905E-2</v>
      </c>
      <c r="EB23">
        <v>4.2955543509798799E-2</v>
      </c>
      <c r="EC23">
        <v>1</v>
      </c>
      <c r="ED23">
        <v>1.6385873333333301</v>
      </c>
      <c r="EE23">
        <v>3.3413125695221E-3</v>
      </c>
      <c r="EF23">
        <v>4.0109793761068999E-4</v>
      </c>
      <c r="EG23">
        <v>1</v>
      </c>
      <c r="EH23">
        <v>3</v>
      </c>
      <c r="EI23">
        <v>3</v>
      </c>
      <c r="EJ23" t="s">
        <v>298</v>
      </c>
      <c r="EK23">
        <v>100</v>
      </c>
      <c r="EL23">
        <v>100</v>
      </c>
      <c r="EM23">
        <v>1.1100000000000001</v>
      </c>
      <c r="EN23">
        <v>4.5199999999999997E-2</v>
      </c>
      <c r="EO23">
        <v>1.1794943401787199</v>
      </c>
      <c r="EP23">
        <v>-1.6043650578588901E-5</v>
      </c>
      <c r="EQ23">
        <v>-1.15305589960158E-6</v>
      </c>
      <c r="ER23">
        <v>3.6581349982770798E-10</v>
      </c>
      <c r="ES23">
        <v>6.6000000000000003E-2</v>
      </c>
      <c r="ET23">
        <v>-1.48585495900011E-2</v>
      </c>
      <c r="EU23">
        <v>2.0620247853856302E-3</v>
      </c>
      <c r="EV23">
        <v>-2.1578943166311499E-5</v>
      </c>
      <c r="EW23">
        <v>18</v>
      </c>
      <c r="EX23">
        <v>2225</v>
      </c>
      <c r="EY23">
        <v>1</v>
      </c>
      <c r="EZ23">
        <v>25</v>
      </c>
      <c r="FA23">
        <v>1170.4000000000001</v>
      </c>
      <c r="FB23">
        <v>1170.4000000000001</v>
      </c>
      <c r="FC23">
        <v>2</v>
      </c>
      <c r="FD23">
        <v>506.15499999999997</v>
      </c>
      <c r="FE23">
        <v>489.33600000000001</v>
      </c>
      <c r="FF23">
        <v>23.822099999999999</v>
      </c>
      <c r="FG23">
        <v>32.8307</v>
      </c>
      <c r="FH23">
        <v>30.0002</v>
      </c>
      <c r="FI23">
        <v>32.792000000000002</v>
      </c>
      <c r="FJ23">
        <v>32.824599999999997</v>
      </c>
      <c r="FK23">
        <v>13.1607</v>
      </c>
      <c r="FL23">
        <v>100</v>
      </c>
      <c r="FM23">
        <v>0</v>
      </c>
      <c r="FN23">
        <v>23.816299999999998</v>
      </c>
      <c r="FO23">
        <v>254.149</v>
      </c>
      <c r="FP23">
        <v>0</v>
      </c>
      <c r="FQ23">
        <v>97.791700000000006</v>
      </c>
      <c r="FR23">
        <v>102.48099999999999</v>
      </c>
    </row>
    <row r="24" spans="1:174" x14ac:dyDescent="0.25">
      <c r="A24">
        <v>8</v>
      </c>
      <c r="B24">
        <v>1607619107</v>
      </c>
      <c r="C24">
        <v>681.5</v>
      </c>
      <c r="D24" t="s">
        <v>324</v>
      </c>
      <c r="E24" t="s">
        <v>325</v>
      </c>
      <c r="F24" t="s">
        <v>291</v>
      </c>
      <c r="G24" t="s">
        <v>292</v>
      </c>
      <c r="H24">
        <v>1607619099</v>
      </c>
      <c r="I24">
        <f t="shared" si="0"/>
        <v>1.2816541993436621E-3</v>
      </c>
      <c r="J24">
        <f t="shared" si="1"/>
        <v>1.2816541993436621</v>
      </c>
      <c r="K24">
        <f t="shared" si="2"/>
        <v>6.0290025037569066</v>
      </c>
      <c r="L24">
        <f t="shared" si="3"/>
        <v>399.82945161290297</v>
      </c>
      <c r="M24">
        <f t="shared" si="4"/>
        <v>95.650852563580827</v>
      </c>
      <c r="N24">
        <f t="shared" si="5"/>
        <v>9.7307935459239552</v>
      </c>
      <c r="O24">
        <f t="shared" si="6"/>
        <v>40.675621209324405</v>
      </c>
      <c r="P24">
        <f t="shared" si="7"/>
        <v>3.3563209793770567E-2</v>
      </c>
      <c r="Q24">
        <f t="shared" si="8"/>
        <v>2.9583498010058191</v>
      </c>
      <c r="R24">
        <f t="shared" si="9"/>
        <v>3.335309354543925E-2</v>
      </c>
      <c r="S24">
        <f t="shared" si="10"/>
        <v>2.086445177228842E-2</v>
      </c>
      <c r="T24">
        <f t="shared" si="11"/>
        <v>231.29423532373093</v>
      </c>
      <c r="U24">
        <f t="shared" si="12"/>
        <v>29.048678642542644</v>
      </c>
      <c r="V24">
        <f t="shared" si="13"/>
        <v>28.968980645161299</v>
      </c>
      <c r="W24">
        <f t="shared" si="14"/>
        <v>4.0145595363272113</v>
      </c>
      <c r="X24">
        <f t="shared" si="15"/>
        <v>4.8936527497533886</v>
      </c>
      <c r="Y24">
        <f t="shared" si="16"/>
        <v>0.1860104606649344</v>
      </c>
      <c r="Z24">
        <f t="shared" si="17"/>
        <v>3.8010555749855408</v>
      </c>
      <c r="AA24">
        <f t="shared" si="18"/>
        <v>3.8285490756622771</v>
      </c>
      <c r="AB24">
        <f t="shared" si="19"/>
        <v>-56.520950191055498</v>
      </c>
      <c r="AC24">
        <f t="shared" si="20"/>
        <v>-150.06517718820774</v>
      </c>
      <c r="AD24">
        <f t="shared" si="21"/>
        <v>-11.112154189245601</v>
      </c>
      <c r="AE24">
        <f t="shared" si="22"/>
        <v>13.59595375522207</v>
      </c>
      <c r="AF24">
        <v>0</v>
      </c>
      <c r="AG24">
        <v>0</v>
      </c>
      <c r="AH24">
        <f t="shared" si="23"/>
        <v>1</v>
      </c>
      <c r="AI24">
        <f t="shared" si="24"/>
        <v>0</v>
      </c>
      <c r="AJ24">
        <f t="shared" si="25"/>
        <v>53566.220102746585</v>
      </c>
      <c r="AK24" t="s">
        <v>293</v>
      </c>
      <c r="AL24">
        <v>10143.9</v>
      </c>
      <c r="AM24">
        <v>715.47692307692296</v>
      </c>
      <c r="AN24">
        <v>3262.08</v>
      </c>
      <c r="AO24">
        <f t="shared" si="26"/>
        <v>0.78066849277855754</v>
      </c>
      <c r="AP24">
        <v>-0.57774747981622299</v>
      </c>
      <c r="AQ24" t="s">
        <v>326</v>
      </c>
      <c r="AR24">
        <v>15404.3</v>
      </c>
      <c r="AS24">
        <v>699.17923076923103</v>
      </c>
      <c r="AT24">
        <v>819.55</v>
      </c>
      <c r="AU24">
        <f t="shared" si="27"/>
        <v>0.14687422272072348</v>
      </c>
      <c r="AV24">
        <v>0.5</v>
      </c>
      <c r="AW24">
        <f t="shared" si="28"/>
        <v>1180.2006209093083</v>
      </c>
      <c r="AX24">
        <f t="shared" si="29"/>
        <v>6.0290025037569066</v>
      </c>
      <c r="AY24">
        <f t="shared" si="30"/>
        <v>86.670524425284952</v>
      </c>
      <c r="AZ24">
        <f t="shared" si="31"/>
        <v>5.5979889067358998E-3</v>
      </c>
      <c r="BA24">
        <f t="shared" si="32"/>
        <v>2.9803306692697209</v>
      </c>
      <c r="BB24" t="s">
        <v>327</v>
      </c>
      <c r="BC24">
        <v>699.17923076923103</v>
      </c>
      <c r="BD24">
        <v>534.92999999999995</v>
      </c>
      <c r="BE24">
        <f t="shared" si="33"/>
        <v>0.34728814593374413</v>
      </c>
      <c r="BF24">
        <f t="shared" si="34"/>
        <v>0.42291746620324971</v>
      </c>
      <c r="BG24">
        <f t="shared" si="35"/>
        <v>0.8956346368919933</v>
      </c>
      <c r="BH24">
        <f t="shared" si="36"/>
        <v>1.1565985439225359</v>
      </c>
      <c r="BI24">
        <f t="shared" si="37"/>
        <v>0.95913258808717727</v>
      </c>
      <c r="BJ24">
        <f t="shared" si="38"/>
        <v>0.32356687704697218</v>
      </c>
      <c r="BK24">
        <f t="shared" si="39"/>
        <v>0.67643312295302782</v>
      </c>
      <c r="BL24">
        <f t="shared" si="40"/>
        <v>1400.0183870967701</v>
      </c>
      <c r="BM24">
        <f t="shared" si="41"/>
        <v>1180.2006209093083</v>
      </c>
      <c r="BN24">
        <f t="shared" si="42"/>
        <v>0.84298937198724966</v>
      </c>
      <c r="BO24">
        <f t="shared" si="43"/>
        <v>0.19597874397449971</v>
      </c>
      <c r="BP24">
        <v>6</v>
      </c>
      <c r="BQ24">
        <v>0.5</v>
      </c>
      <c r="BR24" t="s">
        <v>296</v>
      </c>
      <c r="BS24">
        <v>2</v>
      </c>
      <c r="BT24">
        <v>1607619099</v>
      </c>
      <c r="BU24">
        <v>399.82945161290297</v>
      </c>
      <c r="BV24">
        <v>407.67596774193498</v>
      </c>
      <c r="BW24">
        <v>1.8284283870967699</v>
      </c>
      <c r="BX24">
        <v>0.29388490322580602</v>
      </c>
      <c r="BY24">
        <v>398.81654838709699</v>
      </c>
      <c r="BZ24">
        <v>1.7824835483871</v>
      </c>
      <c r="CA24">
        <v>500.20509677419398</v>
      </c>
      <c r="CB24">
        <v>101.632419354839</v>
      </c>
      <c r="CC24">
        <v>0.100009422580645</v>
      </c>
      <c r="CD24">
        <v>28.028077419354801</v>
      </c>
      <c r="CE24">
        <v>28.968980645161299</v>
      </c>
      <c r="CF24">
        <v>999.9</v>
      </c>
      <c r="CG24">
        <v>0</v>
      </c>
      <c r="CH24">
        <v>0</v>
      </c>
      <c r="CI24">
        <v>10001.8312903226</v>
      </c>
      <c r="CJ24">
        <v>0</v>
      </c>
      <c r="CK24">
        <v>317.90909677419398</v>
      </c>
      <c r="CL24">
        <v>1400.0183870967701</v>
      </c>
      <c r="CM24">
        <v>0.89999541935483895</v>
      </c>
      <c r="CN24">
        <v>0.10000464516129</v>
      </c>
      <c r="CO24">
        <v>0</v>
      </c>
      <c r="CP24">
        <v>699.20151612903203</v>
      </c>
      <c r="CQ24">
        <v>4.9994800000000001</v>
      </c>
      <c r="CR24">
        <v>11187.606451612901</v>
      </c>
      <c r="CS24">
        <v>11417.7129032258</v>
      </c>
      <c r="CT24">
        <v>48.977645161290297</v>
      </c>
      <c r="CU24">
        <v>51.316129032257997</v>
      </c>
      <c r="CV24">
        <v>50.068129032258</v>
      </c>
      <c r="CW24">
        <v>50.753935483870997</v>
      </c>
      <c r="CX24">
        <v>50.747903225806397</v>
      </c>
      <c r="CY24">
        <v>1255.5125806451599</v>
      </c>
      <c r="CZ24">
        <v>139.50580645161301</v>
      </c>
      <c r="DA24">
        <v>0</v>
      </c>
      <c r="DB24">
        <v>119.59999990463299</v>
      </c>
      <c r="DC24">
        <v>0</v>
      </c>
      <c r="DD24">
        <v>699.17923076923103</v>
      </c>
      <c r="DE24">
        <v>-0.91883761123588303</v>
      </c>
      <c r="DF24">
        <v>-36.509401776422003</v>
      </c>
      <c r="DG24">
        <v>11187.3884615385</v>
      </c>
      <c r="DH24">
        <v>15</v>
      </c>
      <c r="DI24">
        <v>0</v>
      </c>
      <c r="DJ24" t="s">
        <v>297</v>
      </c>
      <c r="DK24">
        <v>1607548763</v>
      </c>
      <c r="DL24">
        <v>1607548763</v>
      </c>
      <c r="DM24">
        <v>0</v>
      </c>
      <c r="DN24">
        <v>-4.4999999999999998E-2</v>
      </c>
      <c r="DO24">
        <v>6.0000000000000001E-3</v>
      </c>
      <c r="DP24">
        <v>1.012</v>
      </c>
      <c r="DQ24">
        <v>6.6000000000000003E-2</v>
      </c>
      <c r="DR24">
        <v>400</v>
      </c>
      <c r="DS24">
        <v>0</v>
      </c>
      <c r="DT24">
        <v>0.22</v>
      </c>
      <c r="DU24">
        <v>0.08</v>
      </c>
      <c r="DV24">
        <v>6.0320532397479596</v>
      </c>
      <c r="DW24">
        <v>-0.78852088079737404</v>
      </c>
      <c r="DX24">
        <v>6.5937899875965794E-2</v>
      </c>
      <c r="DY24">
        <v>0</v>
      </c>
      <c r="DZ24">
        <v>-7.8419740000000004</v>
      </c>
      <c r="EA24">
        <v>0.94993441601779205</v>
      </c>
      <c r="EB24">
        <v>7.9167823750140601E-2</v>
      </c>
      <c r="EC24">
        <v>0</v>
      </c>
      <c r="ED24">
        <v>1.5342846666666701</v>
      </c>
      <c r="EE24">
        <v>-6.0139354838709698E-2</v>
      </c>
      <c r="EF24">
        <v>4.3507675440342796E-3</v>
      </c>
      <c r="EG24">
        <v>1</v>
      </c>
      <c r="EH24">
        <v>1</v>
      </c>
      <c r="EI24">
        <v>3</v>
      </c>
      <c r="EJ24" t="s">
        <v>328</v>
      </c>
      <c r="EK24">
        <v>100</v>
      </c>
      <c r="EL24">
        <v>100</v>
      </c>
      <c r="EM24">
        <v>1.012</v>
      </c>
      <c r="EN24">
        <v>4.5999999999999999E-2</v>
      </c>
      <c r="EO24">
        <v>1.1794943401787199</v>
      </c>
      <c r="EP24">
        <v>-1.6043650578588901E-5</v>
      </c>
      <c r="EQ24">
        <v>-1.15305589960158E-6</v>
      </c>
      <c r="ER24">
        <v>3.6581349982770798E-10</v>
      </c>
      <c r="ES24">
        <v>6.6000000000000003E-2</v>
      </c>
      <c r="ET24">
        <v>-1.48585495900011E-2</v>
      </c>
      <c r="EU24">
        <v>2.0620247853856302E-3</v>
      </c>
      <c r="EV24">
        <v>-2.1578943166311499E-5</v>
      </c>
      <c r="EW24">
        <v>18</v>
      </c>
      <c r="EX24">
        <v>2225</v>
      </c>
      <c r="EY24">
        <v>1</v>
      </c>
      <c r="EZ24">
        <v>25</v>
      </c>
      <c r="FA24">
        <v>1172.4000000000001</v>
      </c>
      <c r="FB24">
        <v>1172.4000000000001</v>
      </c>
      <c r="FC24">
        <v>2</v>
      </c>
      <c r="FD24">
        <v>506.29199999999997</v>
      </c>
      <c r="FE24">
        <v>488.81799999999998</v>
      </c>
      <c r="FF24">
        <v>23.376899999999999</v>
      </c>
      <c r="FG24">
        <v>32.893599999999999</v>
      </c>
      <c r="FH24">
        <v>30.000699999999998</v>
      </c>
      <c r="FI24">
        <v>32.879199999999997</v>
      </c>
      <c r="FJ24">
        <v>32.917499999999997</v>
      </c>
      <c r="FK24">
        <v>18.9557</v>
      </c>
      <c r="FL24">
        <v>100</v>
      </c>
      <c r="FM24">
        <v>0</v>
      </c>
      <c r="FN24">
        <v>23.366800000000001</v>
      </c>
      <c r="FO24">
        <v>407.73399999999998</v>
      </c>
      <c r="FP24">
        <v>0</v>
      </c>
      <c r="FQ24">
        <v>97.785399999999996</v>
      </c>
      <c r="FR24">
        <v>102.461</v>
      </c>
    </row>
    <row r="25" spans="1:174" x14ac:dyDescent="0.25">
      <c r="A25">
        <v>9</v>
      </c>
      <c r="B25">
        <v>1607619226.5</v>
      </c>
      <c r="C25">
        <v>801</v>
      </c>
      <c r="D25" t="s">
        <v>329</v>
      </c>
      <c r="E25" t="s">
        <v>330</v>
      </c>
      <c r="F25" t="s">
        <v>291</v>
      </c>
      <c r="G25" t="s">
        <v>292</v>
      </c>
      <c r="H25">
        <v>1607619218.5</v>
      </c>
      <c r="I25">
        <f t="shared" si="0"/>
        <v>1.1085231517787286E-3</v>
      </c>
      <c r="J25">
        <f t="shared" si="1"/>
        <v>1.1085231517787286</v>
      </c>
      <c r="K25">
        <f t="shared" si="2"/>
        <v>6.7009778809484946</v>
      </c>
      <c r="L25">
        <f t="shared" si="3"/>
        <v>499.87838709677402</v>
      </c>
      <c r="M25">
        <f t="shared" si="4"/>
        <v>108.09774524852835</v>
      </c>
      <c r="N25">
        <f t="shared" si="5"/>
        <v>10.997106312640021</v>
      </c>
      <c r="O25">
        <f t="shared" si="6"/>
        <v>50.854120533740591</v>
      </c>
      <c r="P25">
        <f t="shared" si="7"/>
        <v>2.8875865333434388E-2</v>
      </c>
      <c r="Q25">
        <f t="shared" si="8"/>
        <v>2.957786900076</v>
      </c>
      <c r="R25">
        <f t="shared" si="9"/>
        <v>2.872016309425672E-2</v>
      </c>
      <c r="S25">
        <f t="shared" si="10"/>
        <v>1.7964021032186271E-2</v>
      </c>
      <c r="T25">
        <f t="shared" si="11"/>
        <v>231.28979408165637</v>
      </c>
      <c r="U25">
        <f t="shared" si="12"/>
        <v>29.035511275172954</v>
      </c>
      <c r="V25">
        <f t="shared" si="13"/>
        <v>28.952251612903201</v>
      </c>
      <c r="W25">
        <f t="shared" si="14"/>
        <v>4.0106740549040065</v>
      </c>
      <c r="X25">
        <f t="shared" si="15"/>
        <v>4.3456870635181142</v>
      </c>
      <c r="Y25">
        <f t="shared" si="16"/>
        <v>0.16462480883393926</v>
      </c>
      <c r="Z25">
        <f t="shared" si="17"/>
        <v>3.7882343212413652</v>
      </c>
      <c r="AA25">
        <f t="shared" si="18"/>
        <v>3.8460492460700673</v>
      </c>
      <c r="AB25">
        <f t="shared" si="19"/>
        <v>-48.885870993441934</v>
      </c>
      <c r="AC25">
        <f t="shared" si="20"/>
        <v>-156.61101352286292</v>
      </c>
      <c r="AD25">
        <f t="shared" si="21"/>
        <v>-11.594765969524952</v>
      </c>
      <c r="AE25">
        <f t="shared" si="22"/>
        <v>14.198143595826565</v>
      </c>
      <c r="AF25">
        <v>0</v>
      </c>
      <c r="AG25">
        <v>0</v>
      </c>
      <c r="AH25">
        <f t="shared" si="23"/>
        <v>1</v>
      </c>
      <c r="AI25">
        <f t="shared" si="24"/>
        <v>0</v>
      </c>
      <c r="AJ25">
        <f t="shared" si="25"/>
        <v>53560.143316196685</v>
      </c>
      <c r="AK25" t="s">
        <v>293</v>
      </c>
      <c r="AL25">
        <v>10143.9</v>
      </c>
      <c r="AM25">
        <v>715.47692307692296</v>
      </c>
      <c r="AN25">
        <v>3262.08</v>
      </c>
      <c r="AO25">
        <f t="shared" si="26"/>
        <v>0.78066849277855754</v>
      </c>
      <c r="AP25">
        <v>-0.57774747981622299</v>
      </c>
      <c r="AQ25" t="s">
        <v>331</v>
      </c>
      <c r="AR25">
        <v>15402.5</v>
      </c>
      <c r="AS25">
        <v>703.42096000000004</v>
      </c>
      <c r="AT25">
        <v>835.24</v>
      </c>
      <c r="AU25">
        <f t="shared" si="27"/>
        <v>0.1578217518318088</v>
      </c>
      <c r="AV25">
        <v>0.5</v>
      </c>
      <c r="AW25">
        <f t="shared" si="28"/>
        <v>1180.1812080059435</v>
      </c>
      <c r="AX25">
        <f t="shared" si="29"/>
        <v>6.7009778809484946</v>
      </c>
      <c r="AY25">
        <f t="shared" si="30"/>
        <v>93.129132863239164</v>
      </c>
      <c r="AZ25">
        <f t="shared" si="31"/>
        <v>6.1674642092149467E-3</v>
      </c>
      <c r="BA25">
        <f t="shared" si="32"/>
        <v>2.9055600785403</v>
      </c>
      <c r="BB25" t="s">
        <v>332</v>
      </c>
      <c r="BC25">
        <v>703.42096000000004</v>
      </c>
      <c r="BD25">
        <v>534.95000000000005</v>
      </c>
      <c r="BE25">
        <f t="shared" si="33"/>
        <v>0.35952540587136628</v>
      </c>
      <c r="BF25">
        <f t="shared" si="34"/>
        <v>0.43897245995537643</v>
      </c>
      <c r="BG25">
        <f t="shared" si="35"/>
        <v>0.88988790413364971</v>
      </c>
      <c r="BH25">
        <f t="shared" si="36"/>
        <v>1.100665108033809</v>
      </c>
      <c r="BI25">
        <f t="shared" si="37"/>
        <v>0.95297143948016427</v>
      </c>
      <c r="BJ25">
        <f t="shared" si="38"/>
        <v>0.33383753229805468</v>
      </c>
      <c r="BK25">
        <f t="shared" si="39"/>
        <v>0.66616246770194532</v>
      </c>
      <c r="BL25">
        <f t="shared" si="40"/>
        <v>1399.99580645161</v>
      </c>
      <c r="BM25">
        <f t="shared" si="41"/>
        <v>1180.1812080059435</v>
      </c>
      <c r="BN25">
        <f t="shared" si="42"/>
        <v>0.8429891022296685</v>
      </c>
      <c r="BO25">
        <f t="shared" si="43"/>
        <v>0.1959782044593372</v>
      </c>
      <c r="BP25">
        <v>6</v>
      </c>
      <c r="BQ25">
        <v>0.5</v>
      </c>
      <c r="BR25" t="s">
        <v>296</v>
      </c>
      <c r="BS25">
        <v>2</v>
      </c>
      <c r="BT25">
        <v>1607619218.5</v>
      </c>
      <c r="BU25">
        <v>499.87838709677402</v>
      </c>
      <c r="BV25">
        <v>508.58122580645198</v>
      </c>
      <c r="BW25">
        <v>1.6182048387096799</v>
      </c>
      <c r="BX25">
        <v>0.29063103225806403</v>
      </c>
      <c r="BY25">
        <v>498.94851612903199</v>
      </c>
      <c r="BZ25">
        <v>1.5705390322580599</v>
      </c>
      <c r="CA25">
        <v>500.18883870967699</v>
      </c>
      <c r="CB25">
        <v>101.632967741935</v>
      </c>
      <c r="CC25">
        <v>0.10001741290322599</v>
      </c>
      <c r="CD25">
        <v>27.970119354838701</v>
      </c>
      <c r="CE25">
        <v>28.952251612903201</v>
      </c>
      <c r="CF25">
        <v>999.9</v>
      </c>
      <c r="CG25">
        <v>0</v>
      </c>
      <c r="CH25">
        <v>0</v>
      </c>
      <c r="CI25">
        <v>9998.5845161290308</v>
      </c>
      <c r="CJ25">
        <v>0</v>
      </c>
      <c r="CK25">
        <v>329.07745161290302</v>
      </c>
      <c r="CL25">
        <v>1399.99580645161</v>
      </c>
      <c r="CM25">
        <v>0.90000580645161299</v>
      </c>
      <c r="CN25">
        <v>9.9994348387096796E-2</v>
      </c>
      <c r="CO25">
        <v>0</v>
      </c>
      <c r="CP25">
        <v>703.50280645161297</v>
      </c>
      <c r="CQ25">
        <v>4.9994800000000001</v>
      </c>
      <c r="CR25">
        <v>11227.945161290299</v>
      </c>
      <c r="CS25">
        <v>11417.554838709701</v>
      </c>
      <c r="CT25">
        <v>49.372838709677403</v>
      </c>
      <c r="CU25">
        <v>51.753999999999998</v>
      </c>
      <c r="CV25">
        <v>50.485709677419301</v>
      </c>
      <c r="CW25">
        <v>51.276000000000003</v>
      </c>
      <c r="CX25">
        <v>51.151064516128997</v>
      </c>
      <c r="CY25">
        <v>1255.5048387096799</v>
      </c>
      <c r="CZ25">
        <v>139.49096774193501</v>
      </c>
      <c r="DA25">
        <v>0</v>
      </c>
      <c r="DB25">
        <v>119</v>
      </c>
      <c r="DC25">
        <v>0</v>
      </c>
      <c r="DD25">
        <v>703.42096000000004</v>
      </c>
      <c r="DE25">
        <v>-4.80253847885258</v>
      </c>
      <c r="DF25">
        <v>-40.992307586625998</v>
      </c>
      <c r="DG25">
        <v>11226.94</v>
      </c>
      <c r="DH25">
        <v>15</v>
      </c>
      <c r="DI25">
        <v>0</v>
      </c>
      <c r="DJ25" t="s">
        <v>297</v>
      </c>
      <c r="DK25">
        <v>1607548763</v>
      </c>
      <c r="DL25">
        <v>1607548763</v>
      </c>
      <c r="DM25">
        <v>0</v>
      </c>
      <c r="DN25">
        <v>-4.4999999999999998E-2</v>
      </c>
      <c r="DO25">
        <v>6.0000000000000001E-3</v>
      </c>
      <c r="DP25">
        <v>1.012</v>
      </c>
      <c r="DQ25">
        <v>6.6000000000000003E-2</v>
      </c>
      <c r="DR25">
        <v>400</v>
      </c>
      <c r="DS25">
        <v>0</v>
      </c>
      <c r="DT25">
        <v>0.22</v>
      </c>
      <c r="DU25">
        <v>0.08</v>
      </c>
      <c r="DV25">
        <v>6.7051014107312099</v>
      </c>
      <c r="DW25">
        <v>-0.20997434145446001</v>
      </c>
      <c r="DX25">
        <v>3.66706224147638E-2</v>
      </c>
      <c r="DY25">
        <v>1</v>
      </c>
      <c r="DZ25">
        <v>-8.7016840000000002</v>
      </c>
      <c r="EA25">
        <v>8.2343225806436507E-2</v>
      </c>
      <c r="EB25">
        <v>3.4538114463106701E-2</v>
      </c>
      <c r="EC25">
        <v>1</v>
      </c>
      <c r="ED25">
        <v>1.3277543333333299</v>
      </c>
      <c r="EE25">
        <v>-5.4788075639600697E-2</v>
      </c>
      <c r="EF25">
        <v>3.9859701314597096E-3</v>
      </c>
      <c r="EG25">
        <v>1</v>
      </c>
      <c r="EH25">
        <v>3</v>
      </c>
      <c r="EI25">
        <v>3</v>
      </c>
      <c r="EJ25" t="s">
        <v>298</v>
      </c>
      <c r="EK25">
        <v>100</v>
      </c>
      <c r="EL25">
        <v>100</v>
      </c>
      <c r="EM25">
        <v>0.93</v>
      </c>
      <c r="EN25">
        <v>4.7699999999999999E-2</v>
      </c>
      <c r="EO25">
        <v>1.1794943401787199</v>
      </c>
      <c r="EP25">
        <v>-1.6043650578588901E-5</v>
      </c>
      <c r="EQ25">
        <v>-1.15305589960158E-6</v>
      </c>
      <c r="ER25">
        <v>3.6581349982770798E-10</v>
      </c>
      <c r="ES25">
        <v>6.6000000000000003E-2</v>
      </c>
      <c r="ET25">
        <v>-1.48585495900011E-2</v>
      </c>
      <c r="EU25">
        <v>2.0620247853856302E-3</v>
      </c>
      <c r="EV25">
        <v>-2.1578943166311499E-5</v>
      </c>
      <c r="EW25">
        <v>18</v>
      </c>
      <c r="EX25">
        <v>2225</v>
      </c>
      <c r="EY25">
        <v>1</v>
      </c>
      <c r="EZ25">
        <v>25</v>
      </c>
      <c r="FA25">
        <v>1174.4000000000001</v>
      </c>
      <c r="FB25">
        <v>1174.4000000000001</v>
      </c>
      <c r="FC25">
        <v>2</v>
      </c>
      <c r="FD25">
        <v>506.32499999999999</v>
      </c>
      <c r="FE25">
        <v>487.14600000000002</v>
      </c>
      <c r="FF25">
        <v>23.449200000000001</v>
      </c>
      <c r="FG25">
        <v>32.965400000000002</v>
      </c>
      <c r="FH25">
        <v>29.9999</v>
      </c>
      <c r="FI25">
        <v>32.961599999999997</v>
      </c>
      <c r="FJ25">
        <v>33.002000000000002</v>
      </c>
      <c r="FK25">
        <v>22.625699999999998</v>
      </c>
      <c r="FL25">
        <v>100</v>
      </c>
      <c r="FM25">
        <v>0</v>
      </c>
      <c r="FN25">
        <v>23.459</v>
      </c>
      <c r="FO25">
        <v>508.68900000000002</v>
      </c>
      <c r="FP25">
        <v>0</v>
      </c>
      <c r="FQ25">
        <v>97.780699999999996</v>
      </c>
      <c r="FR25">
        <v>102.44</v>
      </c>
    </row>
    <row r="26" spans="1:174" x14ac:dyDescent="0.25">
      <c r="A26">
        <v>10</v>
      </c>
      <c r="B26">
        <v>1607619335.5</v>
      </c>
      <c r="C26">
        <v>910</v>
      </c>
      <c r="D26" t="s">
        <v>333</v>
      </c>
      <c r="E26" t="s">
        <v>334</v>
      </c>
      <c r="F26" t="s">
        <v>291</v>
      </c>
      <c r="G26" t="s">
        <v>292</v>
      </c>
      <c r="H26">
        <v>1607619327.75</v>
      </c>
      <c r="I26">
        <f t="shared" si="0"/>
        <v>1.0080055063204025E-3</v>
      </c>
      <c r="J26">
        <f t="shared" si="1"/>
        <v>1.0080055063204025</v>
      </c>
      <c r="K26">
        <f t="shared" si="2"/>
        <v>7.6255701059566992</v>
      </c>
      <c r="L26">
        <f t="shared" si="3"/>
        <v>599.68843333333302</v>
      </c>
      <c r="M26">
        <f t="shared" si="4"/>
        <v>107.37530656211302</v>
      </c>
      <c r="N26">
        <f t="shared" si="5"/>
        <v>10.923694228931332</v>
      </c>
      <c r="O26">
        <f t="shared" si="6"/>
        <v>61.008562285880643</v>
      </c>
      <c r="P26">
        <f t="shared" si="7"/>
        <v>2.6049701502663513E-2</v>
      </c>
      <c r="Q26">
        <f t="shared" si="8"/>
        <v>2.9560353017571579</v>
      </c>
      <c r="R26">
        <f t="shared" si="9"/>
        <v>2.5922838868600154E-2</v>
      </c>
      <c r="S26">
        <f t="shared" si="10"/>
        <v>1.621312076294279E-2</v>
      </c>
      <c r="T26">
        <f t="shared" si="11"/>
        <v>231.29529175828625</v>
      </c>
      <c r="U26">
        <f t="shared" si="12"/>
        <v>29.100858693486757</v>
      </c>
      <c r="V26">
        <f t="shared" si="13"/>
        <v>29.021086666666701</v>
      </c>
      <c r="W26">
        <f t="shared" si="14"/>
        <v>4.0266827109873553</v>
      </c>
      <c r="X26">
        <f t="shared" si="15"/>
        <v>4.0040164568883441</v>
      </c>
      <c r="Y26">
        <f t="shared" si="16"/>
        <v>0.15202547904266267</v>
      </c>
      <c r="Z26">
        <f t="shared" si="17"/>
        <v>3.7968245305566697</v>
      </c>
      <c r="AA26">
        <f t="shared" si="18"/>
        <v>3.8746572319446928</v>
      </c>
      <c r="AB26">
        <f t="shared" si="19"/>
        <v>-44.45304282872975</v>
      </c>
      <c r="AC26">
        <f t="shared" si="20"/>
        <v>-161.29675716436907</v>
      </c>
      <c r="AD26">
        <f t="shared" si="21"/>
        <v>-11.955158584845845</v>
      </c>
      <c r="AE26">
        <f t="shared" si="22"/>
        <v>13.590333180341588</v>
      </c>
      <c r="AF26">
        <v>0</v>
      </c>
      <c r="AG26">
        <v>0</v>
      </c>
      <c r="AH26">
        <f t="shared" si="23"/>
        <v>1</v>
      </c>
      <c r="AI26">
        <f t="shared" si="24"/>
        <v>0</v>
      </c>
      <c r="AJ26">
        <f t="shared" si="25"/>
        <v>53502.222415750097</v>
      </c>
      <c r="AK26" t="s">
        <v>293</v>
      </c>
      <c r="AL26">
        <v>10143.9</v>
      </c>
      <c r="AM26">
        <v>715.47692307692296</v>
      </c>
      <c r="AN26">
        <v>3262.08</v>
      </c>
      <c r="AO26">
        <f t="shared" si="26"/>
        <v>0.78066849277855754</v>
      </c>
      <c r="AP26">
        <v>-0.57774747981622299</v>
      </c>
      <c r="AQ26" t="s">
        <v>335</v>
      </c>
      <c r="AR26">
        <v>15402.5</v>
      </c>
      <c r="AS26">
        <v>708.20604000000003</v>
      </c>
      <c r="AT26">
        <v>849.92</v>
      </c>
      <c r="AU26">
        <f t="shared" si="27"/>
        <v>0.16673799887048191</v>
      </c>
      <c r="AV26">
        <v>0.5</v>
      </c>
      <c r="AW26">
        <f t="shared" si="28"/>
        <v>1180.2069315544338</v>
      </c>
      <c r="AX26">
        <f t="shared" si="29"/>
        <v>7.6255701059566992</v>
      </c>
      <c r="AY26">
        <f t="shared" si="30"/>
        <v>98.392671010229051</v>
      </c>
      <c r="AZ26">
        <f t="shared" si="31"/>
        <v>6.950745133286456E-3</v>
      </c>
      <c r="BA26">
        <f t="shared" si="32"/>
        <v>2.8381024096385543</v>
      </c>
      <c r="BB26" t="s">
        <v>336</v>
      </c>
      <c r="BC26">
        <v>708.20604000000003</v>
      </c>
      <c r="BD26">
        <v>532.54</v>
      </c>
      <c r="BE26">
        <f t="shared" si="33"/>
        <v>0.37342338102409645</v>
      </c>
      <c r="BF26">
        <f t="shared" si="34"/>
        <v>0.44651194152120466</v>
      </c>
      <c r="BG26">
        <f t="shared" si="35"/>
        <v>0.88372399745011976</v>
      </c>
      <c r="BH26">
        <f t="shared" si="36"/>
        <v>1.0540814986039262</v>
      </c>
      <c r="BI26">
        <f t="shared" si="37"/>
        <v>0.94720689763497912</v>
      </c>
      <c r="BJ26">
        <f t="shared" si="38"/>
        <v>0.33575747156534036</v>
      </c>
      <c r="BK26">
        <f t="shared" si="39"/>
        <v>0.66424252843465958</v>
      </c>
      <c r="BL26">
        <f t="shared" si="40"/>
        <v>1400.0260000000001</v>
      </c>
      <c r="BM26">
        <f t="shared" si="41"/>
        <v>1180.2069315544338</v>
      </c>
      <c r="BN26">
        <f t="shared" si="42"/>
        <v>0.84298929559482016</v>
      </c>
      <c r="BO26">
        <f t="shared" si="43"/>
        <v>0.19597859118964037</v>
      </c>
      <c r="BP26">
        <v>6</v>
      </c>
      <c r="BQ26">
        <v>0.5</v>
      </c>
      <c r="BR26" t="s">
        <v>296</v>
      </c>
      <c r="BS26">
        <v>2</v>
      </c>
      <c r="BT26">
        <v>1607619327.75</v>
      </c>
      <c r="BU26">
        <v>599.68843333333302</v>
      </c>
      <c r="BV26">
        <v>609.56073333333302</v>
      </c>
      <c r="BW26">
        <v>1.49434633333333</v>
      </c>
      <c r="BX26">
        <v>0.2870085</v>
      </c>
      <c r="BY26">
        <v>598.85350000000005</v>
      </c>
      <c r="BZ26">
        <v>1.44558266666667</v>
      </c>
      <c r="CA26">
        <v>500.19099999999997</v>
      </c>
      <c r="CB26">
        <v>101.633733333333</v>
      </c>
      <c r="CC26">
        <v>0.100031893333333</v>
      </c>
      <c r="CD26">
        <v>28.008970000000001</v>
      </c>
      <c r="CE26">
        <v>29.021086666666701</v>
      </c>
      <c r="CF26">
        <v>999.9</v>
      </c>
      <c r="CG26">
        <v>0</v>
      </c>
      <c r="CH26">
        <v>0</v>
      </c>
      <c r="CI26">
        <v>9988.57866666667</v>
      </c>
      <c r="CJ26">
        <v>0</v>
      </c>
      <c r="CK26">
        <v>468.38853333333299</v>
      </c>
      <c r="CL26">
        <v>1400.0260000000001</v>
      </c>
      <c r="CM26">
        <v>0.89999949999999995</v>
      </c>
      <c r="CN26">
        <v>0.1000006</v>
      </c>
      <c r="CO26">
        <v>0</v>
      </c>
      <c r="CP26">
        <v>708.30513333333295</v>
      </c>
      <c r="CQ26">
        <v>4.9994800000000001</v>
      </c>
      <c r="CR26">
        <v>11345.11</v>
      </c>
      <c r="CS26">
        <v>11417.78</v>
      </c>
      <c r="CT26">
        <v>49.528933333333299</v>
      </c>
      <c r="CU26">
        <v>51.929000000000002</v>
      </c>
      <c r="CV26">
        <v>50.654000000000003</v>
      </c>
      <c r="CW26">
        <v>51.3789333333333</v>
      </c>
      <c r="CX26">
        <v>51.341333333333303</v>
      </c>
      <c r="CY26">
        <v>1255.5229999999999</v>
      </c>
      <c r="CZ26">
        <v>139.50299999999999</v>
      </c>
      <c r="DA26">
        <v>0</v>
      </c>
      <c r="DB26">
        <v>108.69999980926499</v>
      </c>
      <c r="DC26">
        <v>0</v>
      </c>
      <c r="DD26">
        <v>708.20604000000003</v>
      </c>
      <c r="DE26">
        <v>-5.98784615462771</v>
      </c>
      <c r="DF26">
        <v>-90.907692509114497</v>
      </c>
      <c r="DG26">
        <v>11343.888000000001</v>
      </c>
      <c r="DH26">
        <v>15</v>
      </c>
      <c r="DI26">
        <v>0</v>
      </c>
      <c r="DJ26" t="s">
        <v>297</v>
      </c>
      <c r="DK26">
        <v>1607548763</v>
      </c>
      <c r="DL26">
        <v>1607548763</v>
      </c>
      <c r="DM26">
        <v>0</v>
      </c>
      <c r="DN26">
        <v>-4.4999999999999998E-2</v>
      </c>
      <c r="DO26">
        <v>6.0000000000000001E-3</v>
      </c>
      <c r="DP26">
        <v>1.012</v>
      </c>
      <c r="DQ26">
        <v>6.6000000000000003E-2</v>
      </c>
      <c r="DR26">
        <v>400</v>
      </c>
      <c r="DS26">
        <v>0</v>
      </c>
      <c r="DT26">
        <v>0.22</v>
      </c>
      <c r="DU26">
        <v>0.08</v>
      </c>
      <c r="DV26">
        <v>7.62414652723466</v>
      </c>
      <c r="DW26">
        <v>-0.18679932399890101</v>
      </c>
      <c r="DX26">
        <v>4.0143448937966703E-2</v>
      </c>
      <c r="DY26">
        <v>1</v>
      </c>
      <c r="DZ26">
        <v>-9.8721639999999997</v>
      </c>
      <c r="EA26">
        <v>0.180621490545057</v>
      </c>
      <c r="EB26">
        <v>4.9668914732120602E-2</v>
      </c>
      <c r="EC26">
        <v>1</v>
      </c>
      <c r="ED26">
        <v>1.20757766666667</v>
      </c>
      <c r="EE26">
        <v>-2.8456418242486001E-2</v>
      </c>
      <c r="EF26">
        <v>2.1154175054164202E-3</v>
      </c>
      <c r="EG26">
        <v>1</v>
      </c>
      <c r="EH26">
        <v>3</v>
      </c>
      <c r="EI26">
        <v>3</v>
      </c>
      <c r="EJ26" t="s">
        <v>298</v>
      </c>
      <c r="EK26">
        <v>100</v>
      </c>
      <c r="EL26">
        <v>100</v>
      </c>
      <c r="EM26">
        <v>0.83399999999999996</v>
      </c>
      <c r="EN26">
        <v>4.8800000000000003E-2</v>
      </c>
      <c r="EO26">
        <v>1.1794943401787199</v>
      </c>
      <c r="EP26">
        <v>-1.6043650578588901E-5</v>
      </c>
      <c r="EQ26">
        <v>-1.15305589960158E-6</v>
      </c>
      <c r="ER26">
        <v>3.6581349982770798E-10</v>
      </c>
      <c r="ES26">
        <v>6.6000000000000003E-2</v>
      </c>
      <c r="ET26">
        <v>-1.48585495900011E-2</v>
      </c>
      <c r="EU26">
        <v>2.0620247853856302E-3</v>
      </c>
      <c r="EV26">
        <v>-2.1578943166311499E-5</v>
      </c>
      <c r="EW26">
        <v>18</v>
      </c>
      <c r="EX26">
        <v>2225</v>
      </c>
      <c r="EY26">
        <v>1</v>
      </c>
      <c r="EZ26">
        <v>25</v>
      </c>
      <c r="FA26">
        <v>1176.2</v>
      </c>
      <c r="FB26">
        <v>1176.2</v>
      </c>
      <c r="FC26">
        <v>2</v>
      </c>
      <c r="FD26">
        <v>506.495</v>
      </c>
      <c r="FE26">
        <v>486.303</v>
      </c>
      <c r="FF26">
        <v>23.124400000000001</v>
      </c>
      <c r="FG26">
        <v>32.997700000000002</v>
      </c>
      <c r="FH26">
        <v>30.0002</v>
      </c>
      <c r="FI26">
        <v>33.012300000000003</v>
      </c>
      <c r="FJ26">
        <v>33.054900000000004</v>
      </c>
      <c r="FK26">
        <v>26.1874</v>
      </c>
      <c r="FL26">
        <v>100</v>
      </c>
      <c r="FM26">
        <v>0</v>
      </c>
      <c r="FN26">
        <v>23.118099999999998</v>
      </c>
      <c r="FO26">
        <v>609.76400000000001</v>
      </c>
      <c r="FP26">
        <v>0</v>
      </c>
      <c r="FQ26">
        <v>97.785899999999998</v>
      </c>
      <c r="FR26">
        <v>102.42700000000001</v>
      </c>
    </row>
    <row r="27" spans="1:174" x14ac:dyDescent="0.25">
      <c r="A27">
        <v>11</v>
      </c>
      <c r="B27">
        <v>1607619449.5</v>
      </c>
      <c r="C27">
        <v>1024</v>
      </c>
      <c r="D27" t="s">
        <v>337</v>
      </c>
      <c r="E27" t="s">
        <v>338</v>
      </c>
      <c r="F27" t="s">
        <v>291</v>
      </c>
      <c r="G27" t="s">
        <v>292</v>
      </c>
      <c r="H27">
        <v>1607619441.75</v>
      </c>
      <c r="I27">
        <f t="shared" si="0"/>
        <v>9.3753153895215864E-4</v>
      </c>
      <c r="J27">
        <f t="shared" si="1"/>
        <v>0.93753153895215868</v>
      </c>
      <c r="K27">
        <f t="shared" si="2"/>
        <v>8.5977609803281645</v>
      </c>
      <c r="L27">
        <f t="shared" si="3"/>
        <v>699.76853333333304</v>
      </c>
      <c r="M27">
        <f t="shared" si="4"/>
        <v>103.06466430698808</v>
      </c>
      <c r="N27">
        <f t="shared" si="5"/>
        <v>10.484822725650693</v>
      </c>
      <c r="O27">
        <f t="shared" si="6"/>
        <v>71.1878224251017</v>
      </c>
      <c r="P27">
        <f t="shared" si="7"/>
        <v>2.4156554706222331E-2</v>
      </c>
      <c r="Q27">
        <f t="shared" si="8"/>
        <v>2.9588199105533204</v>
      </c>
      <c r="R27">
        <f t="shared" si="9"/>
        <v>2.4047521887420594E-2</v>
      </c>
      <c r="S27">
        <f t="shared" si="10"/>
        <v>1.5039456198975572E-2</v>
      </c>
      <c r="T27">
        <f t="shared" si="11"/>
        <v>231.2934812856013</v>
      </c>
      <c r="U27">
        <f t="shared" si="12"/>
        <v>29.079280157284273</v>
      </c>
      <c r="V27">
        <f t="shared" si="13"/>
        <v>29.027203333333301</v>
      </c>
      <c r="W27">
        <f t="shared" si="14"/>
        <v>4.0281079281218508</v>
      </c>
      <c r="X27">
        <f t="shared" si="15"/>
        <v>3.7825698990029619</v>
      </c>
      <c r="Y27">
        <f t="shared" si="16"/>
        <v>0.14329314570086163</v>
      </c>
      <c r="Z27">
        <f t="shared" si="17"/>
        <v>3.7882484534821659</v>
      </c>
      <c r="AA27">
        <f t="shared" si="18"/>
        <v>3.8848147824209893</v>
      </c>
      <c r="AB27">
        <f t="shared" si="19"/>
        <v>-41.345140867790192</v>
      </c>
      <c r="AC27">
        <f t="shared" si="20"/>
        <v>-168.61149557974298</v>
      </c>
      <c r="AD27">
        <f t="shared" si="21"/>
        <v>-12.483532413987641</v>
      </c>
      <c r="AE27">
        <f t="shared" si="22"/>
        <v>8.8533124240804852</v>
      </c>
      <c r="AF27">
        <v>0</v>
      </c>
      <c r="AG27">
        <v>0</v>
      </c>
      <c r="AH27">
        <f t="shared" si="23"/>
        <v>1</v>
      </c>
      <c r="AI27">
        <f t="shared" si="24"/>
        <v>0</v>
      </c>
      <c r="AJ27">
        <f t="shared" si="25"/>
        <v>53590.184665742272</v>
      </c>
      <c r="AK27" t="s">
        <v>293</v>
      </c>
      <c r="AL27">
        <v>10143.9</v>
      </c>
      <c r="AM27">
        <v>715.47692307692296</v>
      </c>
      <c r="AN27">
        <v>3262.08</v>
      </c>
      <c r="AO27">
        <f t="shared" si="26"/>
        <v>0.78066849277855754</v>
      </c>
      <c r="AP27">
        <v>-0.57774747981622299</v>
      </c>
      <c r="AQ27" t="s">
        <v>339</v>
      </c>
      <c r="AR27">
        <v>15405.9</v>
      </c>
      <c r="AS27">
        <v>713.62269230769198</v>
      </c>
      <c r="AT27">
        <v>864.18</v>
      </c>
      <c r="AU27">
        <f t="shared" si="27"/>
        <v>0.17421984736085994</v>
      </c>
      <c r="AV27">
        <v>0.5</v>
      </c>
      <c r="AW27">
        <f t="shared" si="28"/>
        <v>1180.1974105580091</v>
      </c>
      <c r="AX27">
        <f t="shared" si="29"/>
        <v>8.5977609803281645</v>
      </c>
      <c r="AY27">
        <f t="shared" si="30"/>
        <v>102.80690636154925</v>
      </c>
      <c r="AZ27">
        <f t="shared" si="31"/>
        <v>7.7745539670402387E-3</v>
      </c>
      <c r="BA27">
        <f t="shared" si="32"/>
        <v>2.7747691453169483</v>
      </c>
      <c r="BB27" t="s">
        <v>340</v>
      </c>
      <c r="BC27">
        <v>713.62269230769198</v>
      </c>
      <c r="BD27">
        <v>533.66999999999996</v>
      </c>
      <c r="BE27">
        <f t="shared" si="33"/>
        <v>0.38245504408803721</v>
      </c>
      <c r="BF27">
        <f t="shared" si="34"/>
        <v>0.45553026441653194</v>
      </c>
      <c r="BG27">
        <f t="shared" si="35"/>
        <v>0.87886351391469764</v>
      </c>
      <c r="BH27">
        <f t="shared" si="36"/>
        <v>1.0124693503833155</v>
      </c>
      <c r="BI27">
        <f t="shared" si="37"/>
        <v>0.9416072813739208</v>
      </c>
      <c r="BJ27">
        <f t="shared" si="38"/>
        <v>0.34066018195838449</v>
      </c>
      <c r="BK27">
        <f t="shared" si="39"/>
        <v>0.65933981804161546</v>
      </c>
      <c r="BL27">
        <f t="shared" si="40"/>
        <v>1400.0146666666701</v>
      </c>
      <c r="BM27">
        <f t="shared" si="41"/>
        <v>1180.1974105580091</v>
      </c>
      <c r="BN27">
        <f t="shared" si="42"/>
        <v>0.84298931908189978</v>
      </c>
      <c r="BO27">
        <f t="shared" si="43"/>
        <v>0.1959786381637996</v>
      </c>
      <c r="BP27">
        <v>6</v>
      </c>
      <c r="BQ27">
        <v>0.5</v>
      </c>
      <c r="BR27" t="s">
        <v>296</v>
      </c>
      <c r="BS27">
        <v>2</v>
      </c>
      <c r="BT27">
        <v>1607619441.75</v>
      </c>
      <c r="BU27">
        <v>699.76853333333304</v>
      </c>
      <c r="BV27">
        <v>710.86863333333304</v>
      </c>
      <c r="BW27">
        <v>1.4085559999999999</v>
      </c>
      <c r="BX27">
        <v>0.28555599999999998</v>
      </c>
      <c r="BY27">
        <v>699.03869999999995</v>
      </c>
      <c r="BZ27">
        <v>1.358994</v>
      </c>
      <c r="CA27">
        <v>500.20176666666703</v>
      </c>
      <c r="CB27">
        <v>101.63053333333301</v>
      </c>
      <c r="CC27">
        <v>9.9994739999999999E-2</v>
      </c>
      <c r="CD27">
        <v>27.970183333333299</v>
      </c>
      <c r="CE27">
        <v>29.027203333333301</v>
      </c>
      <c r="CF27">
        <v>999.9</v>
      </c>
      <c r="CG27">
        <v>0</v>
      </c>
      <c r="CH27">
        <v>0</v>
      </c>
      <c r="CI27">
        <v>10004.683999999999</v>
      </c>
      <c r="CJ27">
        <v>0</v>
      </c>
      <c r="CK27">
        <v>559.37093333333303</v>
      </c>
      <c r="CL27">
        <v>1400.0146666666701</v>
      </c>
      <c r="CM27">
        <v>0.90000073333333397</v>
      </c>
      <c r="CN27">
        <v>9.9999053333333296E-2</v>
      </c>
      <c r="CO27">
        <v>0</v>
      </c>
      <c r="CP27">
        <v>713.69886666666696</v>
      </c>
      <c r="CQ27">
        <v>4.9994800000000001</v>
      </c>
      <c r="CR27">
        <v>11376.246666666701</v>
      </c>
      <c r="CS27">
        <v>11417.7033333333</v>
      </c>
      <c r="CT27">
        <v>48.9164666666667</v>
      </c>
      <c r="CU27">
        <v>51.210099999999997</v>
      </c>
      <c r="CV27">
        <v>49.966466666666697</v>
      </c>
      <c r="CW27">
        <v>50.553933333333298</v>
      </c>
      <c r="CX27">
        <v>50.789400000000001</v>
      </c>
      <c r="CY27">
        <v>1255.5119999999999</v>
      </c>
      <c r="CZ27">
        <v>139.50299999999999</v>
      </c>
      <c r="DA27">
        <v>0</v>
      </c>
      <c r="DB27">
        <v>113.59999990463299</v>
      </c>
      <c r="DC27">
        <v>0</v>
      </c>
      <c r="DD27">
        <v>713.62269230769198</v>
      </c>
      <c r="DE27">
        <v>-6.6915555693404603</v>
      </c>
      <c r="DF27">
        <v>-112.37264957385</v>
      </c>
      <c r="DG27">
        <v>11375.442307692299</v>
      </c>
      <c r="DH27">
        <v>15</v>
      </c>
      <c r="DI27">
        <v>0</v>
      </c>
      <c r="DJ27" t="s">
        <v>297</v>
      </c>
      <c r="DK27">
        <v>1607548763</v>
      </c>
      <c r="DL27">
        <v>1607548763</v>
      </c>
      <c r="DM27">
        <v>0</v>
      </c>
      <c r="DN27">
        <v>-4.4999999999999998E-2</v>
      </c>
      <c r="DO27">
        <v>6.0000000000000001E-3</v>
      </c>
      <c r="DP27">
        <v>1.012</v>
      </c>
      <c r="DQ27">
        <v>6.6000000000000003E-2</v>
      </c>
      <c r="DR27">
        <v>400</v>
      </c>
      <c r="DS27">
        <v>0</v>
      </c>
      <c r="DT27">
        <v>0.22</v>
      </c>
      <c r="DU27">
        <v>0.08</v>
      </c>
      <c r="DV27">
        <v>8.5985733666950104</v>
      </c>
      <c r="DW27">
        <v>-0.152512154349701</v>
      </c>
      <c r="DX27">
        <v>3.3651416301563299E-2</v>
      </c>
      <c r="DY27">
        <v>1</v>
      </c>
      <c r="DZ27">
        <v>-11.099356666666701</v>
      </c>
      <c r="EA27">
        <v>7.6343492769760907E-2</v>
      </c>
      <c r="EB27">
        <v>3.6629511629589197E-2</v>
      </c>
      <c r="EC27">
        <v>1</v>
      </c>
      <c r="ED27">
        <v>1.12300466666667</v>
      </c>
      <c r="EE27">
        <v>-2.4630033370404902E-3</v>
      </c>
      <c r="EF27">
        <v>5.7470417511001795E-4</v>
      </c>
      <c r="EG27">
        <v>1</v>
      </c>
      <c r="EH27">
        <v>3</v>
      </c>
      <c r="EI27">
        <v>3</v>
      </c>
      <c r="EJ27" t="s">
        <v>298</v>
      </c>
      <c r="EK27">
        <v>100</v>
      </c>
      <c r="EL27">
        <v>100</v>
      </c>
      <c r="EM27">
        <v>0.73</v>
      </c>
      <c r="EN27">
        <v>4.9599999999999998E-2</v>
      </c>
      <c r="EO27">
        <v>1.1794943401787199</v>
      </c>
      <c r="EP27">
        <v>-1.6043650578588901E-5</v>
      </c>
      <c r="EQ27">
        <v>-1.15305589960158E-6</v>
      </c>
      <c r="ER27">
        <v>3.6581349982770798E-10</v>
      </c>
      <c r="ES27">
        <v>6.6000000000000003E-2</v>
      </c>
      <c r="ET27">
        <v>-1.48585495900011E-2</v>
      </c>
      <c r="EU27">
        <v>2.0620247853856302E-3</v>
      </c>
      <c r="EV27">
        <v>-2.1578943166311499E-5</v>
      </c>
      <c r="EW27">
        <v>18</v>
      </c>
      <c r="EX27">
        <v>2225</v>
      </c>
      <c r="EY27">
        <v>1</v>
      </c>
      <c r="EZ27">
        <v>25</v>
      </c>
      <c r="FA27">
        <v>1178.0999999999999</v>
      </c>
      <c r="FB27">
        <v>1178.0999999999999</v>
      </c>
      <c r="FC27">
        <v>2</v>
      </c>
      <c r="FD27">
        <v>506.72</v>
      </c>
      <c r="FE27">
        <v>484.73500000000001</v>
      </c>
      <c r="FF27">
        <v>23.157399999999999</v>
      </c>
      <c r="FG27">
        <v>33.091500000000003</v>
      </c>
      <c r="FH27">
        <v>30.000299999999999</v>
      </c>
      <c r="FI27">
        <v>33.096299999999999</v>
      </c>
      <c r="FJ27">
        <v>33.138300000000001</v>
      </c>
      <c r="FK27">
        <v>29.673300000000001</v>
      </c>
      <c r="FL27">
        <v>100</v>
      </c>
      <c r="FM27">
        <v>0</v>
      </c>
      <c r="FN27">
        <v>23.177099999999999</v>
      </c>
      <c r="FO27">
        <v>711.11099999999999</v>
      </c>
      <c r="FP27">
        <v>0</v>
      </c>
      <c r="FQ27">
        <v>97.774600000000007</v>
      </c>
      <c r="FR27">
        <v>102.402</v>
      </c>
    </row>
    <row r="28" spans="1:174" x14ac:dyDescent="0.25">
      <c r="A28">
        <v>12</v>
      </c>
      <c r="B28">
        <v>1607619537.5</v>
      </c>
      <c r="C28">
        <v>1112</v>
      </c>
      <c r="D28" t="s">
        <v>341</v>
      </c>
      <c r="E28" t="s">
        <v>342</v>
      </c>
      <c r="F28" t="s">
        <v>291</v>
      </c>
      <c r="G28" t="s">
        <v>292</v>
      </c>
      <c r="H28">
        <v>1607619529.75</v>
      </c>
      <c r="I28">
        <f t="shared" si="0"/>
        <v>8.864353873723719E-4</v>
      </c>
      <c r="J28">
        <f t="shared" si="1"/>
        <v>0.88643538737237193</v>
      </c>
      <c r="K28">
        <f t="shared" si="2"/>
        <v>9.5131368280566537</v>
      </c>
      <c r="L28">
        <f t="shared" si="3"/>
        <v>799.08773333333295</v>
      </c>
      <c r="M28">
        <f t="shared" si="4"/>
        <v>102.77850007600757</v>
      </c>
      <c r="N28">
        <f t="shared" si="5"/>
        <v>10.455641363410717</v>
      </c>
      <c r="O28">
        <f t="shared" si="6"/>
        <v>81.291074995795512</v>
      </c>
      <c r="P28">
        <f t="shared" si="7"/>
        <v>2.2861756644868805E-2</v>
      </c>
      <c r="Q28">
        <f t="shared" si="8"/>
        <v>2.9589428066378316</v>
      </c>
      <c r="R28">
        <f t="shared" si="9"/>
        <v>2.2764077482133382E-2</v>
      </c>
      <c r="S28">
        <f t="shared" si="10"/>
        <v>1.42362896060843E-2</v>
      </c>
      <c r="T28">
        <f t="shared" si="11"/>
        <v>231.29404231346311</v>
      </c>
      <c r="U28">
        <f t="shared" si="12"/>
        <v>29.084163458145543</v>
      </c>
      <c r="V28">
        <f t="shared" si="13"/>
        <v>28.9809366666667</v>
      </c>
      <c r="W28">
        <f t="shared" si="14"/>
        <v>4.0173384501132201</v>
      </c>
      <c r="X28">
        <f t="shared" si="15"/>
        <v>3.6142364630469785</v>
      </c>
      <c r="Y28">
        <f t="shared" si="16"/>
        <v>0.13685048651885881</v>
      </c>
      <c r="Z28">
        <f t="shared" si="17"/>
        <v>3.7864286943607208</v>
      </c>
      <c r="AA28">
        <f t="shared" si="18"/>
        <v>3.8804879635943612</v>
      </c>
      <c r="AB28">
        <f t="shared" si="19"/>
        <v>-39.091800583121604</v>
      </c>
      <c r="AC28">
        <f t="shared" si="20"/>
        <v>-162.55238907521016</v>
      </c>
      <c r="AD28">
        <f t="shared" si="21"/>
        <v>-12.031167148201725</v>
      </c>
      <c r="AE28">
        <f t="shared" si="22"/>
        <v>17.618685506929637</v>
      </c>
      <c r="AF28">
        <v>0</v>
      </c>
      <c r="AG28">
        <v>0</v>
      </c>
      <c r="AH28">
        <f t="shared" si="23"/>
        <v>1</v>
      </c>
      <c r="AI28">
        <f t="shared" si="24"/>
        <v>0</v>
      </c>
      <c r="AJ28">
        <f t="shared" si="25"/>
        <v>53595.220360945066</v>
      </c>
      <c r="AK28" t="s">
        <v>293</v>
      </c>
      <c r="AL28">
        <v>10143.9</v>
      </c>
      <c r="AM28">
        <v>715.47692307692296</v>
      </c>
      <c r="AN28">
        <v>3262.08</v>
      </c>
      <c r="AO28">
        <f t="shared" si="26"/>
        <v>0.78066849277855754</v>
      </c>
      <c r="AP28">
        <v>-0.57774747981622299</v>
      </c>
      <c r="AQ28" t="s">
        <v>343</v>
      </c>
      <c r="AR28">
        <v>15409</v>
      </c>
      <c r="AS28">
        <v>722.924692307692</v>
      </c>
      <c r="AT28">
        <v>881.88</v>
      </c>
      <c r="AU28">
        <f t="shared" si="27"/>
        <v>0.1802459605528054</v>
      </c>
      <c r="AV28">
        <v>0.5</v>
      </c>
      <c r="AW28">
        <f t="shared" si="28"/>
        <v>1180.2034985652524</v>
      </c>
      <c r="AX28">
        <f t="shared" si="29"/>
        <v>9.5131368280566537</v>
      </c>
      <c r="AY28">
        <f t="shared" si="30"/>
        <v>106.3634566233377</v>
      </c>
      <c r="AZ28">
        <f t="shared" si="31"/>
        <v>8.5501223476630462E-3</v>
      </c>
      <c r="BA28">
        <f t="shared" si="32"/>
        <v>2.6990066675738196</v>
      </c>
      <c r="BB28" t="s">
        <v>344</v>
      </c>
      <c r="BC28">
        <v>722.924692307692</v>
      </c>
      <c r="BD28">
        <v>537.4</v>
      </c>
      <c r="BE28">
        <f t="shared" si="33"/>
        <v>0.3906200390075748</v>
      </c>
      <c r="BF28">
        <f t="shared" si="34"/>
        <v>0.46143551931115884</v>
      </c>
      <c r="BG28">
        <f t="shared" si="35"/>
        <v>0.8735704743309306</v>
      </c>
      <c r="BH28">
        <f t="shared" si="36"/>
        <v>0.95524259906436759</v>
      </c>
      <c r="BI28">
        <f t="shared" si="37"/>
        <v>0.93465684604287336</v>
      </c>
      <c r="BJ28">
        <f t="shared" si="38"/>
        <v>0.34301698464087482</v>
      </c>
      <c r="BK28">
        <f t="shared" si="39"/>
        <v>0.65698301535912518</v>
      </c>
      <c r="BL28">
        <f t="shared" si="40"/>
        <v>1400.0223333333299</v>
      </c>
      <c r="BM28">
        <f t="shared" si="41"/>
        <v>1180.2034985652524</v>
      </c>
      <c r="BN28">
        <f t="shared" si="42"/>
        <v>0.84298905129269741</v>
      </c>
      <c r="BO28">
        <f t="shared" si="43"/>
        <v>0.195978102585395</v>
      </c>
      <c r="BP28">
        <v>6</v>
      </c>
      <c r="BQ28">
        <v>0.5</v>
      </c>
      <c r="BR28" t="s">
        <v>296</v>
      </c>
      <c r="BS28">
        <v>2</v>
      </c>
      <c r="BT28">
        <v>1607619529.75</v>
      </c>
      <c r="BU28">
        <v>799.08773333333295</v>
      </c>
      <c r="BV28">
        <v>811.34910000000002</v>
      </c>
      <c r="BW28">
        <v>1.3452343333333301</v>
      </c>
      <c r="BX28">
        <v>0.28332433333333301</v>
      </c>
      <c r="BY28">
        <v>798.46986666666703</v>
      </c>
      <c r="BZ28">
        <v>1.2950646666666701</v>
      </c>
      <c r="CA28">
        <v>500.17963333333302</v>
      </c>
      <c r="CB28">
        <v>101.62990000000001</v>
      </c>
      <c r="CC28">
        <v>9.9949683333333303E-2</v>
      </c>
      <c r="CD28">
        <v>27.961943333333299</v>
      </c>
      <c r="CE28">
        <v>28.9809366666667</v>
      </c>
      <c r="CF28">
        <v>999.9</v>
      </c>
      <c r="CG28">
        <v>0</v>
      </c>
      <c r="CH28">
        <v>0</v>
      </c>
      <c r="CI28">
        <v>10005.443666666701</v>
      </c>
      <c r="CJ28">
        <v>0</v>
      </c>
      <c r="CK28">
        <v>423.25446666666699</v>
      </c>
      <c r="CL28">
        <v>1400.0223333333299</v>
      </c>
      <c r="CM28">
        <v>0.90000896666666697</v>
      </c>
      <c r="CN28">
        <v>9.9991053333333302E-2</v>
      </c>
      <c r="CO28">
        <v>0</v>
      </c>
      <c r="CP28">
        <v>722.92563333333305</v>
      </c>
      <c r="CQ28">
        <v>4.9994800000000001</v>
      </c>
      <c r="CR28">
        <v>11447.16</v>
      </c>
      <c r="CS28">
        <v>11417.79</v>
      </c>
      <c r="CT28">
        <v>48.528866666666701</v>
      </c>
      <c r="CU28">
        <v>50.7164</v>
      </c>
      <c r="CV28">
        <v>49.524799999999999</v>
      </c>
      <c r="CW28">
        <v>50.224800000000002</v>
      </c>
      <c r="CX28">
        <v>50.483199999999997</v>
      </c>
      <c r="CY28">
        <v>1255.5319999999999</v>
      </c>
      <c r="CZ28">
        <v>139.49133333333299</v>
      </c>
      <c r="DA28">
        <v>0</v>
      </c>
      <c r="DB28">
        <v>87.200000047683702</v>
      </c>
      <c r="DC28">
        <v>0</v>
      </c>
      <c r="DD28">
        <v>722.924692307692</v>
      </c>
      <c r="DE28">
        <v>-3.49524786688997</v>
      </c>
      <c r="DF28">
        <v>-104.91623946823501</v>
      </c>
      <c r="DG28">
        <v>11446.8384615385</v>
      </c>
      <c r="DH28">
        <v>15</v>
      </c>
      <c r="DI28">
        <v>0</v>
      </c>
      <c r="DJ28" t="s">
        <v>297</v>
      </c>
      <c r="DK28">
        <v>1607548763</v>
      </c>
      <c r="DL28">
        <v>1607548763</v>
      </c>
      <c r="DM28">
        <v>0</v>
      </c>
      <c r="DN28">
        <v>-4.4999999999999998E-2</v>
      </c>
      <c r="DO28">
        <v>6.0000000000000001E-3</v>
      </c>
      <c r="DP28">
        <v>1.012</v>
      </c>
      <c r="DQ28">
        <v>6.6000000000000003E-2</v>
      </c>
      <c r="DR28">
        <v>400</v>
      </c>
      <c r="DS28">
        <v>0</v>
      </c>
      <c r="DT28">
        <v>0.22</v>
      </c>
      <c r="DU28">
        <v>0.08</v>
      </c>
      <c r="DV28">
        <v>9.5121390623004203</v>
      </c>
      <c r="DW28">
        <v>-0.192118330351184</v>
      </c>
      <c r="DX28">
        <v>4.5101945140552602E-2</v>
      </c>
      <c r="DY28">
        <v>1</v>
      </c>
      <c r="DZ28">
        <v>-12.260289999999999</v>
      </c>
      <c r="EA28">
        <v>0.12508031145717299</v>
      </c>
      <c r="EB28">
        <v>5.5460113895784001E-2</v>
      </c>
      <c r="EC28">
        <v>1</v>
      </c>
      <c r="ED28">
        <v>1.06210633333333</v>
      </c>
      <c r="EE28">
        <v>-2.24422691879896E-2</v>
      </c>
      <c r="EF28">
        <v>1.66499546212262E-3</v>
      </c>
      <c r="EG28">
        <v>1</v>
      </c>
      <c r="EH28">
        <v>3</v>
      </c>
      <c r="EI28">
        <v>3</v>
      </c>
      <c r="EJ28" t="s">
        <v>298</v>
      </c>
      <c r="EK28">
        <v>100</v>
      </c>
      <c r="EL28">
        <v>100</v>
      </c>
      <c r="EM28">
        <v>0.61699999999999999</v>
      </c>
      <c r="EN28">
        <v>5.0200000000000002E-2</v>
      </c>
      <c r="EO28">
        <v>1.1794943401787199</v>
      </c>
      <c r="EP28">
        <v>-1.6043650578588901E-5</v>
      </c>
      <c r="EQ28">
        <v>-1.15305589960158E-6</v>
      </c>
      <c r="ER28">
        <v>3.6581349982770798E-10</v>
      </c>
      <c r="ES28">
        <v>6.6000000000000003E-2</v>
      </c>
      <c r="ET28">
        <v>-1.48585495900011E-2</v>
      </c>
      <c r="EU28">
        <v>2.0620247853856302E-3</v>
      </c>
      <c r="EV28">
        <v>-2.1578943166311499E-5</v>
      </c>
      <c r="EW28">
        <v>18</v>
      </c>
      <c r="EX28">
        <v>2225</v>
      </c>
      <c r="EY28">
        <v>1</v>
      </c>
      <c r="EZ28">
        <v>25</v>
      </c>
      <c r="FA28">
        <v>1179.5999999999999</v>
      </c>
      <c r="FB28">
        <v>1179.5999999999999</v>
      </c>
      <c r="FC28">
        <v>2</v>
      </c>
      <c r="FD28">
        <v>506.702</v>
      </c>
      <c r="FE28">
        <v>483.98599999999999</v>
      </c>
      <c r="FF28">
        <v>23.546900000000001</v>
      </c>
      <c r="FG28">
        <v>33.118600000000001</v>
      </c>
      <c r="FH28">
        <v>30.0001</v>
      </c>
      <c r="FI28">
        <v>33.137300000000003</v>
      </c>
      <c r="FJ28">
        <v>33.179600000000001</v>
      </c>
      <c r="FK28">
        <v>33.078800000000001</v>
      </c>
      <c r="FL28">
        <v>100</v>
      </c>
      <c r="FM28">
        <v>0</v>
      </c>
      <c r="FN28">
        <v>23.549700000000001</v>
      </c>
      <c r="FO28">
        <v>811.74099999999999</v>
      </c>
      <c r="FP28">
        <v>0</v>
      </c>
      <c r="FQ28">
        <v>97.777500000000003</v>
      </c>
      <c r="FR28">
        <v>102.395</v>
      </c>
    </row>
    <row r="29" spans="1:174" x14ac:dyDescent="0.25">
      <c r="A29">
        <v>13</v>
      </c>
      <c r="B29">
        <v>1607619652.5999999</v>
      </c>
      <c r="C29">
        <v>1227.0999999046301</v>
      </c>
      <c r="D29" t="s">
        <v>345</v>
      </c>
      <c r="E29" t="s">
        <v>346</v>
      </c>
      <c r="F29" t="s">
        <v>291</v>
      </c>
      <c r="G29" t="s">
        <v>292</v>
      </c>
      <c r="H29">
        <v>1607619644.8499999</v>
      </c>
      <c r="I29">
        <f t="shared" si="0"/>
        <v>8.0214011771944781E-4</v>
      </c>
      <c r="J29">
        <f t="shared" si="1"/>
        <v>0.80214011771944782</v>
      </c>
      <c r="K29">
        <f t="shared" si="2"/>
        <v>9.7417871892054269</v>
      </c>
      <c r="L29">
        <f t="shared" si="3"/>
        <v>899.843166666667</v>
      </c>
      <c r="M29">
        <f t="shared" si="4"/>
        <v>106.99810187388356</v>
      </c>
      <c r="N29">
        <f t="shared" si="5"/>
        <v>10.88458348791487</v>
      </c>
      <c r="O29">
        <f t="shared" si="6"/>
        <v>91.538241352706507</v>
      </c>
      <c r="P29">
        <f t="shared" si="7"/>
        <v>2.054195962098343E-2</v>
      </c>
      <c r="Q29">
        <f t="shared" si="8"/>
        <v>2.9569824864393501</v>
      </c>
      <c r="R29">
        <f t="shared" si="9"/>
        <v>2.0463008844011418E-2</v>
      </c>
      <c r="S29">
        <f t="shared" si="10"/>
        <v>1.2796448545332146E-2</v>
      </c>
      <c r="T29">
        <f t="shared" si="11"/>
        <v>231.28912089862928</v>
      </c>
      <c r="U29">
        <f t="shared" si="12"/>
        <v>29.147001060396249</v>
      </c>
      <c r="V29">
        <f t="shared" si="13"/>
        <v>29.0451333333333</v>
      </c>
      <c r="W29">
        <f t="shared" si="14"/>
        <v>4.0322882519875485</v>
      </c>
      <c r="X29">
        <f t="shared" si="15"/>
        <v>3.3237172352955064</v>
      </c>
      <c r="Y29">
        <f t="shared" si="16"/>
        <v>0.12614760920624102</v>
      </c>
      <c r="Z29">
        <f t="shared" si="17"/>
        <v>3.7953772922270095</v>
      </c>
      <c r="AA29">
        <f t="shared" si="18"/>
        <v>3.9061406427813075</v>
      </c>
      <c r="AB29">
        <f t="shared" si="19"/>
        <v>-35.37437919142765</v>
      </c>
      <c r="AC29">
        <f t="shared" si="20"/>
        <v>-166.22447025821981</v>
      </c>
      <c r="AD29">
        <f t="shared" si="21"/>
        <v>-12.317524235708397</v>
      </c>
      <c r="AE29">
        <f t="shared" si="22"/>
        <v>17.372747213273442</v>
      </c>
      <c r="AF29">
        <v>0</v>
      </c>
      <c r="AG29">
        <v>0</v>
      </c>
      <c r="AH29">
        <f t="shared" si="23"/>
        <v>1</v>
      </c>
      <c r="AI29">
        <f t="shared" si="24"/>
        <v>0</v>
      </c>
      <c r="AJ29">
        <f t="shared" si="25"/>
        <v>53530.826579887369</v>
      </c>
      <c r="AK29" t="s">
        <v>293</v>
      </c>
      <c r="AL29">
        <v>10143.9</v>
      </c>
      <c r="AM29">
        <v>715.47692307692296</v>
      </c>
      <c r="AN29">
        <v>3262.08</v>
      </c>
      <c r="AO29">
        <f t="shared" si="26"/>
        <v>0.78066849277855754</v>
      </c>
      <c r="AP29">
        <v>-0.57774747981622299</v>
      </c>
      <c r="AQ29" t="s">
        <v>347</v>
      </c>
      <c r="AR29">
        <v>15411.7</v>
      </c>
      <c r="AS29">
        <v>724.10087999999996</v>
      </c>
      <c r="AT29">
        <v>885.54</v>
      </c>
      <c r="AU29">
        <f t="shared" si="27"/>
        <v>0.18230584727962595</v>
      </c>
      <c r="AV29">
        <v>0.5</v>
      </c>
      <c r="AW29">
        <f t="shared" si="28"/>
        <v>1180.175206572249</v>
      </c>
      <c r="AX29">
        <f t="shared" si="29"/>
        <v>9.7417871892054269</v>
      </c>
      <c r="AY29">
        <f t="shared" si="30"/>
        <v>107.57642048628071</v>
      </c>
      <c r="AZ29">
        <f t="shared" si="31"/>
        <v>8.7440700427813128E-3</v>
      </c>
      <c r="BA29">
        <f t="shared" si="32"/>
        <v>2.6837184091063082</v>
      </c>
      <c r="BB29" t="s">
        <v>348</v>
      </c>
      <c r="BC29">
        <v>724.10087999999996</v>
      </c>
      <c r="BD29">
        <v>537.39</v>
      </c>
      <c r="BE29">
        <f t="shared" si="33"/>
        <v>0.39314994240802226</v>
      </c>
      <c r="BF29">
        <f t="shared" si="34"/>
        <v>0.4637056441189143</v>
      </c>
      <c r="BG29">
        <f t="shared" si="35"/>
        <v>0.87222399612432966</v>
      </c>
      <c r="BH29">
        <f t="shared" si="36"/>
        <v>0.94928965723125314</v>
      </c>
      <c r="BI29">
        <f t="shared" si="37"/>
        <v>0.93321963738119917</v>
      </c>
      <c r="BJ29">
        <f t="shared" si="38"/>
        <v>0.34413820363408942</v>
      </c>
      <c r="BK29">
        <f t="shared" si="39"/>
        <v>0.65586179636591058</v>
      </c>
      <c r="BL29">
        <f t="shared" si="40"/>
        <v>1399.98833333333</v>
      </c>
      <c r="BM29">
        <f t="shared" si="41"/>
        <v>1180.175206572249</v>
      </c>
      <c r="BN29">
        <f t="shared" si="42"/>
        <v>0.84298931531971222</v>
      </c>
      <c r="BO29">
        <f t="shared" si="43"/>
        <v>0.1959786306394245</v>
      </c>
      <c r="BP29">
        <v>6</v>
      </c>
      <c r="BQ29">
        <v>0.5</v>
      </c>
      <c r="BR29" t="s">
        <v>296</v>
      </c>
      <c r="BS29">
        <v>2</v>
      </c>
      <c r="BT29">
        <v>1607619644.8499999</v>
      </c>
      <c r="BU29">
        <v>899.843166666667</v>
      </c>
      <c r="BV29">
        <v>912.394366666667</v>
      </c>
      <c r="BW29">
        <v>1.2400616666666699</v>
      </c>
      <c r="BX29">
        <v>0.27907803333333298</v>
      </c>
      <c r="BY29">
        <v>899.34466666666697</v>
      </c>
      <c r="BZ29">
        <v>1.18884833333333</v>
      </c>
      <c r="CA29">
        <v>500.20336666666702</v>
      </c>
      <c r="CB29">
        <v>101.626833333333</v>
      </c>
      <c r="CC29">
        <v>0.100050576666667</v>
      </c>
      <c r="CD29">
        <v>28.00243</v>
      </c>
      <c r="CE29">
        <v>29.0451333333333</v>
      </c>
      <c r="CF29">
        <v>999.9</v>
      </c>
      <c r="CG29">
        <v>0</v>
      </c>
      <c r="CH29">
        <v>0</v>
      </c>
      <c r="CI29">
        <v>9994.6263333333409</v>
      </c>
      <c r="CJ29">
        <v>0</v>
      </c>
      <c r="CK29">
        <v>315.56729999999999</v>
      </c>
      <c r="CL29">
        <v>1399.98833333333</v>
      </c>
      <c r="CM29">
        <v>0.90000049999999998</v>
      </c>
      <c r="CN29">
        <v>9.9999050000000006E-2</v>
      </c>
      <c r="CO29">
        <v>0</v>
      </c>
      <c r="CP29">
        <v>724.168366666667</v>
      </c>
      <c r="CQ29">
        <v>4.9994800000000001</v>
      </c>
      <c r="CR29">
        <v>11231.596666666699</v>
      </c>
      <c r="CS29">
        <v>11417.493333333299</v>
      </c>
      <c r="CT29">
        <v>47.995733333333298</v>
      </c>
      <c r="CU29">
        <v>50.158066666666699</v>
      </c>
      <c r="CV29">
        <v>48.970599999999997</v>
      </c>
      <c r="CW29">
        <v>49.737333333333297</v>
      </c>
      <c r="CX29">
        <v>49.949733333333299</v>
      </c>
      <c r="CY29">
        <v>1255.48966666667</v>
      </c>
      <c r="CZ29">
        <v>139.500333333333</v>
      </c>
      <c r="DA29">
        <v>0</v>
      </c>
      <c r="DB29">
        <v>114.200000047684</v>
      </c>
      <c r="DC29">
        <v>0</v>
      </c>
      <c r="DD29">
        <v>724.10087999999996</v>
      </c>
      <c r="DE29">
        <v>-9.3935384560524895</v>
      </c>
      <c r="DF29">
        <v>-331.59230770210002</v>
      </c>
      <c r="DG29">
        <v>11229.948</v>
      </c>
      <c r="DH29">
        <v>15</v>
      </c>
      <c r="DI29">
        <v>0</v>
      </c>
      <c r="DJ29" t="s">
        <v>297</v>
      </c>
      <c r="DK29">
        <v>1607548763</v>
      </c>
      <c r="DL29">
        <v>1607548763</v>
      </c>
      <c r="DM29">
        <v>0</v>
      </c>
      <c r="DN29">
        <v>-4.4999999999999998E-2</v>
      </c>
      <c r="DO29">
        <v>6.0000000000000001E-3</v>
      </c>
      <c r="DP29">
        <v>1.012</v>
      </c>
      <c r="DQ29">
        <v>6.6000000000000003E-2</v>
      </c>
      <c r="DR29">
        <v>400</v>
      </c>
      <c r="DS29">
        <v>0</v>
      </c>
      <c r="DT29">
        <v>0.22</v>
      </c>
      <c r="DU29">
        <v>0.08</v>
      </c>
      <c r="DV29">
        <v>9.7447036627005801</v>
      </c>
      <c r="DW29">
        <v>-0.101932104433808</v>
      </c>
      <c r="DX29">
        <v>7.9035852341983598E-2</v>
      </c>
      <c r="DY29">
        <v>1</v>
      </c>
      <c r="DZ29">
        <v>-12.5552451612903</v>
      </c>
      <c r="EA29">
        <v>0.13812580645163</v>
      </c>
      <c r="EB29">
        <v>9.2289410984211506E-2</v>
      </c>
      <c r="EC29">
        <v>1</v>
      </c>
      <c r="ED29">
        <v>0.96131980645161297</v>
      </c>
      <c r="EE29">
        <v>-2.5753112903227501E-2</v>
      </c>
      <c r="EF29">
        <v>1.9391179973638299E-3</v>
      </c>
      <c r="EG29">
        <v>1</v>
      </c>
      <c r="EH29">
        <v>3</v>
      </c>
      <c r="EI29">
        <v>3</v>
      </c>
      <c r="EJ29" t="s">
        <v>298</v>
      </c>
      <c r="EK29">
        <v>100</v>
      </c>
      <c r="EL29">
        <v>100</v>
      </c>
      <c r="EM29">
        <v>0.498</v>
      </c>
      <c r="EN29">
        <v>5.1299999999999998E-2</v>
      </c>
      <c r="EO29">
        <v>1.1794943401787199</v>
      </c>
      <c r="EP29">
        <v>-1.6043650578588901E-5</v>
      </c>
      <c r="EQ29">
        <v>-1.15305589960158E-6</v>
      </c>
      <c r="ER29">
        <v>3.6581349982770798E-10</v>
      </c>
      <c r="ES29">
        <v>6.6000000000000003E-2</v>
      </c>
      <c r="ET29">
        <v>-1.48585495900011E-2</v>
      </c>
      <c r="EU29">
        <v>2.0620247853856302E-3</v>
      </c>
      <c r="EV29">
        <v>-2.1578943166311499E-5</v>
      </c>
      <c r="EW29">
        <v>18</v>
      </c>
      <c r="EX29">
        <v>2225</v>
      </c>
      <c r="EY29">
        <v>1</v>
      </c>
      <c r="EZ29">
        <v>25</v>
      </c>
      <c r="FA29">
        <v>1181.5</v>
      </c>
      <c r="FB29">
        <v>1181.5</v>
      </c>
      <c r="FC29">
        <v>2</v>
      </c>
      <c r="FD29">
        <v>506.99299999999999</v>
      </c>
      <c r="FE29">
        <v>483.18099999999998</v>
      </c>
      <c r="FF29">
        <v>23.334900000000001</v>
      </c>
      <c r="FG29">
        <v>33.1374</v>
      </c>
      <c r="FH29">
        <v>30.000399999999999</v>
      </c>
      <c r="FI29">
        <v>33.175800000000002</v>
      </c>
      <c r="FJ29">
        <v>33.223100000000002</v>
      </c>
      <c r="FK29">
        <v>36.404800000000002</v>
      </c>
      <c r="FL29">
        <v>100</v>
      </c>
      <c r="FM29">
        <v>0</v>
      </c>
      <c r="FN29">
        <v>23.334800000000001</v>
      </c>
      <c r="FO29">
        <v>912.33</v>
      </c>
      <c r="FP29">
        <v>0</v>
      </c>
      <c r="FQ29">
        <v>97.781099999999995</v>
      </c>
      <c r="FR29">
        <v>102.387</v>
      </c>
    </row>
    <row r="30" spans="1:174" x14ac:dyDescent="0.25">
      <c r="A30">
        <v>14</v>
      </c>
      <c r="B30">
        <v>1607619773.0999999</v>
      </c>
      <c r="C30">
        <v>1347.5999999046301</v>
      </c>
      <c r="D30" t="s">
        <v>349</v>
      </c>
      <c r="E30" t="s">
        <v>350</v>
      </c>
      <c r="F30" t="s">
        <v>291</v>
      </c>
      <c r="G30" t="s">
        <v>292</v>
      </c>
      <c r="H30">
        <v>1607619765.0999999</v>
      </c>
      <c r="I30">
        <f t="shared" si="0"/>
        <v>6.9419167815362867E-4</v>
      </c>
      <c r="J30">
        <f t="shared" si="1"/>
        <v>0.6941916781536287</v>
      </c>
      <c r="K30">
        <f t="shared" si="2"/>
        <v>11.271175676417574</v>
      </c>
      <c r="L30">
        <f t="shared" si="3"/>
        <v>1199.65935483871</v>
      </c>
      <c r="M30">
        <f t="shared" si="4"/>
        <v>135.38643297285847</v>
      </c>
      <c r="N30">
        <f t="shared" si="5"/>
        <v>13.772082759512504</v>
      </c>
      <c r="O30">
        <f t="shared" si="6"/>
        <v>122.03444285569066</v>
      </c>
      <c r="P30">
        <f t="shared" si="7"/>
        <v>1.7691598672993327E-2</v>
      </c>
      <c r="Q30">
        <f t="shared" si="8"/>
        <v>2.9590656220208591</v>
      </c>
      <c r="R30">
        <f t="shared" si="9"/>
        <v>1.7633045263560403E-2</v>
      </c>
      <c r="S30">
        <f t="shared" si="10"/>
        <v>1.1025897843732891E-2</v>
      </c>
      <c r="T30">
        <f t="shared" si="11"/>
        <v>231.29156478107609</v>
      </c>
      <c r="U30">
        <f t="shared" si="12"/>
        <v>29.136471552664606</v>
      </c>
      <c r="V30">
        <f t="shared" si="13"/>
        <v>29.061619354838701</v>
      </c>
      <c r="W30">
        <f t="shared" si="14"/>
        <v>4.0361352543262221</v>
      </c>
      <c r="X30">
        <f t="shared" si="15"/>
        <v>2.9851329305604648</v>
      </c>
      <c r="Y30">
        <f t="shared" si="16"/>
        <v>0.1130488449128174</v>
      </c>
      <c r="Z30">
        <f t="shared" si="17"/>
        <v>3.7870623366709584</v>
      </c>
      <c r="AA30">
        <f t="shared" si="18"/>
        <v>3.9230864094134046</v>
      </c>
      <c r="AB30">
        <f t="shared" si="19"/>
        <v>-30.613853006575024</v>
      </c>
      <c r="AC30">
        <f t="shared" si="20"/>
        <v>-174.97259634951683</v>
      </c>
      <c r="AD30">
        <f t="shared" si="21"/>
        <v>-12.9552901444697</v>
      </c>
      <c r="AE30">
        <f t="shared" si="22"/>
        <v>12.749825280514528</v>
      </c>
      <c r="AF30">
        <v>0</v>
      </c>
      <c r="AG30">
        <v>0</v>
      </c>
      <c r="AH30">
        <f t="shared" si="23"/>
        <v>1</v>
      </c>
      <c r="AI30">
        <f t="shared" si="24"/>
        <v>0</v>
      </c>
      <c r="AJ30">
        <f t="shared" si="25"/>
        <v>53598.16783247656</v>
      </c>
      <c r="AK30" t="s">
        <v>293</v>
      </c>
      <c r="AL30">
        <v>10143.9</v>
      </c>
      <c r="AM30">
        <v>715.47692307692296</v>
      </c>
      <c r="AN30">
        <v>3262.08</v>
      </c>
      <c r="AO30">
        <f t="shared" si="26"/>
        <v>0.78066849277855754</v>
      </c>
      <c r="AP30">
        <v>-0.57774747981622299</v>
      </c>
      <c r="AQ30" t="s">
        <v>351</v>
      </c>
      <c r="AR30">
        <v>15414.2</v>
      </c>
      <c r="AS30">
        <v>737.98034615384597</v>
      </c>
      <c r="AT30">
        <v>915.38</v>
      </c>
      <c r="AU30">
        <f t="shared" si="27"/>
        <v>0.19379891831387408</v>
      </c>
      <c r="AV30">
        <v>0.5</v>
      </c>
      <c r="AW30">
        <f t="shared" si="28"/>
        <v>1180.1860467158083</v>
      </c>
      <c r="AX30">
        <f t="shared" si="29"/>
        <v>11.271175676417574</v>
      </c>
      <c r="AY30">
        <f t="shared" si="30"/>
        <v>114.35938963132546</v>
      </c>
      <c r="AZ30">
        <f t="shared" si="31"/>
        <v>1.0039877347479813E-2</v>
      </c>
      <c r="BA30">
        <f t="shared" si="32"/>
        <v>2.5636347746291155</v>
      </c>
      <c r="BB30" t="s">
        <v>352</v>
      </c>
      <c r="BC30">
        <v>737.98034615384597</v>
      </c>
      <c r="BD30">
        <v>542.49</v>
      </c>
      <c r="BE30">
        <f t="shared" si="33"/>
        <v>0.40736087744980221</v>
      </c>
      <c r="BF30">
        <f t="shared" si="34"/>
        <v>0.47574258855467838</v>
      </c>
      <c r="BG30">
        <f t="shared" si="35"/>
        <v>0.86288742053030043</v>
      </c>
      <c r="BH30">
        <f t="shared" si="36"/>
        <v>0.88742833065254734</v>
      </c>
      <c r="BI30">
        <f t="shared" si="37"/>
        <v>0.92150206730897022</v>
      </c>
      <c r="BJ30">
        <f t="shared" si="38"/>
        <v>0.34971879428781516</v>
      </c>
      <c r="BK30">
        <f t="shared" si="39"/>
        <v>0.65028120571218484</v>
      </c>
      <c r="BL30">
        <f t="shared" si="40"/>
        <v>1400.00096774194</v>
      </c>
      <c r="BM30">
        <f t="shared" si="41"/>
        <v>1180.1860467158083</v>
      </c>
      <c r="BN30">
        <f t="shared" si="42"/>
        <v>0.84298945065682995</v>
      </c>
      <c r="BO30">
        <f t="shared" si="43"/>
        <v>0.19597890131366014</v>
      </c>
      <c r="BP30">
        <v>6</v>
      </c>
      <c r="BQ30">
        <v>0.5</v>
      </c>
      <c r="BR30" t="s">
        <v>296</v>
      </c>
      <c r="BS30">
        <v>2</v>
      </c>
      <c r="BT30">
        <v>1607619765.0999999</v>
      </c>
      <c r="BU30">
        <v>1199.65935483871</v>
      </c>
      <c r="BV30">
        <v>1214.1783870967699</v>
      </c>
      <c r="BW30">
        <v>1.1113264516129</v>
      </c>
      <c r="BX30">
        <v>0.27955051612903198</v>
      </c>
      <c r="BY30">
        <v>1199.5270967741901</v>
      </c>
      <c r="BZ30">
        <v>1.0587712903225801</v>
      </c>
      <c r="CA30">
        <v>500.19735483871</v>
      </c>
      <c r="CB30">
        <v>101.624290322581</v>
      </c>
      <c r="CC30">
        <v>9.9955283870967707E-2</v>
      </c>
      <c r="CD30">
        <v>27.964812903225798</v>
      </c>
      <c r="CE30">
        <v>29.061619354838701</v>
      </c>
      <c r="CF30">
        <v>999.9</v>
      </c>
      <c r="CG30">
        <v>0</v>
      </c>
      <c r="CH30">
        <v>0</v>
      </c>
      <c r="CI30">
        <v>10006.692903225799</v>
      </c>
      <c r="CJ30">
        <v>0</v>
      </c>
      <c r="CK30">
        <v>317.54612903225802</v>
      </c>
      <c r="CL30">
        <v>1400.00096774194</v>
      </c>
      <c r="CM30">
        <v>0.89999345161290401</v>
      </c>
      <c r="CN30">
        <v>0.100005761290323</v>
      </c>
      <c r="CO30">
        <v>0</v>
      </c>
      <c r="CP30">
        <v>737.99480645161304</v>
      </c>
      <c r="CQ30">
        <v>4.9994800000000001</v>
      </c>
      <c r="CR30">
        <v>10948.9096774194</v>
      </c>
      <c r="CS30">
        <v>11417.558064516101</v>
      </c>
      <c r="CT30">
        <v>47.663129032258098</v>
      </c>
      <c r="CU30">
        <v>49.756</v>
      </c>
      <c r="CV30">
        <v>48.624612903225803</v>
      </c>
      <c r="CW30">
        <v>49.453451612903201</v>
      </c>
      <c r="CX30">
        <v>49.671064516129</v>
      </c>
      <c r="CY30">
        <v>1255.49322580645</v>
      </c>
      <c r="CZ30">
        <v>139.50774193548401</v>
      </c>
      <c r="DA30">
        <v>0</v>
      </c>
      <c r="DB30">
        <v>119.700000047684</v>
      </c>
      <c r="DC30">
        <v>0</v>
      </c>
      <c r="DD30">
        <v>737.98034615384597</v>
      </c>
      <c r="DE30">
        <v>-5.8340171087966999</v>
      </c>
      <c r="DF30">
        <v>-276.77606851954198</v>
      </c>
      <c r="DG30">
        <v>10947.9038461538</v>
      </c>
      <c r="DH30">
        <v>15</v>
      </c>
      <c r="DI30">
        <v>0</v>
      </c>
      <c r="DJ30" t="s">
        <v>297</v>
      </c>
      <c r="DK30">
        <v>1607548763</v>
      </c>
      <c r="DL30">
        <v>1607548763</v>
      </c>
      <c r="DM30">
        <v>0</v>
      </c>
      <c r="DN30">
        <v>-4.4999999999999998E-2</v>
      </c>
      <c r="DO30">
        <v>6.0000000000000001E-3</v>
      </c>
      <c r="DP30">
        <v>1.012</v>
      </c>
      <c r="DQ30">
        <v>6.6000000000000003E-2</v>
      </c>
      <c r="DR30">
        <v>400</v>
      </c>
      <c r="DS30">
        <v>0</v>
      </c>
      <c r="DT30">
        <v>0.22</v>
      </c>
      <c r="DU30">
        <v>0.08</v>
      </c>
      <c r="DV30">
        <v>11.277862570644301</v>
      </c>
      <c r="DW30">
        <v>-1.5190469540303899</v>
      </c>
      <c r="DX30">
        <v>0.14251785806518</v>
      </c>
      <c r="DY30">
        <v>0</v>
      </c>
      <c r="DZ30">
        <v>-14.518551612903201</v>
      </c>
      <c r="EA30">
        <v>1.8952354838709899</v>
      </c>
      <c r="EB30">
        <v>0.17810965971697101</v>
      </c>
      <c r="EC30">
        <v>0</v>
      </c>
      <c r="ED30">
        <v>0.83177587096774197</v>
      </c>
      <c r="EE30">
        <v>-4.8925645161288403E-2</v>
      </c>
      <c r="EF30">
        <v>3.6741091677982298E-3</v>
      </c>
      <c r="EG30">
        <v>1</v>
      </c>
      <c r="EH30">
        <v>1</v>
      </c>
      <c r="EI30">
        <v>3</v>
      </c>
      <c r="EJ30" t="s">
        <v>328</v>
      </c>
      <c r="EK30">
        <v>100</v>
      </c>
      <c r="EL30">
        <v>100</v>
      </c>
      <c r="EM30">
        <v>0.13</v>
      </c>
      <c r="EN30">
        <v>5.2600000000000001E-2</v>
      </c>
      <c r="EO30">
        <v>1.1794943401787199</v>
      </c>
      <c r="EP30">
        <v>-1.6043650578588901E-5</v>
      </c>
      <c r="EQ30">
        <v>-1.15305589960158E-6</v>
      </c>
      <c r="ER30">
        <v>3.6581349982770798E-10</v>
      </c>
      <c r="ES30">
        <v>6.6000000000000003E-2</v>
      </c>
      <c r="ET30">
        <v>-1.48585495900011E-2</v>
      </c>
      <c r="EU30">
        <v>2.0620247853856302E-3</v>
      </c>
      <c r="EV30">
        <v>-2.1578943166311499E-5</v>
      </c>
      <c r="EW30">
        <v>18</v>
      </c>
      <c r="EX30">
        <v>2225</v>
      </c>
      <c r="EY30">
        <v>1</v>
      </c>
      <c r="EZ30">
        <v>25</v>
      </c>
      <c r="FA30">
        <v>1183.5</v>
      </c>
      <c r="FB30">
        <v>1183.5</v>
      </c>
      <c r="FC30">
        <v>2</v>
      </c>
      <c r="FD30">
        <v>506.66</v>
      </c>
      <c r="FE30">
        <v>482.22699999999998</v>
      </c>
      <c r="FF30">
        <v>23.313400000000001</v>
      </c>
      <c r="FG30">
        <v>33.260800000000003</v>
      </c>
      <c r="FH30">
        <v>30.0002</v>
      </c>
      <c r="FI30">
        <v>33.271500000000003</v>
      </c>
      <c r="FJ30">
        <v>33.3157</v>
      </c>
      <c r="FK30">
        <v>45.990900000000003</v>
      </c>
      <c r="FL30">
        <v>100</v>
      </c>
      <c r="FM30">
        <v>0</v>
      </c>
      <c r="FN30">
        <v>23.352</v>
      </c>
      <c r="FO30">
        <v>1214.18</v>
      </c>
      <c r="FP30">
        <v>0</v>
      </c>
      <c r="FQ30">
        <v>97.761700000000005</v>
      </c>
      <c r="FR30">
        <v>102.355</v>
      </c>
    </row>
    <row r="31" spans="1:174" x14ac:dyDescent="0.25">
      <c r="A31">
        <v>15</v>
      </c>
      <c r="B31">
        <v>1607619888.5999999</v>
      </c>
      <c r="C31">
        <v>1463.0999999046301</v>
      </c>
      <c r="D31" t="s">
        <v>353</v>
      </c>
      <c r="E31" t="s">
        <v>354</v>
      </c>
      <c r="F31" t="s">
        <v>291</v>
      </c>
      <c r="G31" t="s">
        <v>292</v>
      </c>
      <c r="H31">
        <v>1607619880.5999999</v>
      </c>
      <c r="I31">
        <f t="shared" si="0"/>
        <v>5.914920845732476E-4</v>
      </c>
      <c r="J31">
        <f t="shared" si="1"/>
        <v>0.59149208457324765</v>
      </c>
      <c r="K31">
        <f t="shared" si="2"/>
        <v>11.487322677226336</v>
      </c>
      <c r="L31">
        <f t="shared" si="3"/>
        <v>1399.5603225806501</v>
      </c>
      <c r="M31">
        <f t="shared" si="4"/>
        <v>128.59642835748539</v>
      </c>
      <c r="N31">
        <f t="shared" si="5"/>
        <v>13.081759809896765</v>
      </c>
      <c r="O31">
        <f t="shared" si="6"/>
        <v>142.37340969194949</v>
      </c>
      <c r="P31">
        <f t="shared" si="7"/>
        <v>1.5066609230457023E-2</v>
      </c>
      <c r="Q31">
        <f t="shared" si="8"/>
        <v>2.9573859986925983</v>
      </c>
      <c r="R31">
        <f t="shared" si="9"/>
        <v>1.5024095890114202E-2</v>
      </c>
      <c r="S31">
        <f t="shared" si="10"/>
        <v>9.3938695210593406E-3</v>
      </c>
      <c r="T31">
        <f t="shared" si="11"/>
        <v>231.28877715699963</v>
      </c>
      <c r="U31">
        <f t="shared" si="12"/>
        <v>29.179599396024134</v>
      </c>
      <c r="V31">
        <f t="shared" si="13"/>
        <v>29.008764516128998</v>
      </c>
      <c r="W31">
        <f t="shared" si="14"/>
        <v>4.0238129168809911</v>
      </c>
      <c r="X31">
        <f t="shared" si="15"/>
        <v>2.6389636026134777</v>
      </c>
      <c r="Y31">
        <f t="shared" si="16"/>
        <v>0.10003294717147668</v>
      </c>
      <c r="Z31">
        <f t="shared" si="17"/>
        <v>3.7906148865565932</v>
      </c>
      <c r="AA31">
        <f t="shared" si="18"/>
        <v>3.9237799697095146</v>
      </c>
      <c r="AB31">
        <f t="shared" si="19"/>
        <v>-26.08480092968022</v>
      </c>
      <c r="AC31">
        <f t="shared" si="20"/>
        <v>-163.88230187063024</v>
      </c>
      <c r="AD31">
        <f t="shared" si="21"/>
        <v>-12.138810074010497</v>
      </c>
      <c r="AE31">
        <f t="shared" si="22"/>
        <v>29.182864282678651</v>
      </c>
      <c r="AF31">
        <v>0</v>
      </c>
      <c r="AG31">
        <v>0</v>
      </c>
      <c r="AH31">
        <f t="shared" si="23"/>
        <v>1</v>
      </c>
      <c r="AI31">
        <f t="shared" si="24"/>
        <v>0</v>
      </c>
      <c r="AJ31">
        <f t="shared" si="25"/>
        <v>53546.421384973066</v>
      </c>
      <c r="AK31" t="s">
        <v>293</v>
      </c>
      <c r="AL31">
        <v>10143.9</v>
      </c>
      <c r="AM31">
        <v>715.47692307692296</v>
      </c>
      <c r="AN31">
        <v>3262.08</v>
      </c>
      <c r="AO31">
        <f t="shared" si="26"/>
        <v>0.78066849277855754</v>
      </c>
      <c r="AP31">
        <v>-0.57774747981622299</v>
      </c>
      <c r="AQ31" t="s">
        <v>355</v>
      </c>
      <c r="AR31">
        <v>15416.9</v>
      </c>
      <c r="AS31">
        <v>738.583192307692</v>
      </c>
      <c r="AT31">
        <v>918.21</v>
      </c>
      <c r="AU31">
        <f t="shared" si="27"/>
        <v>0.19562715249486284</v>
      </c>
      <c r="AV31">
        <v>0.5</v>
      </c>
      <c r="AW31">
        <f t="shared" si="28"/>
        <v>1180.1748209092243</v>
      </c>
      <c r="AX31">
        <f t="shared" si="29"/>
        <v>11.487322677226336</v>
      </c>
      <c r="AY31">
        <f t="shared" si="30"/>
        <v>115.43711983030313</v>
      </c>
      <c r="AZ31">
        <f t="shared" si="31"/>
        <v>1.0223121137042603E-2</v>
      </c>
      <c r="BA31">
        <f t="shared" si="32"/>
        <v>2.5526513542653637</v>
      </c>
      <c r="BB31" t="s">
        <v>356</v>
      </c>
      <c r="BC31">
        <v>738.583192307692</v>
      </c>
      <c r="BD31">
        <v>540.53</v>
      </c>
      <c r="BE31">
        <f t="shared" si="33"/>
        <v>0.41132202872981127</v>
      </c>
      <c r="BF31">
        <f t="shared" si="34"/>
        <v>0.47560582422237874</v>
      </c>
      <c r="BG31">
        <f t="shared" si="35"/>
        <v>0.86122613951608451</v>
      </c>
      <c r="BH31">
        <f t="shared" si="36"/>
        <v>0.88602615033788368</v>
      </c>
      <c r="BI31">
        <f t="shared" si="37"/>
        <v>0.92039078301592703</v>
      </c>
      <c r="BJ31">
        <f t="shared" si="38"/>
        <v>0.34807076419337712</v>
      </c>
      <c r="BK31">
        <f t="shared" si="39"/>
        <v>0.65192923580662288</v>
      </c>
      <c r="BL31">
        <f t="shared" si="40"/>
        <v>1399.98806451613</v>
      </c>
      <c r="BM31">
        <f t="shared" si="41"/>
        <v>1180.1748209092243</v>
      </c>
      <c r="BN31">
        <f t="shared" si="42"/>
        <v>0.84298920170946001</v>
      </c>
      <c r="BO31">
        <f t="shared" si="43"/>
        <v>0.19597840341892001</v>
      </c>
      <c r="BP31">
        <v>6</v>
      </c>
      <c r="BQ31">
        <v>0.5</v>
      </c>
      <c r="BR31" t="s">
        <v>296</v>
      </c>
      <c r="BS31">
        <v>2</v>
      </c>
      <c r="BT31">
        <v>1607619880.5999999</v>
      </c>
      <c r="BU31">
        <v>1399.5603225806501</v>
      </c>
      <c r="BV31">
        <v>1414.33290322581</v>
      </c>
      <c r="BW31">
        <v>0.98334474193548405</v>
      </c>
      <c r="BX31">
        <v>0.27452096774193502</v>
      </c>
      <c r="BY31">
        <v>1399.6577419354801</v>
      </c>
      <c r="BZ31">
        <v>0.92939029032258103</v>
      </c>
      <c r="CA31">
        <v>500.18958064516102</v>
      </c>
      <c r="CB31">
        <v>101.627225806452</v>
      </c>
      <c r="CC31">
        <v>0.10001480967741901</v>
      </c>
      <c r="CD31">
        <v>27.980893548387101</v>
      </c>
      <c r="CE31">
        <v>29.008764516128998</v>
      </c>
      <c r="CF31">
        <v>999.9</v>
      </c>
      <c r="CG31">
        <v>0</v>
      </c>
      <c r="CH31">
        <v>0</v>
      </c>
      <c r="CI31">
        <v>9996.8758064516096</v>
      </c>
      <c r="CJ31">
        <v>0</v>
      </c>
      <c r="CK31">
        <v>373.12483870967702</v>
      </c>
      <c r="CL31">
        <v>1399.98806451613</v>
      </c>
      <c r="CM31">
        <v>0.90000206451612896</v>
      </c>
      <c r="CN31">
        <v>9.9997661290322601E-2</v>
      </c>
      <c r="CO31">
        <v>0</v>
      </c>
      <c r="CP31">
        <v>738.67009677419298</v>
      </c>
      <c r="CQ31">
        <v>4.9994800000000001</v>
      </c>
      <c r="CR31">
        <v>10749.4548387097</v>
      </c>
      <c r="CS31">
        <v>11417.483870967701</v>
      </c>
      <c r="CT31">
        <v>47.203451612903201</v>
      </c>
      <c r="CU31">
        <v>49.350612903225802</v>
      </c>
      <c r="CV31">
        <v>48.211516129032297</v>
      </c>
      <c r="CW31">
        <v>48.929193548387097</v>
      </c>
      <c r="CX31">
        <v>49.233612903225797</v>
      </c>
      <c r="CY31">
        <v>1255.49322580645</v>
      </c>
      <c r="CZ31">
        <v>139.494838709677</v>
      </c>
      <c r="DA31">
        <v>0</v>
      </c>
      <c r="DB31">
        <v>114.90000009536701</v>
      </c>
      <c r="DC31">
        <v>0</v>
      </c>
      <c r="DD31">
        <v>738.583192307692</v>
      </c>
      <c r="DE31">
        <v>-9.0568547044264491</v>
      </c>
      <c r="DF31">
        <v>-158.34871783852401</v>
      </c>
      <c r="DG31">
        <v>10748.211538461501</v>
      </c>
      <c r="DH31">
        <v>15</v>
      </c>
      <c r="DI31">
        <v>0</v>
      </c>
      <c r="DJ31" t="s">
        <v>297</v>
      </c>
      <c r="DK31">
        <v>1607548763</v>
      </c>
      <c r="DL31">
        <v>1607548763</v>
      </c>
      <c r="DM31">
        <v>0</v>
      </c>
      <c r="DN31">
        <v>-4.4999999999999998E-2</v>
      </c>
      <c r="DO31">
        <v>6.0000000000000001E-3</v>
      </c>
      <c r="DP31">
        <v>1.012</v>
      </c>
      <c r="DQ31">
        <v>6.6000000000000003E-2</v>
      </c>
      <c r="DR31">
        <v>400</v>
      </c>
      <c r="DS31">
        <v>0</v>
      </c>
      <c r="DT31">
        <v>0.22</v>
      </c>
      <c r="DU31">
        <v>0.08</v>
      </c>
      <c r="DV31">
        <v>11.480649767732899</v>
      </c>
      <c r="DW31">
        <v>-0.110417056788865</v>
      </c>
      <c r="DX31">
        <v>7.8757944195623195E-2</v>
      </c>
      <c r="DY31">
        <v>1</v>
      </c>
      <c r="DZ31">
        <v>-14.7694483870968</v>
      </c>
      <c r="EA31">
        <v>0.108861290322653</v>
      </c>
      <c r="EB31">
        <v>9.6038358838363799E-2</v>
      </c>
      <c r="EC31">
        <v>1</v>
      </c>
      <c r="ED31">
        <v>0.70890900000000001</v>
      </c>
      <c r="EE31">
        <v>-6.2721774193563E-3</v>
      </c>
      <c r="EF31">
        <v>6.5096434667742296E-4</v>
      </c>
      <c r="EG31">
        <v>1</v>
      </c>
      <c r="EH31">
        <v>3</v>
      </c>
      <c r="EI31">
        <v>3</v>
      </c>
      <c r="EJ31" t="s">
        <v>298</v>
      </c>
      <c r="EK31">
        <v>100</v>
      </c>
      <c r="EL31">
        <v>100</v>
      </c>
      <c r="EM31">
        <v>-0.1</v>
      </c>
      <c r="EN31">
        <v>5.3999999999999999E-2</v>
      </c>
      <c r="EO31">
        <v>1.1794943401787199</v>
      </c>
      <c r="EP31">
        <v>-1.6043650578588901E-5</v>
      </c>
      <c r="EQ31">
        <v>-1.15305589960158E-6</v>
      </c>
      <c r="ER31">
        <v>3.6581349982770798E-10</v>
      </c>
      <c r="ES31">
        <v>6.6000000000000003E-2</v>
      </c>
      <c r="ET31">
        <v>-1.48585495900011E-2</v>
      </c>
      <c r="EU31">
        <v>2.0620247853856302E-3</v>
      </c>
      <c r="EV31">
        <v>-2.1578943166311499E-5</v>
      </c>
      <c r="EW31">
        <v>18</v>
      </c>
      <c r="EX31">
        <v>2225</v>
      </c>
      <c r="EY31">
        <v>1</v>
      </c>
      <c r="EZ31">
        <v>25</v>
      </c>
      <c r="FA31">
        <v>1185.4000000000001</v>
      </c>
      <c r="FB31">
        <v>1185.4000000000001</v>
      </c>
      <c r="FC31">
        <v>2</v>
      </c>
      <c r="FD31">
        <v>506.91699999999997</v>
      </c>
      <c r="FE31">
        <v>481.411</v>
      </c>
      <c r="FF31">
        <v>23.988</v>
      </c>
      <c r="FG31">
        <v>33.334899999999998</v>
      </c>
      <c r="FH31">
        <v>30.000399999999999</v>
      </c>
      <c r="FI31">
        <v>33.347200000000001</v>
      </c>
      <c r="FJ31">
        <v>33.390599999999999</v>
      </c>
      <c r="FK31">
        <v>52.106499999999997</v>
      </c>
      <c r="FL31">
        <v>100</v>
      </c>
      <c r="FM31">
        <v>0</v>
      </c>
      <c r="FN31">
        <v>23.993600000000001</v>
      </c>
      <c r="FO31">
        <v>1414.76</v>
      </c>
      <c r="FP31">
        <v>0</v>
      </c>
      <c r="FQ31">
        <v>97.756500000000003</v>
      </c>
      <c r="FR31">
        <v>102.33799999999999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19</v>
      </c>
    </row>
    <row r="12" spans="1:2" x14ac:dyDescent="0.25">
      <c r="A12" t="s">
        <v>21</v>
      </c>
      <c r="B12" t="s">
        <v>17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Niko Carvajal</cp:lastModifiedBy>
  <dcterms:created xsi:type="dcterms:W3CDTF">2020-12-10T11:05:51Z</dcterms:created>
  <dcterms:modified xsi:type="dcterms:W3CDTF">2021-05-04T23:08:28Z</dcterms:modified>
</cp:coreProperties>
</file>