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F8EC951-8EF4-4B0A-A0C3-96863B9584E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0" i="1" l="1"/>
  <c r="BJ30" i="1"/>
  <c r="BH30" i="1"/>
  <c r="BI30" i="1" s="1"/>
  <c r="BG30" i="1"/>
  <c r="BF30" i="1"/>
  <c r="BE30" i="1"/>
  <c r="BD30" i="1"/>
  <c r="BC30" i="1"/>
  <c r="AZ30" i="1"/>
  <c r="AX30" i="1"/>
  <c r="AS30" i="1"/>
  <c r="AM30" i="1"/>
  <c r="AN30" i="1" s="1"/>
  <c r="AI30" i="1"/>
  <c r="AG30" i="1"/>
  <c r="K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N29" i="1"/>
  <c r="AM29" i="1"/>
  <c r="AI29" i="1"/>
  <c r="AG29" i="1"/>
  <c r="Y29" i="1"/>
  <c r="X29" i="1"/>
  <c r="W29" i="1"/>
  <c r="P29" i="1"/>
  <c r="BK28" i="1"/>
  <c r="BJ28" i="1"/>
  <c r="BH28" i="1"/>
  <c r="BI28" i="1" s="1"/>
  <c r="BG28" i="1"/>
  <c r="BF28" i="1"/>
  <c r="BE28" i="1"/>
  <c r="BD28" i="1"/>
  <c r="BC28" i="1"/>
  <c r="AX28" i="1" s="1"/>
  <c r="AZ28" i="1"/>
  <c r="AS28" i="1"/>
  <c r="AM28" i="1"/>
  <c r="AN28" i="1" s="1"/>
  <c r="AI28" i="1"/>
  <c r="AG28" i="1"/>
  <c r="I28" i="1" s="1"/>
  <c r="Y28" i="1"/>
  <c r="X28" i="1"/>
  <c r="W28" i="1"/>
  <c r="P28" i="1"/>
  <c r="N28" i="1"/>
  <c r="K28" i="1"/>
  <c r="J28" i="1"/>
  <c r="AV28" i="1" s="1"/>
  <c r="BK27" i="1"/>
  <c r="BJ27" i="1"/>
  <c r="BI27" i="1"/>
  <c r="S27" i="1" s="1"/>
  <c r="BH27" i="1"/>
  <c r="BG27" i="1"/>
  <c r="BF27" i="1"/>
  <c r="BE27" i="1"/>
  <c r="BD27" i="1"/>
  <c r="BC27" i="1"/>
  <c r="AZ27" i="1"/>
  <c r="AX27" i="1"/>
  <c r="AU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Z26" i="1"/>
  <c r="AX26" i="1"/>
  <c r="AS26" i="1"/>
  <c r="AN26" i="1"/>
  <c r="AM26" i="1"/>
  <c r="AI26" i="1"/>
  <c r="AG26" i="1" s="1"/>
  <c r="AH26" i="1"/>
  <c r="Y26" i="1"/>
  <c r="X26" i="1"/>
  <c r="W26" i="1" s="1"/>
  <c r="P26" i="1"/>
  <c r="BK25" i="1"/>
  <c r="BJ25" i="1"/>
  <c r="BI25" i="1" s="1"/>
  <c r="AU25" i="1" s="1"/>
  <c r="BH25" i="1"/>
  <c r="BG25" i="1"/>
  <c r="BF25" i="1"/>
  <c r="BE25" i="1"/>
  <c r="BD25" i="1"/>
  <c r="BC25" i="1"/>
  <c r="AX25" i="1" s="1"/>
  <c r="AZ25" i="1"/>
  <c r="AS25" i="1"/>
  <c r="AW25" i="1" s="1"/>
  <c r="AN25" i="1"/>
  <c r="AM25" i="1"/>
  <c r="AI25" i="1"/>
  <c r="AG25" i="1"/>
  <c r="J25" i="1" s="1"/>
  <c r="AV25" i="1" s="1"/>
  <c r="AY25" i="1" s="1"/>
  <c r="Y25" i="1"/>
  <c r="X25" i="1"/>
  <c r="W25" i="1"/>
  <c r="P25" i="1"/>
  <c r="N25" i="1"/>
  <c r="K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N24" i="1"/>
  <c r="BK23" i="1"/>
  <c r="BJ23" i="1"/>
  <c r="BI23" i="1"/>
  <c r="BH23" i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K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Z21" i="1"/>
  <c r="AX21" i="1"/>
  <c r="AS21" i="1"/>
  <c r="AM21" i="1"/>
  <c r="AN21" i="1" s="1"/>
  <c r="AI21" i="1"/>
  <c r="AG21" i="1"/>
  <c r="Y21" i="1"/>
  <c r="X21" i="1"/>
  <c r="W21" i="1"/>
  <c r="P21" i="1"/>
  <c r="BK20" i="1"/>
  <c r="BJ20" i="1"/>
  <c r="BI20" i="1" s="1"/>
  <c r="BH20" i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W20" i="1" s="1"/>
  <c r="X20" i="1"/>
  <c r="P20" i="1"/>
  <c r="K20" i="1"/>
  <c r="J20" i="1"/>
  <c r="AV20" i="1" s="1"/>
  <c r="BK19" i="1"/>
  <c r="BJ19" i="1"/>
  <c r="BH19" i="1"/>
  <c r="BI19" i="1" s="1"/>
  <c r="S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Z18" i="1"/>
  <c r="AX18" i="1"/>
  <c r="AS18" i="1"/>
  <c r="AN18" i="1"/>
  <c r="AM18" i="1"/>
  <c r="AI18" i="1"/>
  <c r="AG18" i="1" s="1"/>
  <c r="K18" i="1" s="1"/>
  <c r="Y18" i="1"/>
  <c r="X18" i="1"/>
  <c r="P18" i="1"/>
  <c r="BK17" i="1"/>
  <c r="BJ17" i="1"/>
  <c r="BH17" i="1"/>
  <c r="BI17" i="1" s="1"/>
  <c r="AU17" i="1" s="1"/>
  <c r="BG17" i="1"/>
  <c r="BF17" i="1"/>
  <c r="BE17" i="1"/>
  <c r="BD17" i="1"/>
  <c r="BC17" i="1"/>
  <c r="AX17" i="1" s="1"/>
  <c r="AZ17" i="1"/>
  <c r="AV17" i="1"/>
  <c r="AY17" i="1" s="1"/>
  <c r="AS17" i="1"/>
  <c r="AW17" i="1" s="1"/>
  <c r="AN17" i="1"/>
  <c r="AM17" i="1"/>
  <c r="AI17" i="1"/>
  <c r="AG17" i="1"/>
  <c r="J17" i="1" s="1"/>
  <c r="Y17" i="1"/>
  <c r="X17" i="1"/>
  <c r="W17" i="1"/>
  <c r="P17" i="1"/>
  <c r="N17" i="1"/>
  <c r="K17" i="1"/>
  <c r="K27" i="1" l="1"/>
  <c r="J27" i="1"/>
  <c r="AV27" i="1" s="1"/>
  <c r="AY27" i="1" s="1"/>
  <c r="I27" i="1"/>
  <c r="AH27" i="1"/>
  <c r="N27" i="1"/>
  <c r="AY28" i="1"/>
  <c r="S17" i="1"/>
  <c r="I18" i="1"/>
  <c r="AH18" i="1"/>
  <c r="AU21" i="1"/>
  <c r="AW21" i="1" s="1"/>
  <c r="S21" i="1"/>
  <c r="AW23" i="1"/>
  <c r="AA28" i="1"/>
  <c r="AH23" i="1"/>
  <c r="N23" i="1"/>
  <c r="K23" i="1"/>
  <c r="J23" i="1"/>
  <c r="AV23" i="1" s="1"/>
  <c r="AY20" i="1"/>
  <c r="I23" i="1"/>
  <c r="T19" i="1"/>
  <c r="U19" i="1" s="1"/>
  <c r="AB19" i="1" s="1"/>
  <c r="AU26" i="1"/>
  <c r="AW26" i="1" s="1"/>
  <c r="S26" i="1"/>
  <c r="AU29" i="1"/>
  <c r="AW29" i="1" s="1"/>
  <c r="S29" i="1"/>
  <c r="N18" i="1"/>
  <c r="J18" i="1"/>
  <c r="AV18" i="1" s="1"/>
  <c r="AY18" i="1" s="1"/>
  <c r="K19" i="1"/>
  <c r="J19" i="1"/>
  <c r="AV19" i="1" s="1"/>
  <c r="AY19" i="1" s="1"/>
  <c r="I19" i="1"/>
  <c r="AH19" i="1"/>
  <c r="AU23" i="1"/>
  <c r="S23" i="1"/>
  <c r="AU28" i="1"/>
  <c r="S28" i="1"/>
  <c r="N29" i="1"/>
  <c r="K29" i="1"/>
  <c r="J29" i="1"/>
  <c r="AV29" i="1" s="1"/>
  <c r="AY29" i="1" s="1"/>
  <c r="I29" i="1"/>
  <c r="AH29" i="1"/>
  <c r="I20" i="1"/>
  <c r="AH20" i="1"/>
  <c r="N20" i="1"/>
  <c r="J24" i="1"/>
  <c r="AV24" i="1" s="1"/>
  <c r="AY24" i="1" s="1"/>
  <c r="K24" i="1"/>
  <c r="I24" i="1"/>
  <c r="AH24" i="1"/>
  <c r="N26" i="1"/>
  <c r="K26" i="1"/>
  <c r="J26" i="1"/>
  <c r="AV26" i="1" s="1"/>
  <c r="I26" i="1"/>
  <c r="AW28" i="1"/>
  <c r="S30" i="1"/>
  <c r="AU30" i="1"/>
  <c r="AW30" i="1" s="1"/>
  <c r="N19" i="1"/>
  <c r="AB27" i="1"/>
  <c r="S18" i="1"/>
  <c r="AW18" i="1"/>
  <c r="N21" i="1"/>
  <c r="K21" i="1"/>
  <c r="J21" i="1"/>
  <c r="AV21" i="1" s="1"/>
  <c r="AY21" i="1" s="1"/>
  <c r="I21" i="1"/>
  <c r="AH21" i="1"/>
  <c r="W23" i="1"/>
  <c r="S25" i="1"/>
  <c r="T27" i="1"/>
  <c r="U27" i="1" s="1"/>
  <c r="S22" i="1"/>
  <c r="AU22" i="1"/>
  <c r="AW22" i="1" s="1"/>
  <c r="W18" i="1"/>
  <c r="AU19" i="1"/>
  <c r="AW19" i="1" s="1"/>
  <c r="AU20" i="1"/>
  <c r="AW20" i="1" s="1"/>
  <c r="S20" i="1"/>
  <c r="N22" i="1"/>
  <c r="N30" i="1"/>
  <c r="AH22" i="1"/>
  <c r="AH30" i="1"/>
  <c r="AH17" i="1"/>
  <c r="I22" i="1"/>
  <c r="S24" i="1"/>
  <c r="AH25" i="1"/>
  <c r="I30" i="1"/>
  <c r="I17" i="1"/>
  <c r="J22" i="1"/>
  <c r="AV22" i="1" s="1"/>
  <c r="AY22" i="1" s="1"/>
  <c r="I25" i="1"/>
  <c r="AH28" i="1"/>
  <c r="J30" i="1"/>
  <c r="AV30" i="1" s="1"/>
  <c r="AY30" i="1" s="1"/>
  <c r="T17" i="1" l="1"/>
  <c r="U17" i="1" s="1"/>
  <c r="T22" i="1"/>
  <c r="U22" i="1" s="1"/>
  <c r="T28" i="1"/>
  <c r="U28" i="1" s="1"/>
  <c r="V27" i="1"/>
  <c r="Z27" i="1" s="1"/>
  <c r="AC27" i="1"/>
  <c r="AD27" i="1" s="1"/>
  <c r="AA20" i="1"/>
  <c r="T21" i="1"/>
  <c r="U21" i="1" s="1"/>
  <c r="T24" i="1"/>
  <c r="U24" i="1" s="1"/>
  <c r="T25" i="1"/>
  <c r="U25" i="1" s="1"/>
  <c r="T23" i="1"/>
  <c r="U23" i="1" s="1"/>
  <c r="AY23" i="1"/>
  <c r="AA27" i="1"/>
  <c r="Q27" i="1"/>
  <c r="O27" i="1" s="1"/>
  <c r="R27" i="1" s="1"/>
  <c r="L27" i="1" s="1"/>
  <c r="M27" i="1" s="1"/>
  <c r="V19" i="1"/>
  <c r="Z19" i="1" s="1"/>
  <c r="AC19" i="1"/>
  <c r="AD19" i="1" s="1"/>
  <c r="T20" i="1"/>
  <c r="U20" i="1" s="1"/>
  <c r="AA22" i="1"/>
  <c r="Q22" i="1"/>
  <c r="O22" i="1" s="1"/>
  <c r="R22" i="1" s="1"/>
  <c r="L22" i="1" s="1"/>
  <c r="M22" i="1" s="1"/>
  <c r="T29" i="1"/>
  <c r="U29" i="1" s="1"/>
  <c r="Q17" i="1"/>
  <c r="O17" i="1" s="1"/>
  <c r="R17" i="1" s="1"/>
  <c r="L17" i="1" s="1"/>
  <c r="M17" i="1" s="1"/>
  <c r="AA17" i="1"/>
  <c r="AA26" i="1"/>
  <c r="AA30" i="1"/>
  <c r="AY26" i="1"/>
  <c r="AA23" i="1"/>
  <c r="Q23" i="1"/>
  <c r="O23" i="1" s="1"/>
  <c r="R23" i="1" s="1"/>
  <c r="L23" i="1" s="1"/>
  <c r="M23" i="1" s="1"/>
  <c r="T18" i="1"/>
  <c r="U18" i="1" s="1"/>
  <c r="T30" i="1"/>
  <c r="U30" i="1" s="1"/>
  <c r="Q30" i="1" s="1"/>
  <c r="O30" i="1" s="1"/>
  <c r="R30" i="1" s="1"/>
  <c r="L30" i="1" s="1"/>
  <c r="M30" i="1" s="1"/>
  <c r="AA24" i="1"/>
  <c r="Q24" i="1"/>
  <c r="O24" i="1" s="1"/>
  <c r="R24" i="1" s="1"/>
  <c r="L24" i="1" s="1"/>
  <c r="M24" i="1" s="1"/>
  <c r="AA29" i="1"/>
  <c r="Q29" i="1"/>
  <c r="O29" i="1" s="1"/>
  <c r="R29" i="1" s="1"/>
  <c r="L29" i="1" s="1"/>
  <c r="M29" i="1" s="1"/>
  <c r="AA25" i="1"/>
  <c r="AA21" i="1"/>
  <c r="Q21" i="1"/>
  <c r="O21" i="1" s="1"/>
  <c r="R21" i="1" s="1"/>
  <c r="L21" i="1" s="1"/>
  <c r="M21" i="1" s="1"/>
  <c r="AA19" i="1"/>
  <c r="Q19" i="1"/>
  <c r="O19" i="1" s="1"/>
  <c r="R19" i="1" s="1"/>
  <c r="L19" i="1" s="1"/>
  <c r="M19" i="1" s="1"/>
  <c r="T26" i="1"/>
  <c r="U26" i="1" s="1"/>
  <c r="AA18" i="1"/>
  <c r="V18" i="1" l="1"/>
  <c r="Z18" i="1" s="1"/>
  <c r="AC18" i="1"/>
  <c r="AB18" i="1"/>
  <c r="V28" i="1"/>
  <c r="Z28" i="1" s="1"/>
  <c r="AC28" i="1"/>
  <c r="AB28" i="1"/>
  <c r="Q28" i="1"/>
  <c r="O28" i="1" s="1"/>
  <c r="R28" i="1" s="1"/>
  <c r="L28" i="1" s="1"/>
  <c r="M28" i="1" s="1"/>
  <c r="V29" i="1"/>
  <c r="Z29" i="1" s="1"/>
  <c r="AC29" i="1"/>
  <c r="AD29" i="1" s="1"/>
  <c r="AB29" i="1"/>
  <c r="AC24" i="1"/>
  <c r="AD24" i="1" s="1"/>
  <c r="AB24" i="1"/>
  <c r="V24" i="1"/>
  <c r="Z24" i="1" s="1"/>
  <c r="V25" i="1"/>
  <c r="Z25" i="1" s="1"/>
  <c r="AC25" i="1"/>
  <c r="AB25" i="1"/>
  <c r="Q18" i="1"/>
  <c r="O18" i="1" s="1"/>
  <c r="R18" i="1" s="1"/>
  <c r="L18" i="1" s="1"/>
  <c r="M18" i="1" s="1"/>
  <c r="V26" i="1"/>
  <c r="Z26" i="1" s="1"/>
  <c r="AC26" i="1"/>
  <c r="AD26" i="1" s="1"/>
  <c r="AB26" i="1"/>
  <c r="V21" i="1"/>
  <c r="Z21" i="1" s="1"/>
  <c r="AC21" i="1"/>
  <c r="AB21" i="1"/>
  <c r="V22" i="1"/>
  <c r="Z22" i="1" s="1"/>
  <c r="AC22" i="1"/>
  <c r="AD22" i="1" s="1"/>
  <c r="AB22" i="1"/>
  <c r="Q25" i="1"/>
  <c r="O25" i="1" s="1"/>
  <c r="R25" i="1" s="1"/>
  <c r="L25" i="1" s="1"/>
  <c r="M25" i="1" s="1"/>
  <c r="V30" i="1"/>
  <c r="Z30" i="1" s="1"/>
  <c r="AC30" i="1"/>
  <c r="AB30" i="1"/>
  <c r="AC23" i="1"/>
  <c r="AD23" i="1" s="1"/>
  <c r="V23" i="1"/>
  <c r="Z23" i="1" s="1"/>
  <c r="AB23" i="1"/>
  <c r="Q26" i="1"/>
  <c r="O26" i="1" s="1"/>
  <c r="R26" i="1" s="1"/>
  <c r="L26" i="1" s="1"/>
  <c r="M26" i="1" s="1"/>
  <c r="V20" i="1"/>
  <c r="Z20" i="1" s="1"/>
  <c r="AC20" i="1"/>
  <c r="AB20" i="1"/>
  <c r="Q20" i="1"/>
  <c r="O20" i="1" s="1"/>
  <c r="R20" i="1" s="1"/>
  <c r="L20" i="1" s="1"/>
  <c r="M20" i="1" s="1"/>
  <c r="AC17" i="1"/>
  <c r="AD17" i="1" s="1"/>
  <c r="V17" i="1"/>
  <c r="Z17" i="1" s="1"/>
  <c r="AB17" i="1"/>
  <c r="AD21" i="1" l="1"/>
  <c r="AD30" i="1"/>
  <c r="AD28" i="1"/>
  <c r="AD20" i="1"/>
  <c r="AD25" i="1"/>
  <c r="AD18" i="1"/>
</calcChain>
</file>

<file path=xl/sharedStrings.xml><?xml version="1.0" encoding="utf-8"?>
<sst xmlns="http://schemas.openxmlformats.org/spreadsheetml/2006/main" count="684" uniqueCount="348">
  <si>
    <t>File opened</t>
  </si>
  <si>
    <t>2020-12-10 11:52:13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</si>
  <si>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</si>
  <si>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</si>
  <si>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</si>
  <si>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</si>
  <si>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</si>
  <si>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</si>
  <si>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</si>
  <si>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</si>
  <si>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</si>
  <si>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</si>
  <si>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</si>
  <si>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{"co2azero": "0.965182", "co2bspan2": "-0.0301809", "co2bzero": "0.964262", "h2obspan2b": "0.0705964", "h2obspan1": "0.99587", "co2bspanconc1": "2500", "flowbzero": "0.29097", "co2aspanconc1": "2500", "chamberpressurezero": "2.68126", "co2aspan2": "-0.0279682", "h2obspan2a": "0.0708892", "h2obzero": "1.1444", "co2aspan1": "1.00054", "h2oaspanconc1": "12.28", "h2obspanconc1": "12.28", "flowazero": "0.29042", "co2bspan1": "1.00108", "h2obspanconc2": "0", "h2oaspan1": "1.00771", "co2bspan2b": "0.308367", "h2oaspan2b": "0.070146", "h2oaspan2a": "0.0696095", "ssb_ref": "37377.7", "co2aspan2b": "0.306383", "co2aspan2a": "0.308883", "h2obspan2": "0", "tazero": "0.0863571", "ssa_ref": "35809.5", "co2aspanconc2": "299.2", "oxygen": "21", "tbzero": "0.134552", "h2oaspanconc2": "0", "h2oazero": "1.13424", "flowmeterzero": "1.00299", "co2bspan2a": "0.310949", "co2bspanconc2": "299.2", "h2oaspan2": "0"}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</si>
  <si>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</si>
  <si>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</si>
  <si>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</si>
  <si>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</si>
  <si>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</si>
  <si>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</si>
  <si>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</si>
  <si>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</si>
  <si>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</si>
  <si>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11:52:13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</si>
  <si>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</si>
  <si>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</si>
  <si>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</si>
  <si>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</si>
  <si>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</si>
  <si>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</si>
  <si>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</si>
  <si>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</si>
  <si>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</si>
  <si>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</si>
  <si>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</si>
  <si>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</si>
  <si>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</si>
  <si>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</si>
  <si>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</si>
  <si>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</si>
  <si>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</si>
  <si>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</si>
  <si>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</si>
  <si>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</si>
  <si>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</si>
  <si>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</si>
  <si>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</si>
  <si>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</si>
  <si>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</si>
  <si>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</si>
  <si>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</si>
  <si>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</si>
  <si>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</si>
  <si>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</si>
  <si>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</si>
  <si>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</si>
  <si>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</si>
  <si>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</si>
  <si>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</si>
  <si>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</si>
  <si>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</si>
  <si>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</si>
  <si>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</si>
  <si>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</si>
  <si>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</si>
  <si>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</si>
  <si>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</si>
  <si>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</si>
  <si>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</si>
  <si>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</si>
  <si>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</si>
  <si>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</si>
  <si>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</si>
  <si>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</si>
  <si>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</si>
  <si>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</si>
  <si>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</si>
  <si>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</si>
  <si>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2.25262 68.4854 374.481 629.869 889.938 1108.09 1304.73 1492.32</t>
  </si>
  <si>
    <t>Fs_true</t>
  </si>
  <si>
    <t>0.227454 101.032 405.098 601.205 801.317 1000.93 1201.56 1400.68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</si>
  <si>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</si>
  <si>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</si>
  <si>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</si>
  <si>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</si>
  <si>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</si>
  <si>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</si>
  <si>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</si>
  <si>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</si>
  <si>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</si>
  <si>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</si>
  <si>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</si>
  <si>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</si>
  <si>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</si>
  <si>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</si>
  <si>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</si>
  <si>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</si>
  <si>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</si>
  <si>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</si>
  <si>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</si>
  <si>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</si>
  <si>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</si>
  <si>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</si>
  <si>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</si>
  <si>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</si>
  <si>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</si>
  <si>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</si>
  <si>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</si>
  <si>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</si>
  <si>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</si>
  <si>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</si>
  <si>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</si>
  <si>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</si>
  <si>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</si>
  <si>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</si>
  <si>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</si>
  <si>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</si>
  <si>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</si>
  <si>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</si>
  <si>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</si>
  <si>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</si>
  <si>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</si>
  <si>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</si>
  <si>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</si>
  <si>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</si>
  <si>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</si>
  <si>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</si>
  <si>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</si>
  <si>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</si>
  <si>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</si>
  <si>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</si>
  <si>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</si>
  <si>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</si>
  <si>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</si>
  <si>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</si>
  <si>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</si>
  <si>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</si>
  <si>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</si>
  <si>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</si>
  <si>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</si>
  <si>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</si>
  <si>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</si>
  <si>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</si>
  <si>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</si>
  <si>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</si>
  <si>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</si>
  <si>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</si>
  <si>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</si>
  <si>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</si>
  <si>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</si>
  <si>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</si>
  <si>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</si>
  <si>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</si>
  <si>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</si>
  <si>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</si>
  <si>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</si>
  <si>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</si>
  <si>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</si>
  <si>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</si>
  <si>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</si>
  <si>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</si>
  <si>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</si>
  <si>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</si>
  <si>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</si>
  <si>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</si>
  <si>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</si>
  <si>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</si>
  <si>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</si>
  <si>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</si>
  <si>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</si>
  <si>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</si>
  <si>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</si>
  <si>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</si>
  <si>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</si>
  <si>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</si>
  <si>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</si>
  <si>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</si>
  <si>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</si>
  <si>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</si>
  <si>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</si>
  <si>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</si>
  <si>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</si>
  <si>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</si>
  <si>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</si>
  <si>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</si>
  <si>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</si>
  <si>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</si>
  <si>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</si>
  <si>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</si>
  <si>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</si>
  <si>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</si>
  <si>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</si>
  <si>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</si>
  <si>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</si>
  <si>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</si>
  <si>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</si>
  <si>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</si>
  <si>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</si>
  <si>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</si>
  <si>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</si>
  <si>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</si>
  <si>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</si>
  <si>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</si>
  <si>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</si>
  <si>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</si>
  <si>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</si>
  <si>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</si>
  <si>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</si>
  <si>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</si>
  <si>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</si>
  <si>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</si>
  <si>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</si>
  <si>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</si>
  <si>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</si>
  <si>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</si>
  <si>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</si>
  <si>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</si>
  <si>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</si>
  <si>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</si>
  <si>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</si>
  <si>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</si>
  <si>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</si>
  <si>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</si>
  <si>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</si>
  <si>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</si>
  <si>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</si>
  <si>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</si>
  <si>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</si>
  <si>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</si>
  <si>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</si>
  <si>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</si>
  <si>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</si>
  <si>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</si>
  <si>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</si>
  <si>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</si>
  <si>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</si>
  <si>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</si>
  <si>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</si>
  <si>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</si>
  <si>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</si>
  <si>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</si>
  <si>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</si>
  <si>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</si>
  <si>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</si>
  <si>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</si>
  <si>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</si>
  <si>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</si>
  <si>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</si>
  <si>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</si>
  <si>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</si>
  <si>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</si>
  <si>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</si>
  <si>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</si>
  <si>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</si>
  <si>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</si>
  <si>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</si>
  <si>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</si>
  <si>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</si>
  <si>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</si>
  <si>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</si>
  <si>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</si>
  <si>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</si>
  <si>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</si>
  <si>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</si>
  <si>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</si>
  <si>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</si>
  <si>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</si>
  <si>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</si>
  <si>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</si>
  <si>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</si>
  <si>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</si>
  <si>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</si>
  <si>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</si>
  <si>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</si>
  <si>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</si>
  <si>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</si>
  <si>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</si>
  <si>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</si>
  <si>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</si>
  <si>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</si>
  <si>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</si>
  <si>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</si>
  <si>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</si>
  <si>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</si>
  <si>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11:55:07</t>
  </si>
  <si>
    <t>11:55:07</t>
  </si>
  <si>
    <t>1149</t>
  </si>
  <si>
    <t>_1</t>
  </si>
  <si>
    <t>RECT-4143-20200907-06_33_50</t>
  </si>
  <si>
    <t>RECT-6569-20201210-11_55_08</t>
  </si>
  <si>
    <t>DARK-6570-20201210-11_55_09</t>
  </si>
  <si>
    <t>0: Broadleaf</t>
  </si>
  <si>
    <t>--:--:--</t>
  </si>
  <si>
    <t>0/3</t>
  </si>
  <si>
    <t>20201210 11:57:08</t>
  </si>
  <si>
    <t>11:57:08</t>
  </si>
  <si>
    <t>RECT-6571-20201210-11_57_08</t>
  </si>
  <si>
    <t>DARK-6572-20201210-11_57_10</t>
  </si>
  <si>
    <t>1/3</t>
  </si>
  <si>
    <t>20201210 11:58:14</t>
  </si>
  <si>
    <t>11:58:14</t>
  </si>
  <si>
    <t>RECT-6573-20201210-11_58_14</t>
  </si>
  <si>
    <t>DARK-6574-20201210-11_58_16</t>
  </si>
  <si>
    <t>3/3</t>
  </si>
  <si>
    <t>20201210 11:59:30</t>
  </si>
  <si>
    <t>11:59:30</t>
  </si>
  <si>
    <t>RECT-6575-20201210-11_59_30</t>
  </si>
  <si>
    <t>DARK-6576-20201210-11_59_32</t>
  </si>
  <si>
    <t>20201210 12:00:30</t>
  </si>
  <si>
    <t>12:00:30</t>
  </si>
  <si>
    <t>RECT-6577-20201210-12_00_31</t>
  </si>
  <si>
    <t>DARK-6578-20201210-12_00_33</t>
  </si>
  <si>
    <t>20201210 12:01:32</t>
  </si>
  <si>
    <t>12:01:32</t>
  </si>
  <si>
    <t>RECT-6579-20201210-12_01_32</t>
  </si>
  <si>
    <t>DARK-6580-20201210-12_01_34</t>
  </si>
  <si>
    <t>20201210 12:03:32</t>
  </si>
  <si>
    <t>12:03:32</t>
  </si>
  <si>
    <t>RECT-6581-20201210-12_03_33</t>
  </si>
  <si>
    <t>DARK-6582-20201210-12_03_35</t>
  </si>
  <si>
    <t>20201210 12:04:47</t>
  </si>
  <si>
    <t>12:04:47</t>
  </si>
  <si>
    <t>RECT-6583-20201210-12_04_47</t>
  </si>
  <si>
    <t>DARK-6584-20201210-12_04_49</t>
  </si>
  <si>
    <t>20201210 12:05:59</t>
  </si>
  <si>
    <t>12:05:59</t>
  </si>
  <si>
    <t>RECT-6585-20201210-12_05_59</t>
  </si>
  <si>
    <t>DARK-6586-20201210-12_06_01</t>
  </si>
  <si>
    <t>20201210 12:07:08</t>
  </si>
  <si>
    <t>12:07:08</t>
  </si>
  <si>
    <t>RECT-6587-20201210-12_07_08</t>
  </si>
  <si>
    <t>DARK-6588-20201210-12_07_10</t>
  </si>
  <si>
    <t>20201210 12:09:08</t>
  </si>
  <si>
    <t>12:09:08</t>
  </si>
  <si>
    <t>RECT-6589-20201210-12_09_09</t>
  </si>
  <si>
    <t>DARK-6590-20201210-12_09_10</t>
  </si>
  <si>
    <t>20201210 12:11:09</t>
  </si>
  <si>
    <t>12:11:09</t>
  </si>
  <si>
    <t>RECT-6591-20201210-12_11_09</t>
  </si>
  <si>
    <t>DARK-6592-20201210-12_11_11</t>
  </si>
  <si>
    <t>20201210 12:13:08</t>
  </si>
  <si>
    <t>12:13:08</t>
  </si>
  <si>
    <t>RECT-6593-20201210-12_13_08</t>
  </si>
  <si>
    <t>DARK-6594-20201210-12_13_10</t>
  </si>
  <si>
    <t>20201210 12:15:08</t>
  </si>
  <si>
    <t>12:15:08</t>
  </si>
  <si>
    <t>RECT-6595-20201210-12_15_09</t>
  </si>
  <si>
    <t>DARK-6596-20201210-12_15_10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</si>
</sst>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0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 t="s">
        <v>29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1607630107.5999999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1607630099.5999999</v>
      </c>
      <c r="I17">
        <f t="shared" ref="I17:I30" si="0">BW17*AG17*(BS17-BT17)/(100*BL17*(1000-AG17*BS17))</f>
        <v>3.2444452902680282E-3</v>
      </c>
      <c r="J17">
        <f t="shared" ref="J17:J30" si="1">BW17*AG17*(BR17-BQ17*(1000-AG17*BT17)/(1000-AG17*BS17))/(100*BL17)</f>
        <v>11.333849264173217</v>
      </c>
      <c r="K17">
        <f t="shared" ref="K17:K30" si="2">BQ17 - IF(AG17&gt;1, J17*BL17*100/(AI17*CE17), 0)</f>
        <v>402.672161290323</v>
      </c>
      <c r="L17">
        <f t="shared" ref="L17:L30" si="3">((R17-I17/2)*K17-J17)/(R17+I17/2)</f>
        <v>231.67680303964048</v>
      </c>
      <c r="M17">
        <f t="shared" ref="M17:M30" si="4">L17*(BX17+BY17)/1000</f>
        <v>23.558760252969982</v>
      </c>
      <c r="N17">
        <f t="shared" ref="N17:N30" si="5">(BQ17 - IF(AG17&gt;1, J17*BL17*100/(AI17*CE17), 0))*(BX17+BY17)/1000</f>
        <v>40.946943258539456</v>
      </c>
      <c r="O17">
        <f t="shared" ref="O17:O30" si="6">2/((1/Q17-1/P17)+SIGN(Q17)*SQRT((1/Q17-1/P17)*(1/Q17-1/P17) + 4*BM17/((BM17+1)*(BM17+1))*(2*1/Q17*1/P17-1/P17*1/P17)))</f>
        <v>0.11787014671825219</v>
      </c>
      <c r="P17">
        <f t="shared" ref="P17:P30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2.9563387119419136</v>
      </c>
      <c r="Q17">
        <f t="shared" ref="Q17:Q30" si="8">I17*(1000-(1000*0.61365*EXP(17.502*U17/(240.97+U17))/(BX17+BY17)+BS17)/2)/(1000*0.61365*EXP(17.502*U17/(240.97+U17))/(BX17+BY17)-BS17)</f>
        <v>0.11532023116687269</v>
      </c>
      <c r="R17">
        <f t="shared" ref="R17:R30" si="9">1/((BM17+1)/(O17/1.6)+1/(P17/1.37)) + BM17/((BM17+1)/(O17/1.6) + BM17/(P17/1.37))</f>
        <v>7.2299649800448576E-2</v>
      </c>
      <c r="S17">
        <f t="shared" ref="S17:S30" si="10">(BI17*BK17)</f>
        <v>231.29317488027061</v>
      </c>
      <c r="T17">
        <f t="shared" ref="T17:T30" si="11">(BZ17+(S17+2*0.95*0.0000000567*(((BZ17+$B$7)+273)^4-(BZ17+273)^4)-44100*I17)/(1.84*29.3*P17+8*0.95*0.0000000567*(BZ17+273)^3))</f>
        <v>28.625340588432508</v>
      </c>
      <c r="U17">
        <f t="shared" ref="U17:U30" si="12">($C$7*CA17+$D$7*CB17+$E$7*T17)</f>
        <v>27.610838709677399</v>
      </c>
      <c r="V17">
        <f t="shared" ref="V17:V30" si="13">0.61365*EXP(17.502*U17/(240.97+U17))</f>
        <v>3.7095943311691078</v>
      </c>
      <c r="W17">
        <f t="shared" ref="W17:W30" si="14">(X17/Y17*100)</f>
        <v>23.924146883085488</v>
      </c>
      <c r="X17">
        <f t="shared" ref="X17:X30" si="15">BS17*(BX17+BY17)/1000</f>
        <v>0.91371677737817703</v>
      </c>
      <c r="Y17">
        <f t="shared" ref="Y17:Y30" si="16">0.61365*EXP(17.502*BZ17/(240.97+BZ17))</f>
        <v>3.8192240745026531</v>
      </c>
      <c r="Z17">
        <f t="shared" ref="Z17:Z30" si="17">(V17-BS17*(BX17+BY17)/1000)</f>
        <v>2.7958775537909308</v>
      </c>
      <c r="AA17">
        <f t="shared" ref="AA17:AA30" si="18">(-I17*44100)</f>
        <v>-143.08003730082004</v>
      </c>
      <c r="AB17">
        <f t="shared" ref="AB17:AB30" si="19">2*29.3*P17*0.92*(BZ17-U17)</f>
        <v>79.544023448359582</v>
      </c>
      <c r="AC17">
        <f t="shared" ref="AC17:AC30" si="20">2*0.95*0.0000000567*(((BZ17+$B$7)+273)^4-(U17+273)^4)</f>
        <v>5.8567927821789079</v>
      </c>
      <c r="AD17">
        <f t="shared" ref="AD17:AD30" si="21">S17+AC17+AA17+AB17</f>
        <v>173.61395380998906</v>
      </c>
      <c r="AE17">
        <v>0</v>
      </c>
      <c r="AF17">
        <v>0</v>
      </c>
      <c r="AG17">
        <f t="shared" ref="AG17:AG30" si="22">IF(AE17*$H$13&gt;=AI17,1,(AI17/(AI17-AE17*$H$13)))</f>
        <v>1</v>
      </c>
      <c r="AH17">
        <f t="shared" ref="AH17:AH30" si="23">(AG17-1)*100</f>
        <v>0</v>
      </c>
      <c r="AI17">
        <f t="shared" ref="AI17:AI30" si="24">MAX(0,($B$13+$C$13*CE17)/(1+$D$13*CE17)*BX17/(BZ17+273)*$E$13)</f>
        <v>53492.14020256728</v>
      </c>
      <c r="AJ17" t="s">
        <v>288</v>
      </c>
      <c r="AK17">
        <v>715.47692307692296</v>
      </c>
      <c r="AL17">
        <v>3262.08</v>
      </c>
      <c r="AM17">
        <f t="shared" ref="AM17:AM30" si="25">AL17-AK17</f>
        <v>2546.603076923077</v>
      </c>
      <c r="AN17">
        <f t="shared" ref="AN17:AN30" si="26">AM17/AL17</f>
        <v>0.78066849277855754</v>
      </c>
      <c r="AO17">
        <v>-0.57774747981622299</v>
      </c>
      <c r="AP17" t="s">
        <v>289</v>
      </c>
      <c r="AQ17">
        <v>1012.25</v>
      </c>
      <c r="AR17">
        <v>1244.6500000000001</v>
      </c>
      <c r="AS17">
        <f t="shared" ref="AS17:AS30" si="27">1-AQ17/AR17</f>
        <v>0.18671915799622385</v>
      </c>
      <c r="AT17">
        <v>0.5</v>
      </c>
      <c r="AU17">
        <f t="shared" ref="AU17:AU30" si="28">BI17</f>
        <v>1180.193236231255</v>
      </c>
      <c r="AV17">
        <f t="shared" ref="AV17:AV30" si="29">J17</f>
        <v>11.333849264173217</v>
      </c>
      <c r="AW17">
        <f t="shared" ref="AW17:AW30" si="30">AS17*AT17*AU17</f>
        <v>110.18234367096922</v>
      </c>
      <c r="AX17">
        <f t="shared" ref="AX17:AX30" si="31">BC17/AR17</f>
        <v>0.43572088538946691</v>
      </c>
      <c r="AY17">
        <f t="shared" ref="AY17:AY30" si="32">(AV17-AO17)/AU17</f>
        <v>1.009292070002628E-2</v>
      </c>
      <c r="AZ17">
        <f t="shared" ref="AZ17:AZ30" si="33">(AL17-AR17)/AR17</f>
        <v>1.6208813722733295</v>
      </c>
      <c r="BA17" t="s">
        <v>290</v>
      </c>
      <c r="BB17">
        <v>702.33</v>
      </c>
      <c r="BC17">
        <f t="shared" ref="BC17:BC30" si="34">AR17-BB17</f>
        <v>542.32000000000005</v>
      </c>
      <c r="BD17">
        <f t="shared" ref="BD17:BD30" si="35">(AR17-AQ17)/(AR17-BB17)</f>
        <v>0.42852928160495662</v>
      </c>
      <c r="BE17">
        <f t="shared" ref="BE17:BE30" si="36">(AL17-AR17)/(AL17-BB17)</f>
        <v>0.78813556011329222</v>
      </c>
      <c r="BF17">
        <f t="shared" ref="BF17:BF30" si="37">(AR17-AQ17)/(AR17-AK17)</f>
        <v>0.4391757822437039</v>
      </c>
      <c r="BG17">
        <f t="shared" ref="BG17:BG30" si="38">(AL17-AR17)/(AL17-AK17)</f>
        <v>0.79220433615337948</v>
      </c>
      <c r="BH17">
        <f t="shared" ref="BH17:BH30" si="39">$B$11*CF17+$C$11*CG17+$F$11*CH17*(1-CK17)</f>
        <v>1400.0093548387099</v>
      </c>
      <c r="BI17">
        <f t="shared" ref="BI17:BI30" si="40">BH17*BJ17</f>
        <v>1180.193236231255</v>
      </c>
      <c r="BJ17">
        <f t="shared" ref="BJ17:BJ30" si="41">($B$11*$D$9+$C$11*$D$9+$F$11*((CU17+CM17)/MAX(CU17+CM17+CV17, 0.1)*$I$9+CV17/MAX(CU17+CM17+CV17, 0.1)*$J$9))/($B$11+$C$11+$F$11)</f>
        <v>0.84298953585722347</v>
      </c>
      <c r="BK17">
        <f t="shared" ref="BK17:BK30" si="42">($B$11*$K$9+$C$11*$K$9+$F$11*((CU17+CM17)/MAX(CU17+CM17+CV17, 0.1)*$P$9+CV17/MAX(CU17+CM17+CV17, 0.1)*$Q$9))/($B$11+$C$11+$F$11)</f>
        <v>0.19597907171444717</v>
      </c>
      <c r="BL17">
        <v>6</v>
      </c>
      <c r="BM17">
        <v>0.5</v>
      </c>
      <c r="BN17" t="s">
        <v>291</v>
      </c>
      <c r="BO17">
        <v>2</v>
      </c>
      <c r="BP17">
        <v>1607630099.5999999</v>
      </c>
      <c r="BQ17">
        <v>402.672161290323</v>
      </c>
      <c r="BR17">
        <v>417.83990322580598</v>
      </c>
      <c r="BS17">
        <v>8.9854890322580605</v>
      </c>
      <c r="BT17">
        <v>5.1272945161290302</v>
      </c>
      <c r="BU17">
        <v>400.08516129032301</v>
      </c>
      <c r="BV17">
        <v>9.0234893548387092</v>
      </c>
      <c r="BW17">
        <v>500.02025806451599</v>
      </c>
      <c r="BX17">
        <v>101.58799999999999</v>
      </c>
      <c r="BY17">
        <v>0.10004102903225801</v>
      </c>
      <c r="BZ17">
        <v>28.1099161290323</v>
      </c>
      <c r="CA17">
        <v>27.610838709677399</v>
      </c>
      <c r="CB17">
        <v>999.9</v>
      </c>
      <c r="CC17">
        <v>0</v>
      </c>
      <c r="CD17">
        <v>0</v>
      </c>
      <c r="CE17">
        <v>9994.7958064516206</v>
      </c>
      <c r="CF17">
        <v>0</v>
      </c>
      <c r="CG17">
        <v>320.29890322580599</v>
      </c>
      <c r="CH17">
        <v>1400.0093548387099</v>
      </c>
      <c r="CI17">
        <v>0.89999274193548395</v>
      </c>
      <c r="CJ17">
        <v>0.100007161290323</v>
      </c>
      <c r="CK17">
        <v>0</v>
      </c>
      <c r="CL17">
        <v>1013.47161290323</v>
      </c>
      <c r="CM17">
        <v>4.9997499999999997</v>
      </c>
      <c r="CN17">
        <v>13900.674193548401</v>
      </c>
      <c r="CO17">
        <v>12178.103225806401</v>
      </c>
      <c r="CP17">
        <v>47.858741935483899</v>
      </c>
      <c r="CQ17">
        <v>49.936999999999998</v>
      </c>
      <c r="CR17">
        <v>48.9898387096774</v>
      </c>
      <c r="CS17">
        <v>49.215451612903202</v>
      </c>
      <c r="CT17">
        <v>49.037935483870903</v>
      </c>
      <c r="CU17">
        <v>1255.49677419355</v>
      </c>
      <c r="CV17">
        <v>139.51258064516099</v>
      </c>
      <c r="CW17">
        <v>0</v>
      </c>
      <c r="CX17">
        <v>288.59999990463302</v>
      </c>
      <c r="CY17">
        <v>0</v>
      </c>
      <c r="CZ17">
        <v>1012.25</v>
      </c>
      <c r="DA17">
        <v>-97.112478644488903</v>
      </c>
      <c r="DB17">
        <v>-1308.6769232436</v>
      </c>
      <c r="DC17">
        <v>13884.3692307692</v>
      </c>
      <c r="DD17">
        <v>15</v>
      </c>
      <c r="DE17">
        <v>0</v>
      </c>
      <c r="DF17" t="s">
        <v>292</v>
      </c>
      <c r="DG17">
        <v>1607556896.0999999</v>
      </c>
      <c r="DH17">
        <v>1607556911.0999999</v>
      </c>
      <c r="DI17">
        <v>0</v>
      </c>
      <c r="DJ17">
        <v>2.4E-2</v>
      </c>
      <c r="DK17">
        <v>0</v>
      </c>
      <c r="DL17">
        <v>2.5870000000000002</v>
      </c>
      <c r="DM17">
        <v>-3.7999999999999999E-2</v>
      </c>
      <c r="DN17">
        <v>394</v>
      </c>
      <c r="DO17">
        <v>9</v>
      </c>
      <c r="DP17">
        <v>0.04</v>
      </c>
      <c r="DQ17">
        <v>0.02</v>
      </c>
      <c r="DR17">
        <v>11.330259258259099</v>
      </c>
      <c r="DS17">
        <v>1.58100122923718</v>
      </c>
      <c r="DT17">
        <v>0.120299459148238</v>
      </c>
      <c r="DU17">
        <v>0</v>
      </c>
      <c r="DV17">
        <v>-15.1757666666667</v>
      </c>
      <c r="DW17">
        <v>-1.63986473859841</v>
      </c>
      <c r="DX17">
        <v>0.12817223654997301</v>
      </c>
      <c r="DY17">
        <v>0</v>
      </c>
      <c r="DZ17">
        <v>3.85700933333333</v>
      </c>
      <c r="EA17">
        <v>-0.293366496106793</v>
      </c>
      <c r="EB17">
        <v>2.1179740308973499E-2</v>
      </c>
      <c r="EC17">
        <v>0</v>
      </c>
      <c r="ED17">
        <v>0</v>
      </c>
      <c r="EE17">
        <v>3</v>
      </c>
      <c r="EF17" t="s">
        <v>293</v>
      </c>
      <c r="EG17">
        <v>100</v>
      </c>
      <c r="EH17">
        <v>100</v>
      </c>
      <c r="EI17">
        <v>2.5870000000000002</v>
      </c>
      <c r="EJ17">
        <v>-3.7999999999999999E-2</v>
      </c>
      <c r="EK17">
        <v>2.5870000000000002</v>
      </c>
      <c r="EL17">
        <v>0</v>
      </c>
      <c r="EM17">
        <v>0</v>
      </c>
      <c r="EN17">
        <v>0</v>
      </c>
      <c r="EO17">
        <v>-3.7999999999999999E-2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1220.2</v>
      </c>
      <c r="EX17">
        <v>1219.9000000000001</v>
      </c>
      <c r="EY17">
        <v>2</v>
      </c>
      <c r="EZ17">
        <v>503.815</v>
      </c>
      <c r="FA17">
        <v>488.572</v>
      </c>
      <c r="FB17">
        <v>23.479800000000001</v>
      </c>
      <c r="FC17">
        <v>30.0289</v>
      </c>
      <c r="FD17">
        <v>30.0015</v>
      </c>
      <c r="FE17">
        <v>29.942</v>
      </c>
      <c r="FF17">
        <v>29.922899999999998</v>
      </c>
      <c r="FG17">
        <v>14.6068</v>
      </c>
      <c r="FH17">
        <v>0</v>
      </c>
      <c r="FI17">
        <v>100</v>
      </c>
      <c r="FJ17">
        <v>23.413499999999999</v>
      </c>
      <c r="FK17">
        <v>416.185</v>
      </c>
      <c r="FL17">
        <v>10.945399999999999</v>
      </c>
      <c r="FM17">
        <v>101.913</v>
      </c>
      <c r="FN17">
        <v>101.334</v>
      </c>
    </row>
    <row r="18" spans="1:170" x14ac:dyDescent="0.25">
      <c r="A18">
        <v>2</v>
      </c>
      <c r="B18">
        <v>1607630228.0999999</v>
      </c>
      <c r="C18">
        <v>120.5</v>
      </c>
      <c r="D18" t="s">
        <v>294</v>
      </c>
      <c r="E18" t="s">
        <v>295</v>
      </c>
      <c r="F18" t="s">
        <v>286</v>
      </c>
      <c r="G18" t="s">
        <v>287</v>
      </c>
      <c r="H18">
        <v>1607630220.0999999</v>
      </c>
      <c r="I18">
        <f t="shared" si="0"/>
        <v>2.8055421208409231E-3</v>
      </c>
      <c r="J18">
        <f t="shared" si="1"/>
        <v>4.0591290572687679</v>
      </c>
      <c r="K18">
        <f t="shared" si="2"/>
        <v>205.64364516129001</v>
      </c>
      <c r="L18">
        <f t="shared" si="3"/>
        <v>130.15627612133571</v>
      </c>
      <c r="M18">
        <f t="shared" si="4"/>
        <v>13.235805190606269</v>
      </c>
      <c r="N18">
        <f t="shared" si="5"/>
        <v>20.912239556574246</v>
      </c>
      <c r="O18">
        <f t="shared" si="6"/>
        <v>9.7523752144070108E-2</v>
      </c>
      <c r="P18">
        <f t="shared" si="7"/>
        <v>2.9583295424285332</v>
      </c>
      <c r="Q18">
        <f t="shared" si="8"/>
        <v>9.5772278542608114E-2</v>
      </c>
      <c r="R18">
        <f t="shared" si="9"/>
        <v>6.001241699836897E-2</v>
      </c>
      <c r="S18">
        <f t="shared" si="10"/>
        <v>231.29272514281539</v>
      </c>
      <c r="T18">
        <f t="shared" si="11"/>
        <v>28.600835618474871</v>
      </c>
      <c r="U18">
        <f t="shared" si="12"/>
        <v>27.857341935483898</v>
      </c>
      <c r="V18">
        <f t="shared" si="13"/>
        <v>3.7633942499787554</v>
      </c>
      <c r="W18">
        <f t="shared" si="14"/>
        <v>22.488769005096621</v>
      </c>
      <c r="X18">
        <f t="shared" si="15"/>
        <v>0.85205322535319916</v>
      </c>
      <c r="Y18">
        <f t="shared" si="16"/>
        <v>3.7887944207177311</v>
      </c>
      <c r="Z18">
        <f t="shared" si="17"/>
        <v>2.911341024625556</v>
      </c>
      <c r="AA18">
        <f t="shared" si="18"/>
        <v>-123.7244075290847</v>
      </c>
      <c r="AB18">
        <f t="shared" si="19"/>
        <v>18.391192930744364</v>
      </c>
      <c r="AC18">
        <f t="shared" si="20"/>
        <v>1.3539607586749616</v>
      </c>
      <c r="AD18">
        <f t="shared" si="21"/>
        <v>127.31347130315001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53574.613727457399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873.15832</v>
      </c>
      <c r="AR18">
        <v>1031.3900000000001</v>
      </c>
      <c r="AS18">
        <f t="shared" si="27"/>
        <v>0.15341595322816792</v>
      </c>
      <c r="AT18">
        <v>0.5</v>
      </c>
      <c r="AU18">
        <f t="shared" si="28"/>
        <v>1180.1939717150626</v>
      </c>
      <c r="AV18">
        <f t="shared" si="29"/>
        <v>4.0591290572687679</v>
      </c>
      <c r="AW18">
        <f t="shared" si="30"/>
        <v>90.530291582401887</v>
      </c>
      <c r="AX18">
        <f t="shared" si="31"/>
        <v>0.37782991884738071</v>
      </c>
      <c r="AY18">
        <f t="shared" si="32"/>
        <v>3.928910542007483E-3</v>
      </c>
      <c r="AZ18">
        <f t="shared" si="33"/>
        <v>2.1627997168869189</v>
      </c>
      <c r="BA18" t="s">
        <v>297</v>
      </c>
      <c r="BB18">
        <v>641.70000000000005</v>
      </c>
      <c r="BC18">
        <f t="shared" si="34"/>
        <v>389.69000000000005</v>
      </c>
      <c r="BD18">
        <f t="shared" si="35"/>
        <v>0.40604501013626237</v>
      </c>
      <c r="BE18">
        <f t="shared" si="36"/>
        <v>0.85128492814019319</v>
      </c>
      <c r="BF18">
        <f t="shared" si="37"/>
        <v>0.50087094064336091</v>
      </c>
      <c r="BG18">
        <f t="shared" si="38"/>
        <v>0.87594726489344465</v>
      </c>
      <c r="BH18">
        <f t="shared" si="39"/>
        <v>1400.0106451612901</v>
      </c>
      <c r="BI18">
        <f t="shared" si="40"/>
        <v>1180.1939717150626</v>
      </c>
      <c r="BJ18">
        <f t="shared" si="41"/>
        <v>0.84298928425583286</v>
      </c>
      <c r="BK18">
        <f t="shared" si="42"/>
        <v>0.19597856851166581</v>
      </c>
      <c r="BL18">
        <v>6</v>
      </c>
      <c r="BM18">
        <v>0.5</v>
      </c>
      <c r="BN18" t="s">
        <v>291</v>
      </c>
      <c r="BO18">
        <v>2</v>
      </c>
      <c r="BP18">
        <v>1607630220.0999999</v>
      </c>
      <c r="BQ18">
        <v>205.64364516129001</v>
      </c>
      <c r="BR18">
        <v>211.206774193548</v>
      </c>
      <c r="BS18">
        <v>8.3787932258064508</v>
      </c>
      <c r="BT18">
        <v>5.0404448387096803</v>
      </c>
      <c r="BU18">
        <v>203.05664516128999</v>
      </c>
      <c r="BV18">
        <v>8.4167935483870995</v>
      </c>
      <c r="BW18">
        <v>500.01403225806501</v>
      </c>
      <c r="BX18">
        <v>101.59167741935499</v>
      </c>
      <c r="BY18">
        <v>9.9962700000000002E-2</v>
      </c>
      <c r="BZ18">
        <v>27.972654838709701</v>
      </c>
      <c r="CA18">
        <v>27.857341935483898</v>
      </c>
      <c r="CB18">
        <v>999.9</v>
      </c>
      <c r="CC18">
        <v>0</v>
      </c>
      <c r="CD18">
        <v>0</v>
      </c>
      <c r="CE18">
        <v>10005.7274193548</v>
      </c>
      <c r="CF18">
        <v>0</v>
      </c>
      <c r="CG18">
        <v>320.82287096774201</v>
      </c>
      <c r="CH18">
        <v>1400.0106451612901</v>
      </c>
      <c r="CI18">
        <v>0.90000074193548396</v>
      </c>
      <c r="CJ18">
        <v>9.9999016129032198E-2</v>
      </c>
      <c r="CK18">
        <v>0</v>
      </c>
      <c r="CL18">
        <v>873.73503225806496</v>
      </c>
      <c r="CM18">
        <v>4.9997499999999997</v>
      </c>
      <c r="CN18">
        <v>12010.629032258101</v>
      </c>
      <c r="CO18">
        <v>12178.151612903201</v>
      </c>
      <c r="CP18">
        <v>47.993838709677398</v>
      </c>
      <c r="CQ18">
        <v>49.997967741935497</v>
      </c>
      <c r="CR18">
        <v>49.061999999999998</v>
      </c>
      <c r="CS18">
        <v>49.383000000000003</v>
      </c>
      <c r="CT18">
        <v>49.203258064516099</v>
      </c>
      <c r="CU18">
        <v>1255.5096774193501</v>
      </c>
      <c r="CV18">
        <v>139.500967741935</v>
      </c>
      <c r="CW18">
        <v>0</v>
      </c>
      <c r="CX18">
        <v>120</v>
      </c>
      <c r="CY18">
        <v>0</v>
      </c>
      <c r="CZ18">
        <v>873.15832</v>
      </c>
      <c r="DA18">
        <v>-32.186538513148101</v>
      </c>
      <c r="DB18">
        <v>-440.19230823637503</v>
      </c>
      <c r="DC18">
        <v>12002.892</v>
      </c>
      <c r="DD18">
        <v>15</v>
      </c>
      <c r="DE18">
        <v>0</v>
      </c>
      <c r="DF18" t="s">
        <v>292</v>
      </c>
      <c r="DG18">
        <v>1607556896.0999999</v>
      </c>
      <c r="DH18">
        <v>1607556911.0999999</v>
      </c>
      <c r="DI18">
        <v>0</v>
      </c>
      <c r="DJ18">
        <v>2.4E-2</v>
      </c>
      <c r="DK18">
        <v>0</v>
      </c>
      <c r="DL18">
        <v>2.5870000000000002</v>
      </c>
      <c r="DM18">
        <v>-3.7999999999999999E-2</v>
      </c>
      <c r="DN18">
        <v>394</v>
      </c>
      <c r="DO18">
        <v>9</v>
      </c>
      <c r="DP18">
        <v>0.04</v>
      </c>
      <c r="DQ18">
        <v>0.02</v>
      </c>
      <c r="DR18">
        <v>4.0659997964902796</v>
      </c>
      <c r="DS18">
        <v>-0.48290722367787098</v>
      </c>
      <c r="DT18">
        <v>3.6821006155497903E-2</v>
      </c>
      <c r="DU18">
        <v>1</v>
      </c>
      <c r="DV18">
        <v>-5.56486533333333</v>
      </c>
      <c r="DW18">
        <v>0.60460618464960203</v>
      </c>
      <c r="DX18">
        <v>4.4692022310723799E-2</v>
      </c>
      <c r="DY18">
        <v>0</v>
      </c>
      <c r="DZ18">
        <v>3.3391993333333301</v>
      </c>
      <c r="EA18">
        <v>-0.20888756395995201</v>
      </c>
      <c r="EB18">
        <v>1.50907167784996E-2</v>
      </c>
      <c r="EC18">
        <v>0</v>
      </c>
      <c r="ED18">
        <v>1</v>
      </c>
      <c r="EE18">
        <v>3</v>
      </c>
      <c r="EF18" t="s">
        <v>298</v>
      </c>
      <c r="EG18">
        <v>100</v>
      </c>
      <c r="EH18">
        <v>100</v>
      </c>
      <c r="EI18">
        <v>2.5870000000000002</v>
      </c>
      <c r="EJ18">
        <v>-3.7999999999999999E-2</v>
      </c>
      <c r="EK18">
        <v>2.5870000000000002</v>
      </c>
      <c r="EL18">
        <v>0</v>
      </c>
      <c r="EM18">
        <v>0</v>
      </c>
      <c r="EN18">
        <v>0</v>
      </c>
      <c r="EO18">
        <v>-3.7999999999999999E-2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1222.2</v>
      </c>
      <c r="EX18">
        <v>1222</v>
      </c>
      <c r="EY18">
        <v>2</v>
      </c>
      <c r="EZ18">
        <v>503.74200000000002</v>
      </c>
      <c r="FA18">
        <v>486.34500000000003</v>
      </c>
      <c r="FB18">
        <v>25.023099999999999</v>
      </c>
      <c r="FC18">
        <v>30.293299999999999</v>
      </c>
      <c r="FD18">
        <v>30.0002</v>
      </c>
      <c r="FE18">
        <v>30.146599999999999</v>
      </c>
      <c r="FF18">
        <v>30.103200000000001</v>
      </c>
      <c r="FG18">
        <v>0</v>
      </c>
      <c r="FH18">
        <v>0</v>
      </c>
      <c r="FI18">
        <v>100</v>
      </c>
      <c r="FJ18">
        <v>25.0304</v>
      </c>
      <c r="FK18">
        <v>0</v>
      </c>
      <c r="FL18">
        <v>10.945399999999999</v>
      </c>
      <c r="FM18">
        <v>101.883</v>
      </c>
      <c r="FN18">
        <v>101.29600000000001</v>
      </c>
    </row>
    <row r="19" spans="1:170" x14ac:dyDescent="0.25">
      <c r="A19">
        <v>3</v>
      </c>
      <c r="B19">
        <v>1607630294</v>
      </c>
      <c r="C19">
        <v>186.40000009536701</v>
      </c>
      <c r="D19" t="s">
        <v>299</v>
      </c>
      <c r="E19" t="s">
        <v>300</v>
      </c>
      <c r="F19" t="s">
        <v>286</v>
      </c>
      <c r="G19" t="s">
        <v>287</v>
      </c>
      <c r="H19">
        <v>1607630286</v>
      </c>
      <c r="I19">
        <f t="shared" si="0"/>
        <v>2.5781090010666939E-3</v>
      </c>
      <c r="J19">
        <f t="shared" si="1"/>
        <v>3.8018227479056903</v>
      </c>
      <c r="K19">
        <f t="shared" si="2"/>
        <v>208.42645161290301</v>
      </c>
      <c r="L19">
        <f t="shared" si="3"/>
        <v>130.08543378618128</v>
      </c>
      <c r="M19">
        <f t="shared" si="4"/>
        <v>13.228699981864597</v>
      </c>
      <c r="N19">
        <f t="shared" si="5"/>
        <v>21.195386112204407</v>
      </c>
      <c r="O19">
        <f t="shared" si="6"/>
        <v>8.7779803379179788E-2</v>
      </c>
      <c r="P19">
        <f t="shared" si="7"/>
        <v>2.9564997088192602</v>
      </c>
      <c r="Q19">
        <f t="shared" si="8"/>
        <v>8.6357222604830072E-2</v>
      </c>
      <c r="R19">
        <f t="shared" si="9"/>
        <v>5.4099156927442757E-2</v>
      </c>
      <c r="S19">
        <f t="shared" si="10"/>
        <v>231.28974108470345</v>
      </c>
      <c r="T19">
        <f t="shared" si="11"/>
        <v>28.68698004573405</v>
      </c>
      <c r="U19">
        <f t="shared" si="12"/>
        <v>27.9635161290323</v>
      </c>
      <c r="V19">
        <f t="shared" si="13"/>
        <v>3.7867759788189801</v>
      </c>
      <c r="W19">
        <f t="shared" si="14"/>
        <v>21.598189574484671</v>
      </c>
      <c r="X19">
        <f t="shared" si="15"/>
        <v>0.81961004039196761</v>
      </c>
      <c r="Y19">
        <f t="shared" si="16"/>
        <v>3.794808993436309</v>
      </c>
      <c r="Z19">
        <f t="shared" si="17"/>
        <v>2.9671659384270126</v>
      </c>
      <c r="AA19">
        <f t="shared" si="18"/>
        <v>-113.69460694704121</v>
      </c>
      <c r="AB19">
        <f t="shared" si="19"/>
        <v>5.7930847813030493</v>
      </c>
      <c r="AC19">
        <f t="shared" si="20"/>
        <v>0.4270350053236967</v>
      </c>
      <c r="AD19">
        <f t="shared" si="21"/>
        <v>123.81525392428898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53516.48096591387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854.10288461538505</v>
      </c>
      <c r="AR19">
        <v>1002.45</v>
      </c>
      <c r="AS19">
        <f t="shared" si="27"/>
        <v>0.14798455322920345</v>
      </c>
      <c r="AT19">
        <v>0.5</v>
      </c>
      <c r="AU19">
        <f t="shared" si="28"/>
        <v>1180.1809362311485</v>
      </c>
      <c r="AV19">
        <f t="shared" si="29"/>
        <v>3.8018227479056903</v>
      </c>
      <c r="AW19">
        <f t="shared" si="30"/>
        <v>87.324274288894784</v>
      </c>
      <c r="AX19">
        <f t="shared" si="31"/>
        <v>0.37022295376327996</v>
      </c>
      <c r="AY19">
        <f t="shared" si="32"/>
        <v>3.7109311744247132E-3</v>
      </c>
      <c r="AZ19">
        <f t="shared" si="33"/>
        <v>2.2541074367798895</v>
      </c>
      <c r="BA19" t="s">
        <v>302</v>
      </c>
      <c r="BB19">
        <v>631.32000000000005</v>
      </c>
      <c r="BC19">
        <f t="shared" si="34"/>
        <v>371.13</v>
      </c>
      <c r="BD19">
        <f t="shared" si="35"/>
        <v>0.39971739116917254</v>
      </c>
      <c r="BE19">
        <f t="shared" si="36"/>
        <v>0.85892669798841415</v>
      </c>
      <c r="BF19">
        <f t="shared" si="37"/>
        <v>0.51693739696835506</v>
      </c>
      <c r="BG19">
        <f t="shared" si="38"/>
        <v>0.88731142299968835</v>
      </c>
      <c r="BH19">
        <f t="shared" si="39"/>
        <v>1399.99548387097</v>
      </c>
      <c r="BI19">
        <f t="shared" si="40"/>
        <v>1180.1809362311485</v>
      </c>
      <c r="BJ19">
        <f t="shared" si="41"/>
        <v>0.84298910234193247</v>
      </c>
      <c r="BK19">
        <f t="shared" si="42"/>
        <v>0.19597820468386501</v>
      </c>
      <c r="BL19">
        <v>6</v>
      </c>
      <c r="BM19">
        <v>0.5</v>
      </c>
      <c r="BN19" t="s">
        <v>291</v>
      </c>
      <c r="BO19">
        <v>2</v>
      </c>
      <c r="BP19">
        <v>1607630286</v>
      </c>
      <c r="BQ19">
        <v>208.42645161290301</v>
      </c>
      <c r="BR19">
        <v>213.63325806451601</v>
      </c>
      <c r="BS19">
        <v>8.0596980645161302</v>
      </c>
      <c r="BT19">
        <v>4.99101741935484</v>
      </c>
      <c r="BU19">
        <v>205.83945161290299</v>
      </c>
      <c r="BV19">
        <v>8.0976980645161305</v>
      </c>
      <c r="BW19">
        <v>500.01883870967703</v>
      </c>
      <c r="BX19">
        <v>101.59235483870999</v>
      </c>
      <c r="BY19">
        <v>0.100045277419355</v>
      </c>
      <c r="BZ19">
        <v>27.999861290322599</v>
      </c>
      <c r="CA19">
        <v>27.9635161290323</v>
      </c>
      <c r="CB19">
        <v>999.9</v>
      </c>
      <c r="CC19">
        <v>0</v>
      </c>
      <c r="CD19">
        <v>0</v>
      </c>
      <c r="CE19">
        <v>9995.2803225806492</v>
      </c>
      <c r="CF19">
        <v>0</v>
      </c>
      <c r="CG19">
        <v>320.41529032258097</v>
      </c>
      <c r="CH19">
        <v>1399.99548387097</v>
      </c>
      <c r="CI19">
        <v>0.90000358064516095</v>
      </c>
      <c r="CJ19">
        <v>9.9996138709677398E-2</v>
      </c>
      <c r="CK19">
        <v>0</v>
      </c>
      <c r="CL19">
        <v>854.32751612903303</v>
      </c>
      <c r="CM19">
        <v>4.9997499999999997</v>
      </c>
      <c r="CN19">
        <v>11755.1935483871</v>
      </c>
      <c r="CO19">
        <v>12178.0290322581</v>
      </c>
      <c r="CP19">
        <v>48.061999999999998</v>
      </c>
      <c r="CQ19">
        <v>49.936999999999998</v>
      </c>
      <c r="CR19">
        <v>49.092548387096798</v>
      </c>
      <c r="CS19">
        <v>49.374935483870999</v>
      </c>
      <c r="CT19">
        <v>49.25</v>
      </c>
      <c r="CU19">
        <v>1255.50451612903</v>
      </c>
      <c r="CV19">
        <v>139.49096774193501</v>
      </c>
      <c r="CW19">
        <v>0</v>
      </c>
      <c r="CX19">
        <v>65.400000095367403</v>
      </c>
      <c r="CY19">
        <v>0</v>
      </c>
      <c r="CZ19">
        <v>854.10288461538505</v>
      </c>
      <c r="DA19">
        <v>-28.3407521263943</v>
      </c>
      <c r="DB19">
        <v>-389.58632478332498</v>
      </c>
      <c r="DC19">
        <v>11751.5230769231</v>
      </c>
      <c r="DD19">
        <v>15</v>
      </c>
      <c r="DE19">
        <v>0</v>
      </c>
      <c r="DF19" t="s">
        <v>292</v>
      </c>
      <c r="DG19">
        <v>1607556896.0999999</v>
      </c>
      <c r="DH19">
        <v>1607556911.0999999</v>
      </c>
      <c r="DI19">
        <v>0</v>
      </c>
      <c r="DJ19">
        <v>2.4E-2</v>
      </c>
      <c r="DK19">
        <v>0</v>
      </c>
      <c r="DL19">
        <v>2.5870000000000002</v>
      </c>
      <c r="DM19">
        <v>-3.7999999999999999E-2</v>
      </c>
      <c r="DN19">
        <v>394</v>
      </c>
      <c r="DO19">
        <v>9</v>
      </c>
      <c r="DP19">
        <v>0.04</v>
      </c>
      <c r="DQ19">
        <v>0.02</v>
      </c>
      <c r="DR19">
        <v>3.80169953489587</v>
      </c>
      <c r="DS19">
        <v>-0.177908462762254</v>
      </c>
      <c r="DT19">
        <v>2.76691548696773E-2</v>
      </c>
      <c r="DU19">
        <v>1</v>
      </c>
      <c r="DV19">
        <v>-5.2056269999999998</v>
      </c>
      <c r="DW19">
        <v>0.177444360400448</v>
      </c>
      <c r="DX19">
        <v>3.3680305437055302E-2</v>
      </c>
      <c r="DY19">
        <v>1</v>
      </c>
      <c r="DZ19">
        <v>3.0693246666666698</v>
      </c>
      <c r="EA19">
        <v>-0.151541713014469</v>
      </c>
      <c r="EB19">
        <v>1.0939061121605601E-2</v>
      </c>
      <c r="EC19">
        <v>1</v>
      </c>
      <c r="ED19">
        <v>3</v>
      </c>
      <c r="EE19">
        <v>3</v>
      </c>
      <c r="EF19" t="s">
        <v>303</v>
      </c>
      <c r="EG19">
        <v>100</v>
      </c>
      <c r="EH19">
        <v>100</v>
      </c>
      <c r="EI19">
        <v>2.5870000000000002</v>
      </c>
      <c r="EJ19">
        <v>-3.7999999999999999E-2</v>
      </c>
      <c r="EK19">
        <v>2.5870000000000002</v>
      </c>
      <c r="EL19">
        <v>0</v>
      </c>
      <c r="EM19">
        <v>0</v>
      </c>
      <c r="EN19">
        <v>0</v>
      </c>
      <c r="EO19">
        <v>-3.7999999999999999E-2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1223.3</v>
      </c>
      <c r="EX19">
        <v>1223</v>
      </c>
      <c r="EY19">
        <v>2</v>
      </c>
      <c r="EZ19">
        <v>503.50299999999999</v>
      </c>
      <c r="FA19">
        <v>486.24299999999999</v>
      </c>
      <c r="FB19">
        <v>24.1432</v>
      </c>
      <c r="FC19">
        <v>30.3399</v>
      </c>
      <c r="FD19">
        <v>30.0002</v>
      </c>
      <c r="FE19">
        <v>30.206399999999999</v>
      </c>
      <c r="FF19">
        <v>30.168600000000001</v>
      </c>
      <c r="FG19">
        <v>0</v>
      </c>
      <c r="FH19">
        <v>0</v>
      </c>
      <c r="FI19">
        <v>100</v>
      </c>
      <c r="FJ19">
        <v>24.352799999999998</v>
      </c>
      <c r="FK19">
        <v>0</v>
      </c>
      <c r="FL19">
        <v>10.945399999999999</v>
      </c>
      <c r="FM19">
        <v>101.879</v>
      </c>
      <c r="FN19">
        <v>101.294</v>
      </c>
    </row>
    <row r="20" spans="1:170" x14ac:dyDescent="0.25">
      <c r="A20">
        <v>4</v>
      </c>
      <c r="B20">
        <v>1607630370</v>
      </c>
      <c r="C20">
        <v>262.40000009536698</v>
      </c>
      <c r="D20" t="s">
        <v>304</v>
      </c>
      <c r="E20" t="s">
        <v>305</v>
      </c>
      <c r="F20" t="s">
        <v>286</v>
      </c>
      <c r="G20" t="s">
        <v>287</v>
      </c>
      <c r="H20">
        <v>1607630362.25</v>
      </c>
      <c r="I20">
        <f t="shared" si="0"/>
        <v>2.4646306675594901E-3</v>
      </c>
      <c r="J20">
        <f t="shared" si="1"/>
        <v>4.0122019719921953</v>
      </c>
      <c r="K20">
        <f t="shared" si="2"/>
        <v>212.00503333333299</v>
      </c>
      <c r="L20">
        <f t="shared" si="3"/>
        <v>124.93067182028049</v>
      </c>
      <c r="M20">
        <f t="shared" si="4"/>
        <v>12.704701438315869</v>
      </c>
      <c r="N20">
        <f t="shared" si="5"/>
        <v>21.55964274165505</v>
      </c>
      <c r="O20">
        <f t="shared" si="6"/>
        <v>8.2431609325444785E-2</v>
      </c>
      <c r="P20">
        <f t="shared" si="7"/>
        <v>2.9576401446320069</v>
      </c>
      <c r="Q20">
        <f t="shared" si="8"/>
        <v>8.1176235284509235E-2</v>
      </c>
      <c r="R20">
        <f t="shared" si="9"/>
        <v>5.0846344791023387E-2</v>
      </c>
      <c r="S20">
        <f t="shared" si="10"/>
        <v>231.28748655257991</v>
      </c>
      <c r="T20">
        <f t="shared" si="11"/>
        <v>28.727870269092314</v>
      </c>
      <c r="U20">
        <f t="shared" si="12"/>
        <v>28.108733333333301</v>
      </c>
      <c r="V20">
        <f t="shared" si="13"/>
        <v>3.8189609508350006</v>
      </c>
      <c r="W20">
        <f t="shared" si="14"/>
        <v>21.106872951451642</v>
      </c>
      <c r="X20">
        <f t="shared" si="15"/>
        <v>0.80152252049068395</v>
      </c>
      <c r="Y20">
        <f t="shared" si="16"/>
        <v>3.7974479797849856</v>
      </c>
      <c r="Z20">
        <f t="shared" si="17"/>
        <v>3.0174384303443169</v>
      </c>
      <c r="AA20">
        <f t="shared" si="18"/>
        <v>-108.69021243937351</v>
      </c>
      <c r="AB20">
        <f t="shared" si="19"/>
        <v>-15.458368538871801</v>
      </c>
      <c r="AC20">
        <f t="shared" si="20"/>
        <v>-1.1399605987124626</v>
      </c>
      <c r="AD20">
        <f t="shared" si="21"/>
        <v>105.99894497562214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53547.614369560972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306</v>
      </c>
      <c r="AQ20">
        <v>836.53632000000005</v>
      </c>
      <c r="AR20">
        <v>980.57</v>
      </c>
      <c r="AS20">
        <f t="shared" si="27"/>
        <v>0.14688770816973795</v>
      </c>
      <c r="AT20">
        <v>0.5</v>
      </c>
      <c r="AU20">
        <f t="shared" si="28"/>
        <v>1180.164268754362</v>
      </c>
      <c r="AV20">
        <f t="shared" si="29"/>
        <v>4.0122019719921953</v>
      </c>
      <c r="AW20">
        <f t="shared" si="30"/>
        <v>86.675812350571448</v>
      </c>
      <c r="AX20">
        <f t="shared" si="31"/>
        <v>0.36384959768298036</v>
      </c>
      <c r="AY20">
        <f t="shared" si="32"/>
        <v>3.8892462459086405E-3</v>
      </c>
      <c r="AZ20">
        <f t="shared" si="33"/>
        <v>2.3267181333306133</v>
      </c>
      <c r="BA20" t="s">
        <v>307</v>
      </c>
      <c r="BB20">
        <v>623.79</v>
      </c>
      <c r="BC20">
        <f t="shared" si="34"/>
        <v>356.78000000000009</v>
      </c>
      <c r="BD20">
        <f t="shared" si="35"/>
        <v>0.40370446773922297</v>
      </c>
      <c r="BE20">
        <f t="shared" si="36"/>
        <v>0.86476846745429792</v>
      </c>
      <c r="BF20">
        <f t="shared" si="37"/>
        <v>0.5433324840912187</v>
      </c>
      <c r="BG20">
        <f t="shared" si="38"/>
        <v>0.89590326057275682</v>
      </c>
      <c r="BH20">
        <f t="shared" si="39"/>
        <v>1399.9749999999999</v>
      </c>
      <c r="BI20">
        <f t="shared" si="40"/>
        <v>1180.164268754362</v>
      </c>
      <c r="BJ20">
        <f t="shared" si="41"/>
        <v>0.84298953106617047</v>
      </c>
      <c r="BK20">
        <f t="shared" si="42"/>
        <v>0.19597906213234101</v>
      </c>
      <c r="BL20">
        <v>6</v>
      </c>
      <c r="BM20">
        <v>0.5</v>
      </c>
      <c r="BN20" t="s">
        <v>291</v>
      </c>
      <c r="BO20">
        <v>2</v>
      </c>
      <c r="BP20">
        <v>1607630362.25</v>
      </c>
      <c r="BQ20">
        <v>212.00503333333299</v>
      </c>
      <c r="BR20">
        <v>217.44649999999999</v>
      </c>
      <c r="BS20">
        <v>7.8817079999999997</v>
      </c>
      <c r="BT20">
        <v>4.9475656666666703</v>
      </c>
      <c r="BU20">
        <v>209.418033333333</v>
      </c>
      <c r="BV20">
        <v>7.919708</v>
      </c>
      <c r="BW20">
        <v>500.01769999999999</v>
      </c>
      <c r="BX20">
        <v>101.59399999999999</v>
      </c>
      <c r="BY20">
        <v>0.100013593333333</v>
      </c>
      <c r="BZ20">
        <v>28.011786666666701</v>
      </c>
      <c r="CA20">
        <v>28.108733333333301</v>
      </c>
      <c r="CB20">
        <v>999.9</v>
      </c>
      <c r="CC20">
        <v>0</v>
      </c>
      <c r="CD20">
        <v>0</v>
      </c>
      <c r="CE20">
        <v>10001.587</v>
      </c>
      <c r="CF20">
        <v>0</v>
      </c>
      <c r="CG20">
        <v>324.04183333333299</v>
      </c>
      <c r="CH20">
        <v>1399.9749999999999</v>
      </c>
      <c r="CI20">
        <v>0.89999323333333303</v>
      </c>
      <c r="CJ20">
        <v>0.10000671999999999</v>
      </c>
      <c r="CK20">
        <v>0</v>
      </c>
      <c r="CL20">
        <v>836.80503333333297</v>
      </c>
      <c r="CM20">
        <v>4.9997499999999997</v>
      </c>
      <c r="CN20">
        <v>11521.2633333333</v>
      </c>
      <c r="CO20">
        <v>12177.803333333301</v>
      </c>
      <c r="CP20">
        <v>48.186999999999998</v>
      </c>
      <c r="CQ20">
        <v>49.995800000000003</v>
      </c>
      <c r="CR20">
        <v>49.186999999999998</v>
      </c>
      <c r="CS20">
        <v>49.436999999999998</v>
      </c>
      <c r="CT20">
        <v>49.316200000000002</v>
      </c>
      <c r="CU20">
        <v>1255.4666666666701</v>
      </c>
      <c r="CV20">
        <v>139.50899999999999</v>
      </c>
      <c r="CW20">
        <v>0</v>
      </c>
      <c r="CX20">
        <v>75.599999904632597</v>
      </c>
      <c r="CY20">
        <v>0</v>
      </c>
      <c r="CZ20">
        <v>836.53632000000005</v>
      </c>
      <c r="DA20">
        <v>-17.512692343121198</v>
      </c>
      <c r="DB20">
        <v>-233.55384647038801</v>
      </c>
      <c r="DC20">
        <v>11518.212</v>
      </c>
      <c r="DD20">
        <v>15</v>
      </c>
      <c r="DE20">
        <v>0</v>
      </c>
      <c r="DF20" t="s">
        <v>292</v>
      </c>
      <c r="DG20">
        <v>1607556896.0999999</v>
      </c>
      <c r="DH20">
        <v>1607556911.0999999</v>
      </c>
      <c r="DI20">
        <v>0</v>
      </c>
      <c r="DJ20">
        <v>2.4E-2</v>
      </c>
      <c r="DK20">
        <v>0</v>
      </c>
      <c r="DL20">
        <v>2.5870000000000002</v>
      </c>
      <c r="DM20">
        <v>-3.7999999999999999E-2</v>
      </c>
      <c r="DN20">
        <v>394</v>
      </c>
      <c r="DO20">
        <v>9</v>
      </c>
      <c r="DP20">
        <v>0.04</v>
      </c>
      <c r="DQ20">
        <v>0.02</v>
      </c>
      <c r="DR20">
        <v>4.0094495212488903</v>
      </c>
      <c r="DS20">
        <v>0.17956035411662</v>
      </c>
      <c r="DT20">
        <v>1.5712903119949301E-2</v>
      </c>
      <c r="DU20">
        <v>1</v>
      </c>
      <c r="DV20">
        <v>-5.4399646666666701</v>
      </c>
      <c r="DW20">
        <v>-0.19388315906562401</v>
      </c>
      <c r="DX20">
        <v>1.7646874271540401E-2</v>
      </c>
      <c r="DY20">
        <v>1</v>
      </c>
      <c r="DZ20">
        <v>2.9346946666666698</v>
      </c>
      <c r="EA20">
        <v>-5.6308431590649799E-2</v>
      </c>
      <c r="EB20">
        <v>4.1322598606035798E-3</v>
      </c>
      <c r="EC20">
        <v>1</v>
      </c>
      <c r="ED20">
        <v>3</v>
      </c>
      <c r="EE20">
        <v>3</v>
      </c>
      <c r="EF20" t="s">
        <v>303</v>
      </c>
      <c r="EG20">
        <v>100</v>
      </c>
      <c r="EH20">
        <v>100</v>
      </c>
      <c r="EI20">
        <v>2.5870000000000002</v>
      </c>
      <c r="EJ20">
        <v>-3.7999999999999999E-2</v>
      </c>
      <c r="EK20">
        <v>2.5870000000000002</v>
      </c>
      <c r="EL20">
        <v>0</v>
      </c>
      <c r="EM20">
        <v>0</v>
      </c>
      <c r="EN20">
        <v>0</v>
      </c>
      <c r="EO20">
        <v>-3.7999999999999999E-2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1224.5999999999999</v>
      </c>
      <c r="EX20">
        <v>1224.3</v>
      </c>
      <c r="EY20">
        <v>2</v>
      </c>
      <c r="EZ20">
        <v>503.815</v>
      </c>
      <c r="FA20">
        <v>485.79399999999998</v>
      </c>
      <c r="FB20">
        <v>24.283999999999999</v>
      </c>
      <c r="FC20">
        <v>30.447299999999998</v>
      </c>
      <c r="FD20">
        <v>30.000900000000001</v>
      </c>
      <c r="FE20">
        <v>30.313400000000001</v>
      </c>
      <c r="FF20">
        <v>30.281400000000001</v>
      </c>
      <c r="FG20">
        <v>0</v>
      </c>
      <c r="FH20">
        <v>0</v>
      </c>
      <c r="FI20">
        <v>100</v>
      </c>
      <c r="FJ20">
        <v>24.275300000000001</v>
      </c>
      <c r="FK20">
        <v>0</v>
      </c>
      <c r="FL20">
        <v>10.945399999999999</v>
      </c>
      <c r="FM20">
        <v>101.85899999999999</v>
      </c>
      <c r="FN20">
        <v>101.27200000000001</v>
      </c>
    </row>
    <row r="21" spans="1:170" x14ac:dyDescent="0.25">
      <c r="A21">
        <v>5</v>
      </c>
      <c r="B21">
        <v>1607630430.5</v>
      </c>
      <c r="C21">
        <v>322.90000009536698</v>
      </c>
      <c r="D21" t="s">
        <v>308</v>
      </c>
      <c r="E21" t="s">
        <v>309</v>
      </c>
      <c r="F21" t="s">
        <v>286</v>
      </c>
      <c r="G21" t="s">
        <v>287</v>
      </c>
      <c r="H21">
        <v>1607630422.5</v>
      </c>
      <c r="I21">
        <f t="shared" si="0"/>
        <v>2.4176215885902031E-3</v>
      </c>
      <c r="J21">
        <f t="shared" si="1"/>
        <v>4.0395968806623097</v>
      </c>
      <c r="K21">
        <f t="shared" si="2"/>
        <v>215.71125806451599</v>
      </c>
      <c r="L21">
        <f t="shared" si="3"/>
        <v>125.96064613840839</v>
      </c>
      <c r="M21">
        <f t="shared" si="4"/>
        <v>12.809343788893047</v>
      </c>
      <c r="N21">
        <f t="shared" si="5"/>
        <v>21.936372576612818</v>
      </c>
      <c r="O21">
        <f t="shared" si="6"/>
        <v>8.0402824596384009E-2</v>
      </c>
      <c r="P21">
        <f t="shared" si="7"/>
        <v>2.9580298778702581</v>
      </c>
      <c r="Q21">
        <f t="shared" si="8"/>
        <v>7.9208155996173438E-2</v>
      </c>
      <c r="R21">
        <f t="shared" si="9"/>
        <v>4.9610954967482981E-2</v>
      </c>
      <c r="S21">
        <f t="shared" si="10"/>
        <v>231.2891430473004</v>
      </c>
      <c r="T21">
        <f t="shared" si="11"/>
        <v>28.7089701270692</v>
      </c>
      <c r="U21">
        <f t="shared" si="12"/>
        <v>28.145609677419401</v>
      </c>
      <c r="V21">
        <f t="shared" si="13"/>
        <v>3.8271718728525319</v>
      </c>
      <c r="W21">
        <f t="shared" si="14"/>
        <v>20.940562322105713</v>
      </c>
      <c r="X21">
        <f t="shared" si="15"/>
        <v>0.79377368401707382</v>
      </c>
      <c r="Y21">
        <f t="shared" si="16"/>
        <v>3.7906034795404415</v>
      </c>
      <c r="Z21">
        <f t="shared" si="17"/>
        <v>3.033398188835458</v>
      </c>
      <c r="AA21">
        <f t="shared" si="18"/>
        <v>-106.61711205682795</v>
      </c>
      <c r="AB21">
        <f t="shared" si="19"/>
        <v>-26.276056656426039</v>
      </c>
      <c r="AC21">
        <f t="shared" si="20"/>
        <v>-1.9375013135827601</v>
      </c>
      <c r="AD21">
        <f t="shared" si="21"/>
        <v>96.458473020463643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53564.458944704144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310</v>
      </c>
      <c r="AQ21">
        <v>831.57144000000005</v>
      </c>
      <c r="AR21">
        <v>971.46</v>
      </c>
      <c r="AS21">
        <f t="shared" si="27"/>
        <v>0.14399827064418502</v>
      </c>
      <c r="AT21">
        <v>0.5</v>
      </c>
      <c r="AU21">
        <f t="shared" si="28"/>
        <v>1180.1747717150788</v>
      </c>
      <c r="AV21">
        <f t="shared" si="29"/>
        <v>4.0395968806623097</v>
      </c>
      <c r="AW21">
        <f t="shared" si="30"/>
        <v>84.971563092433598</v>
      </c>
      <c r="AX21">
        <f t="shared" si="31"/>
        <v>0.3642970374487885</v>
      </c>
      <c r="AY21">
        <f t="shared" si="32"/>
        <v>3.9124242198199308E-3</v>
      </c>
      <c r="AZ21">
        <f t="shared" si="33"/>
        <v>2.3579148909888206</v>
      </c>
      <c r="BA21" t="s">
        <v>311</v>
      </c>
      <c r="BB21">
        <v>617.55999999999995</v>
      </c>
      <c r="BC21">
        <f t="shared" si="34"/>
        <v>353.90000000000009</v>
      </c>
      <c r="BD21">
        <f t="shared" si="35"/>
        <v>0.39527708392201172</v>
      </c>
      <c r="BE21">
        <f t="shared" si="36"/>
        <v>0.86617609244777882</v>
      </c>
      <c r="BF21">
        <f t="shared" si="37"/>
        <v>0.54647581270396439</v>
      </c>
      <c r="BG21">
        <f t="shared" si="38"/>
        <v>0.89948057502845413</v>
      </c>
      <c r="BH21">
        <f t="shared" si="39"/>
        <v>1399.98774193548</v>
      </c>
      <c r="BI21">
        <f t="shared" si="40"/>
        <v>1180.1747717150788</v>
      </c>
      <c r="BJ21">
        <f t="shared" si="41"/>
        <v>0.84298936080932374</v>
      </c>
      <c r="BK21">
        <f t="shared" si="42"/>
        <v>0.1959787216186476</v>
      </c>
      <c r="BL21">
        <v>6</v>
      </c>
      <c r="BM21">
        <v>0.5</v>
      </c>
      <c r="BN21" t="s">
        <v>291</v>
      </c>
      <c r="BO21">
        <v>2</v>
      </c>
      <c r="BP21">
        <v>1607630422.5</v>
      </c>
      <c r="BQ21">
        <v>215.71125806451599</v>
      </c>
      <c r="BR21">
        <v>221.18448387096799</v>
      </c>
      <c r="BS21">
        <v>7.8055712903225798</v>
      </c>
      <c r="BT21">
        <v>4.9271232258064499</v>
      </c>
      <c r="BU21">
        <v>213.12422580645199</v>
      </c>
      <c r="BV21">
        <v>7.84357129032258</v>
      </c>
      <c r="BW21">
        <v>500.00916129032299</v>
      </c>
      <c r="BX21">
        <v>101.59325806451599</v>
      </c>
      <c r="BY21">
        <v>9.99626483870968E-2</v>
      </c>
      <c r="BZ21">
        <v>27.980841935483902</v>
      </c>
      <c r="CA21">
        <v>28.145609677419401</v>
      </c>
      <c r="CB21">
        <v>999.9</v>
      </c>
      <c r="CC21">
        <v>0</v>
      </c>
      <c r="CD21">
        <v>0</v>
      </c>
      <c r="CE21">
        <v>10003.871290322601</v>
      </c>
      <c r="CF21">
        <v>0</v>
      </c>
      <c r="CG21">
        <v>327.64954838709701</v>
      </c>
      <c r="CH21">
        <v>1399.98774193548</v>
      </c>
      <c r="CI21">
        <v>0.89999783870967798</v>
      </c>
      <c r="CJ21">
        <v>0.10000205483871</v>
      </c>
      <c r="CK21">
        <v>0</v>
      </c>
      <c r="CL21">
        <v>831.93145161290295</v>
      </c>
      <c r="CM21">
        <v>4.9997499999999997</v>
      </c>
      <c r="CN21">
        <v>11459.7387096774</v>
      </c>
      <c r="CO21">
        <v>12177.935483871001</v>
      </c>
      <c r="CP21">
        <v>48.29</v>
      </c>
      <c r="CQ21">
        <v>50.070129032258002</v>
      </c>
      <c r="CR21">
        <v>49.281999999999996</v>
      </c>
      <c r="CS21">
        <v>49.5</v>
      </c>
      <c r="CT21">
        <v>49.436999999999998</v>
      </c>
      <c r="CU21">
        <v>1255.48548387097</v>
      </c>
      <c r="CV21">
        <v>139.50225806451601</v>
      </c>
      <c r="CW21">
        <v>0</v>
      </c>
      <c r="CX21">
        <v>60.099999904632597</v>
      </c>
      <c r="CY21">
        <v>0</v>
      </c>
      <c r="CZ21">
        <v>831.57144000000005</v>
      </c>
      <c r="DA21">
        <v>-19.350923109961698</v>
      </c>
      <c r="DB21">
        <v>-277.05384645415199</v>
      </c>
      <c r="DC21">
        <v>11454.86</v>
      </c>
      <c r="DD21">
        <v>15</v>
      </c>
      <c r="DE21">
        <v>0</v>
      </c>
      <c r="DF21" t="s">
        <v>292</v>
      </c>
      <c r="DG21">
        <v>1607556896.0999999</v>
      </c>
      <c r="DH21">
        <v>1607556911.0999999</v>
      </c>
      <c r="DI21">
        <v>0</v>
      </c>
      <c r="DJ21">
        <v>2.4E-2</v>
      </c>
      <c r="DK21">
        <v>0</v>
      </c>
      <c r="DL21">
        <v>2.5870000000000002</v>
      </c>
      <c r="DM21">
        <v>-3.7999999999999999E-2</v>
      </c>
      <c r="DN21">
        <v>394</v>
      </c>
      <c r="DO21">
        <v>9</v>
      </c>
      <c r="DP21">
        <v>0.04</v>
      </c>
      <c r="DQ21">
        <v>0.02</v>
      </c>
      <c r="DR21">
        <v>4.0388471262908201</v>
      </c>
      <c r="DS21">
        <v>-9.7904602912108497E-3</v>
      </c>
      <c r="DT21">
        <v>1.24648524547127E-2</v>
      </c>
      <c r="DU21">
        <v>1</v>
      </c>
      <c r="DV21">
        <v>-5.4733153333333302</v>
      </c>
      <c r="DW21">
        <v>1.2082758620642899E-3</v>
      </c>
      <c r="DX21">
        <v>1.53438025998193E-2</v>
      </c>
      <c r="DY21">
        <v>1</v>
      </c>
      <c r="DZ21">
        <v>2.8784846666666701</v>
      </c>
      <c r="EA21">
        <v>-5.55337041156504E-3</v>
      </c>
      <c r="EB21">
        <v>9.3706539555975102E-4</v>
      </c>
      <c r="EC21">
        <v>1</v>
      </c>
      <c r="ED21">
        <v>3</v>
      </c>
      <c r="EE21">
        <v>3</v>
      </c>
      <c r="EF21" t="s">
        <v>303</v>
      </c>
      <c r="EG21">
        <v>100</v>
      </c>
      <c r="EH21">
        <v>100</v>
      </c>
      <c r="EI21">
        <v>2.5870000000000002</v>
      </c>
      <c r="EJ21">
        <v>-3.7999999999999999E-2</v>
      </c>
      <c r="EK21">
        <v>2.5870000000000002</v>
      </c>
      <c r="EL21">
        <v>0</v>
      </c>
      <c r="EM21">
        <v>0</v>
      </c>
      <c r="EN21">
        <v>0</v>
      </c>
      <c r="EO21">
        <v>-3.7999999999999999E-2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1225.5999999999999</v>
      </c>
      <c r="EX21">
        <v>1225.3</v>
      </c>
      <c r="EY21">
        <v>2</v>
      </c>
      <c r="EZ21">
        <v>504.04500000000002</v>
      </c>
      <c r="FA21">
        <v>485.27300000000002</v>
      </c>
      <c r="FB21">
        <v>24.225000000000001</v>
      </c>
      <c r="FC21">
        <v>30.573399999999999</v>
      </c>
      <c r="FD21">
        <v>30.001100000000001</v>
      </c>
      <c r="FE21">
        <v>30.427900000000001</v>
      </c>
      <c r="FF21">
        <v>30.394300000000001</v>
      </c>
      <c r="FG21">
        <v>0</v>
      </c>
      <c r="FH21">
        <v>0</v>
      </c>
      <c r="FI21">
        <v>100</v>
      </c>
      <c r="FJ21">
        <v>24.224399999999999</v>
      </c>
      <c r="FK21">
        <v>0</v>
      </c>
      <c r="FL21">
        <v>10.945399999999999</v>
      </c>
      <c r="FM21">
        <v>101.84</v>
      </c>
      <c r="FN21">
        <v>101.248</v>
      </c>
    </row>
    <row r="22" spans="1:170" x14ac:dyDescent="0.25">
      <c r="A22">
        <v>6</v>
      </c>
      <c r="B22">
        <v>1607630492</v>
      </c>
      <c r="C22">
        <v>384.40000009536698</v>
      </c>
      <c r="D22" t="s">
        <v>312</v>
      </c>
      <c r="E22" t="s">
        <v>313</v>
      </c>
      <c r="F22" t="s">
        <v>286</v>
      </c>
      <c r="G22" t="s">
        <v>287</v>
      </c>
      <c r="H22">
        <v>1607630484</v>
      </c>
      <c r="I22">
        <f t="shared" si="0"/>
        <v>2.3999912288076878E-3</v>
      </c>
      <c r="J22">
        <f t="shared" si="1"/>
        <v>4.1753436655295815</v>
      </c>
      <c r="K22">
        <f t="shared" si="2"/>
        <v>219.346967741936</v>
      </c>
      <c r="L22">
        <f t="shared" si="3"/>
        <v>125.81375949075114</v>
      </c>
      <c r="M22">
        <f t="shared" si="4"/>
        <v>12.794270353555047</v>
      </c>
      <c r="N22">
        <f t="shared" si="5"/>
        <v>22.305862394400123</v>
      </c>
      <c r="O22">
        <f t="shared" si="6"/>
        <v>7.9512971295322213E-2</v>
      </c>
      <c r="P22">
        <f t="shared" si="7"/>
        <v>2.9566023904886829</v>
      </c>
      <c r="Q22">
        <f t="shared" si="8"/>
        <v>7.834383773027366E-2</v>
      </c>
      <c r="R22">
        <f t="shared" si="9"/>
        <v>4.9068508503931352E-2</v>
      </c>
      <c r="S22">
        <f t="shared" si="10"/>
        <v>231.29052106240727</v>
      </c>
      <c r="T22">
        <f t="shared" si="11"/>
        <v>28.701970590823752</v>
      </c>
      <c r="U22">
        <f t="shared" si="12"/>
        <v>28.179422580645198</v>
      </c>
      <c r="V22">
        <f t="shared" si="13"/>
        <v>3.834714216779783</v>
      </c>
      <c r="W22">
        <f t="shared" si="14"/>
        <v>20.863664727101611</v>
      </c>
      <c r="X22">
        <f t="shared" si="15"/>
        <v>0.79031099047653663</v>
      </c>
      <c r="Y22">
        <f t="shared" si="16"/>
        <v>3.7879778112516047</v>
      </c>
      <c r="Z22">
        <f t="shared" si="17"/>
        <v>3.0444032263032463</v>
      </c>
      <c r="AA22">
        <f t="shared" si="18"/>
        <v>-105.83961319041903</v>
      </c>
      <c r="AB22">
        <f t="shared" si="19"/>
        <v>-33.547275270565876</v>
      </c>
      <c r="AC22">
        <f t="shared" si="20"/>
        <v>-2.4751194940595047</v>
      </c>
      <c r="AD22">
        <f t="shared" si="21"/>
        <v>89.428513107362861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53524.96207445093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826.55588461538503</v>
      </c>
      <c r="AR22">
        <v>964.87</v>
      </c>
      <c r="AS22">
        <f t="shared" si="27"/>
        <v>0.14335000091682293</v>
      </c>
      <c r="AT22">
        <v>0.5</v>
      </c>
      <c r="AU22">
        <f t="shared" si="28"/>
        <v>1180.1815942957292</v>
      </c>
      <c r="AV22">
        <f t="shared" si="29"/>
        <v>4.1753436655295815</v>
      </c>
      <c r="AW22">
        <f t="shared" si="30"/>
        <v>84.589516312155155</v>
      </c>
      <c r="AX22">
        <f t="shared" si="31"/>
        <v>0.35749893768072388</v>
      </c>
      <c r="AY22">
        <f t="shared" si="32"/>
        <v>4.0274235493243746E-3</v>
      </c>
      <c r="AZ22">
        <f t="shared" si="33"/>
        <v>2.3808492335755078</v>
      </c>
      <c r="BA22" t="s">
        <v>315</v>
      </c>
      <c r="BB22">
        <v>619.92999999999995</v>
      </c>
      <c r="BC22">
        <f t="shared" si="34"/>
        <v>344.94000000000005</v>
      </c>
      <c r="BD22">
        <f t="shared" si="35"/>
        <v>0.40098021506527209</v>
      </c>
      <c r="BE22">
        <f t="shared" si="36"/>
        <v>0.86944723047518113</v>
      </c>
      <c r="BF22">
        <f t="shared" si="37"/>
        <v>0.55460286665165393</v>
      </c>
      <c r="BG22">
        <f t="shared" si="38"/>
        <v>0.90206833597939218</v>
      </c>
      <c r="BH22">
        <f t="shared" si="39"/>
        <v>1399.99580645161</v>
      </c>
      <c r="BI22">
        <f t="shared" si="40"/>
        <v>1180.1815942957292</v>
      </c>
      <c r="BJ22">
        <f t="shared" si="41"/>
        <v>0.84298937815177055</v>
      </c>
      <c r="BK22">
        <f t="shared" si="42"/>
        <v>0.19597875630354106</v>
      </c>
      <c r="BL22">
        <v>6</v>
      </c>
      <c r="BM22">
        <v>0.5</v>
      </c>
      <c r="BN22" t="s">
        <v>291</v>
      </c>
      <c r="BO22">
        <v>2</v>
      </c>
      <c r="BP22">
        <v>1607630484</v>
      </c>
      <c r="BQ22">
        <v>219.346967741936</v>
      </c>
      <c r="BR22">
        <v>224.98893548387099</v>
      </c>
      <c r="BS22">
        <v>7.7716035483871</v>
      </c>
      <c r="BT22">
        <v>4.9140780645161302</v>
      </c>
      <c r="BU22">
        <v>216.75996774193499</v>
      </c>
      <c r="BV22">
        <v>7.8096035483871002</v>
      </c>
      <c r="BW22">
        <v>500.014322580645</v>
      </c>
      <c r="BX22">
        <v>101.592129032258</v>
      </c>
      <c r="BY22">
        <v>0.100010248387097</v>
      </c>
      <c r="BZ22">
        <v>27.968958064516102</v>
      </c>
      <c r="CA22">
        <v>28.179422580645198</v>
      </c>
      <c r="CB22">
        <v>999.9</v>
      </c>
      <c r="CC22">
        <v>0</v>
      </c>
      <c r="CD22">
        <v>0</v>
      </c>
      <c r="CE22">
        <v>9995.8848387096805</v>
      </c>
      <c r="CF22">
        <v>0</v>
      </c>
      <c r="CG22">
        <v>333.43025806451601</v>
      </c>
      <c r="CH22">
        <v>1399.99580645161</v>
      </c>
      <c r="CI22">
        <v>0.89999787096774198</v>
      </c>
      <c r="CJ22">
        <v>0.10000198709677401</v>
      </c>
      <c r="CK22">
        <v>0</v>
      </c>
      <c r="CL22">
        <v>826.66358064516101</v>
      </c>
      <c r="CM22">
        <v>4.9997499999999997</v>
      </c>
      <c r="CN22">
        <v>11392.0935483871</v>
      </c>
      <c r="CO22">
        <v>12178.0064516129</v>
      </c>
      <c r="CP22">
        <v>48.364709677419299</v>
      </c>
      <c r="CQ22">
        <v>50.186999999999998</v>
      </c>
      <c r="CR22">
        <v>49.338419354838699</v>
      </c>
      <c r="CS22">
        <v>49.586451612903197</v>
      </c>
      <c r="CT22">
        <v>49.53</v>
      </c>
      <c r="CU22">
        <v>1255.4919354838701</v>
      </c>
      <c r="CV22">
        <v>139.50387096774199</v>
      </c>
      <c r="CW22">
        <v>0</v>
      </c>
      <c r="CX22">
        <v>60.799999952316298</v>
      </c>
      <c r="CY22">
        <v>0</v>
      </c>
      <c r="CZ22">
        <v>826.55588461538503</v>
      </c>
      <c r="DA22">
        <v>-16.5486837607694</v>
      </c>
      <c r="DB22">
        <v>-236.796581229618</v>
      </c>
      <c r="DC22">
        <v>11390.3269230769</v>
      </c>
      <c r="DD22">
        <v>15</v>
      </c>
      <c r="DE22">
        <v>0</v>
      </c>
      <c r="DF22" t="s">
        <v>292</v>
      </c>
      <c r="DG22">
        <v>1607556896.0999999</v>
      </c>
      <c r="DH22">
        <v>1607556911.0999999</v>
      </c>
      <c r="DI22">
        <v>0</v>
      </c>
      <c r="DJ22">
        <v>2.4E-2</v>
      </c>
      <c r="DK22">
        <v>0</v>
      </c>
      <c r="DL22">
        <v>2.5870000000000002</v>
      </c>
      <c r="DM22">
        <v>-3.7999999999999999E-2</v>
      </c>
      <c r="DN22">
        <v>394</v>
      </c>
      <c r="DO22">
        <v>9</v>
      </c>
      <c r="DP22">
        <v>0.04</v>
      </c>
      <c r="DQ22">
        <v>0.02</v>
      </c>
      <c r="DR22">
        <v>4.1803019167778404</v>
      </c>
      <c r="DS22">
        <v>-0.174560107668943</v>
      </c>
      <c r="DT22">
        <v>2.0029075712332998E-2</v>
      </c>
      <c r="DU22">
        <v>1</v>
      </c>
      <c r="DV22">
        <v>-5.6424110000000001</v>
      </c>
      <c r="DW22">
        <v>0.13385672969964901</v>
      </c>
      <c r="DX22">
        <v>1.7206582916624202E-2</v>
      </c>
      <c r="DY22">
        <v>1</v>
      </c>
      <c r="DZ22">
        <v>2.8575393333333299</v>
      </c>
      <c r="EA22">
        <v>-5.7616017797571598E-3</v>
      </c>
      <c r="EB22">
        <v>8.3150439298635499E-4</v>
      </c>
      <c r="EC22">
        <v>1</v>
      </c>
      <c r="ED22">
        <v>3</v>
      </c>
      <c r="EE22">
        <v>3</v>
      </c>
      <c r="EF22" t="s">
        <v>303</v>
      </c>
      <c r="EG22">
        <v>100</v>
      </c>
      <c r="EH22">
        <v>100</v>
      </c>
      <c r="EI22">
        <v>2.5870000000000002</v>
      </c>
      <c r="EJ22">
        <v>-3.7999999999999999E-2</v>
      </c>
      <c r="EK22">
        <v>2.5870000000000002</v>
      </c>
      <c r="EL22">
        <v>0</v>
      </c>
      <c r="EM22">
        <v>0</v>
      </c>
      <c r="EN22">
        <v>0</v>
      </c>
      <c r="EO22">
        <v>-3.7999999999999999E-2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1226.5999999999999</v>
      </c>
      <c r="EX22">
        <v>1226.3</v>
      </c>
      <c r="EY22">
        <v>2</v>
      </c>
      <c r="EZ22">
        <v>503.96</v>
      </c>
      <c r="FA22">
        <v>484.904</v>
      </c>
      <c r="FB22">
        <v>24.279800000000002</v>
      </c>
      <c r="FC22">
        <v>30.694800000000001</v>
      </c>
      <c r="FD22">
        <v>30.0001</v>
      </c>
      <c r="FE22">
        <v>30.5396</v>
      </c>
      <c r="FF22">
        <v>30.498000000000001</v>
      </c>
      <c r="FG22">
        <v>0</v>
      </c>
      <c r="FH22">
        <v>0</v>
      </c>
      <c r="FI22">
        <v>100</v>
      </c>
      <c r="FJ22">
        <v>24.315899999999999</v>
      </c>
      <c r="FK22">
        <v>0</v>
      </c>
      <c r="FL22">
        <v>10.945399999999999</v>
      </c>
      <c r="FM22">
        <v>101.825</v>
      </c>
      <c r="FN22">
        <v>101.22499999999999</v>
      </c>
    </row>
    <row r="23" spans="1:170" x14ac:dyDescent="0.25">
      <c r="A23">
        <v>7</v>
      </c>
      <c r="B23">
        <v>1607630612.5</v>
      </c>
      <c r="C23">
        <v>504.90000009536698</v>
      </c>
      <c r="D23" t="s">
        <v>316</v>
      </c>
      <c r="E23" t="s">
        <v>317</v>
      </c>
      <c r="F23" t="s">
        <v>286</v>
      </c>
      <c r="G23" t="s">
        <v>287</v>
      </c>
      <c r="H23">
        <v>1607630604.5</v>
      </c>
      <c r="I23">
        <f t="shared" si="0"/>
        <v>2.4198610994565911E-3</v>
      </c>
      <c r="J23">
        <f t="shared" si="1"/>
        <v>4.9837730310050654</v>
      </c>
      <c r="K23">
        <f t="shared" si="2"/>
        <v>249.019838709677</v>
      </c>
      <c r="L23">
        <f t="shared" si="3"/>
        <v>138.54474238855502</v>
      </c>
      <c r="M23">
        <f t="shared" si="4"/>
        <v>14.089241668341753</v>
      </c>
      <c r="N23">
        <f t="shared" si="5"/>
        <v>25.323954033220357</v>
      </c>
      <c r="O23">
        <f t="shared" si="6"/>
        <v>7.9985809481248712E-2</v>
      </c>
      <c r="P23">
        <f t="shared" si="7"/>
        <v>2.9576188025966244</v>
      </c>
      <c r="Q23">
        <f t="shared" si="8"/>
        <v>7.8803241238223035E-2</v>
      </c>
      <c r="R23">
        <f t="shared" si="9"/>
        <v>4.9356818316943635E-2</v>
      </c>
      <c r="S23">
        <f t="shared" si="10"/>
        <v>231.29677909150595</v>
      </c>
      <c r="T23">
        <f t="shared" si="11"/>
        <v>28.79693322922752</v>
      </c>
      <c r="U23">
        <f t="shared" si="12"/>
        <v>28.2099677419355</v>
      </c>
      <c r="V23">
        <f t="shared" si="13"/>
        <v>3.8415387988624534</v>
      </c>
      <c r="W23">
        <f t="shared" si="14"/>
        <v>20.729912450031097</v>
      </c>
      <c r="X23">
        <f t="shared" si="15"/>
        <v>0.78985005244630646</v>
      </c>
      <c r="Y23">
        <f t="shared" si="16"/>
        <v>3.810194830056417</v>
      </c>
      <c r="Z23">
        <f t="shared" si="17"/>
        <v>3.0516887464161471</v>
      </c>
      <c r="AA23">
        <f t="shared" si="18"/>
        <v>-106.71587448603567</v>
      </c>
      <c r="AB23">
        <f t="shared" si="19"/>
        <v>-22.431689934212628</v>
      </c>
      <c r="AC23">
        <f t="shared" si="20"/>
        <v>-1.6555212224009572</v>
      </c>
      <c r="AD23">
        <f t="shared" si="21"/>
        <v>100.4936934488567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53536.77766698919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815.02873076923095</v>
      </c>
      <c r="AR23">
        <v>956.22</v>
      </c>
      <c r="AS23">
        <f t="shared" si="27"/>
        <v>0.1476556328363442</v>
      </c>
      <c r="AT23">
        <v>0.5</v>
      </c>
      <c r="AU23">
        <f t="shared" si="28"/>
        <v>1180.2107426828861</v>
      </c>
      <c r="AV23">
        <f t="shared" si="29"/>
        <v>4.9837730310050654</v>
      </c>
      <c r="AW23">
        <f t="shared" si="30"/>
        <v>87.132382045546663</v>
      </c>
      <c r="AX23">
        <f t="shared" si="31"/>
        <v>0.35823346091903541</v>
      </c>
      <c r="AY23">
        <f t="shared" si="32"/>
        <v>4.7123113776940326E-3</v>
      </c>
      <c r="AZ23">
        <f t="shared" si="33"/>
        <v>2.4114325155298983</v>
      </c>
      <c r="BA23" t="s">
        <v>319</v>
      </c>
      <c r="BB23">
        <v>613.66999999999996</v>
      </c>
      <c r="BC23">
        <f t="shared" si="34"/>
        <v>342.55000000000007</v>
      </c>
      <c r="BD23">
        <f t="shared" si="35"/>
        <v>0.41217711058464179</v>
      </c>
      <c r="BE23">
        <f t="shared" si="36"/>
        <v>0.87065824400300551</v>
      </c>
      <c r="BF23">
        <f t="shared" si="37"/>
        <v>0.58648111935481706</v>
      </c>
      <c r="BG23">
        <f t="shared" si="38"/>
        <v>0.90546501765247445</v>
      </c>
      <c r="BH23">
        <f t="shared" si="39"/>
        <v>1400.03</v>
      </c>
      <c r="BI23">
        <f t="shared" si="40"/>
        <v>1180.2107426828861</v>
      </c>
      <c r="BJ23">
        <f t="shared" si="41"/>
        <v>0.84298960928186262</v>
      </c>
      <c r="BK23">
        <f t="shared" si="42"/>
        <v>0.19597921856372535</v>
      </c>
      <c r="BL23">
        <v>6</v>
      </c>
      <c r="BM23">
        <v>0.5</v>
      </c>
      <c r="BN23" t="s">
        <v>291</v>
      </c>
      <c r="BO23">
        <v>2</v>
      </c>
      <c r="BP23">
        <v>1607630604.5</v>
      </c>
      <c r="BQ23">
        <v>249.019838709677</v>
      </c>
      <c r="BR23">
        <v>255.72329032258099</v>
      </c>
      <c r="BS23">
        <v>7.7668887096774197</v>
      </c>
      <c r="BT23">
        <v>4.8856900000000003</v>
      </c>
      <c r="BU23">
        <v>246.43283870967699</v>
      </c>
      <c r="BV23">
        <v>7.80488870967742</v>
      </c>
      <c r="BW23">
        <v>500.01403225806501</v>
      </c>
      <c r="BX23">
        <v>101.59454838709701</v>
      </c>
      <c r="BY23">
        <v>9.9975890322580696E-2</v>
      </c>
      <c r="BZ23">
        <v>28.0692870967742</v>
      </c>
      <c r="CA23">
        <v>28.2099677419355</v>
      </c>
      <c r="CB23">
        <v>999.9</v>
      </c>
      <c r="CC23">
        <v>0</v>
      </c>
      <c r="CD23">
        <v>0</v>
      </c>
      <c r="CE23">
        <v>10001.4119354839</v>
      </c>
      <c r="CF23">
        <v>0</v>
      </c>
      <c r="CG23">
        <v>670.26048387096796</v>
      </c>
      <c r="CH23">
        <v>1400.03</v>
      </c>
      <c r="CI23">
        <v>0.89999022580645205</v>
      </c>
      <c r="CJ23">
        <v>0.100009722580645</v>
      </c>
      <c r="CK23">
        <v>0</v>
      </c>
      <c r="CL23">
        <v>815.07616129032294</v>
      </c>
      <c r="CM23">
        <v>4.9997499999999997</v>
      </c>
      <c r="CN23">
        <v>11235.038709677399</v>
      </c>
      <c r="CO23">
        <v>12178.2677419355</v>
      </c>
      <c r="CP23">
        <v>48.243903225806399</v>
      </c>
      <c r="CQ23">
        <v>50.086387096774203</v>
      </c>
      <c r="CR23">
        <v>49.265935483870997</v>
      </c>
      <c r="CS23">
        <v>49.497903225806397</v>
      </c>
      <c r="CT23">
        <v>49.423000000000002</v>
      </c>
      <c r="CU23">
        <v>1255.51193548387</v>
      </c>
      <c r="CV23">
        <v>139.51806451612899</v>
      </c>
      <c r="CW23">
        <v>0</v>
      </c>
      <c r="CX23">
        <v>120</v>
      </c>
      <c r="CY23">
        <v>0</v>
      </c>
      <c r="CZ23">
        <v>815.02873076923095</v>
      </c>
      <c r="DA23">
        <v>-3.9728205121320501</v>
      </c>
      <c r="DB23">
        <v>-53.712820455973002</v>
      </c>
      <c r="DC23">
        <v>11234.373076923101</v>
      </c>
      <c r="DD23">
        <v>15</v>
      </c>
      <c r="DE23">
        <v>0</v>
      </c>
      <c r="DF23" t="s">
        <v>292</v>
      </c>
      <c r="DG23">
        <v>1607556896.0999999</v>
      </c>
      <c r="DH23">
        <v>1607556911.0999999</v>
      </c>
      <c r="DI23">
        <v>0</v>
      </c>
      <c r="DJ23">
        <v>2.4E-2</v>
      </c>
      <c r="DK23">
        <v>0</v>
      </c>
      <c r="DL23">
        <v>2.5870000000000002</v>
      </c>
      <c r="DM23">
        <v>-3.7999999999999999E-2</v>
      </c>
      <c r="DN23">
        <v>394</v>
      </c>
      <c r="DO23">
        <v>9</v>
      </c>
      <c r="DP23">
        <v>0.04</v>
      </c>
      <c r="DQ23">
        <v>0.02</v>
      </c>
      <c r="DR23">
        <v>4.9812482468327097</v>
      </c>
      <c r="DS23">
        <v>2.2691443362505201</v>
      </c>
      <c r="DT23">
        <v>0.20329118730552501</v>
      </c>
      <c r="DU23">
        <v>0</v>
      </c>
      <c r="DV23">
        <v>-6.7241600000000004</v>
      </c>
      <c r="DW23">
        <v>-2.28243417130144</v>
      </c>
      <c r="DX23">
        <v>0.21499586622382599</v>
      </c>
      <c r="DY23">
        <v>0</v>
      </c>
      <c r="DZ23">
        <v>2.8809909999999999</v>
      </c>
      <c r="EA23">
        <v>-1.90342157953373E-2</v>
      </c>
      <c r="EB23">
        <v>1.9205317839945601E-3</v>
      </c>
      <c r="EC23">
        <v>1</v>
      </c>
      <c r="ED23">
        <v>1</v>
      </c>
      <c r="EE23">
        <v>3</v>
      </c>
      <c r="EF23" t="s">
        <v>298</v>
      </c>
      <c r="EG23">
        <v>100</v>
      </c>
      <c r="EH23">
        <v>100</v>
      </c>
      <c r="EI23">
        <v>2.5870000000000002</v>
      </c>
      <c r="EJ23">
        <v>-3.7999999999999999E-2</v>
      </c>
      <c r="EK23">
        <v>2.5870000000000002</v>
      </c>
      <c r="EL23">
        <v>0</v>
      </c>
      <c r="EM23">
        <v>0</v>
      </c>
      <c r="EN23">
        <v>0</v>
      </c>
      <c r="EO23">
        <v>-3.7999999999999999E-2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1228.5999999999999</v>
      </c>
      <c r="EX23">
        <v>1228.4000000000001</v>
      </c>
      <c r="EY23">
        <v>2</v>
      </c>
      <c r="EZ23">
        <v>504.24200000000002</v>
      </c>
      <c r="FA23">
        <v>485.74900000000002</v>
      </c>
      <c r="FB23">
        <v>24.497900000000001</v>
      </c>
      <c r="FC23">
        <v>30.618600000000001</v>
      </c>
      <c r="FD23">
        <v>29.9998</v>
      </c>
      <c r="FE23">
        <v>30.5273</v>
      </c>
      <c r="FF23">
        <v>30.493099999999998</v>
      </c>
      <c r="FG23">
        <v>6.4154600000000004</v>
      </c>
      <c r="FH23">
        <v>0</v>
      </c>
      <c r="FI23">
        <v>100</v>
      </c>
      <c r="FJ23">
        <v>24.436699999999998</v>
      </c>
      <c r="FK23">
        <v>256.04599999999999</v>
      </c>
      <c r="FL23">
        <v>10.945399999999999</v>
      </c>
      <c r="FM23">
        <v>101.84699999999999</v>
      </c>
      <c r="FN23">
        <v>101.25</v>
      </c>
    </row>
    <row r="24" spans="1:170" x14ac:dyDescent="0.25">
      <c r="A24">
        <v>8</v>
      </c>
      <c r="B24">
        <v>1607630687</v>
      </c>
      <c r="C24">
        <v>579.40000009536698</v>
      </c>
      <c r="D24" t="s">
        <v>320</v>
      </c>
      <c r="E24" t="s">
        <v>321</v>
      </c>
      <c r="F24" t="s">
        <v>286</v>
      </c>
      <c r="G24" t="s">
        <v>287</v>
      </c>
      <c r="H24">
        <v>1607630679</v>
      </c>
      <c r="I24">
        <f t="shared" si="0"/>
        <v>2.4591939522945359E-3</v>
      </c>
      <c r="J24">
        <f t="shared" si="1"/>
        <v>10.275283746190652</v>
      </c>
      <c r="K24">
        <f t="shared" si="2"/>
        <v>397.12106451612902</v>
      </c>
      <c r="L24">
        <f t="shared" si="3"/>
        <v>178.73650536323154</v>
      </c>
      <c r="M24">
        <f t="shared" si="4"/>
        <v>18.176641384147803</v>
      </c>
      <c r="N24">
        <f t="shared" si="5"/>
        <v>40.385298801335999</v>
      </c>
      <c r="O24">
        <f t="shared" si="6"/>
        <v>8.1523658610642188E-2</v>
      </c>
      <c r="P24">
        <f t="shared" si="7"/>
        <v>2.9582011463786517</v>
      </c>
      <c r="Q24">
        <f t="shared" si="8"/>
        <v>8.0295794127134876E-2</v>
      </c>
      <c r="R24">
        <f t="shared" si="9"/>
        <v>5.0293649493396889E-2</v>
      </c>
      <c r="S24">
        <f t="shared" si="10"/>
        <v>231.29218973365096</v>
      </c>
      <c r="T24">
        <f t="shared" si="11"/>
        <v>28.685509421353508</v>
      </c>
      <c r="U24">
        <f t="shared" si="12"/>
        <v>28.197112903225801</v>
      </c>
      <c r="V24">
        <f t="shared" si="13"/>
        <v>3.8386654040232284</v>
      </c>
      <c r="W24">
        <f t="shared" si="14"/>
        <v>20.989464461793794</v>
      </c>
      <c r="X24">
        <f t="shared" si="15"/>
        <v>0.79503662626966376</v>
      </c>
      <c r="Y24">
        <f t="shared" si="16"/>
        <v>3.7877890010811579</v>
      </c>
      <c r="Z24">
        <f t="shared" si="17"/>
        <v>3.0436287777535647</v>
      </c>
      <c r="AA24">
        <f t="shared" si="18"/>
        <v>-108.45045329618904</v>
      </c>
      <c r="AB24">
        <f t="shared" si="19"/>
        <v>-36.523045086045421</v>
      </c>
      <c r="AC24">
        <f t="shared" si="20"/>
        <v>-2.6934415603240467</v>
      </c>
      <c r="AD24">
        <f t="shared" si="21"/>
        <v>83.625249791092443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53571.759209569915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816.558576923077</v>
      </c>
      <c r="AR24">
        <v>980.12</v>
      </c>
      <c r="AS24">
        <f t="shared" si="27"/>
        <v>0.1668789771425162</v>
      </c>
      <c r="AT24">
        <v>0.5</v>
      </c>
      <c r="AU24">
        <f t="shared" si="28"/>
        <v>1180.1900330054082</v>
      </c>
      <c r="AV24">
        <f t="shared" si="29"/>
        <v>10.275283746190652</v>
      </c>
      <c r="AW24">
        <f t="shared" si="30"/>
        <v>98.474452770867472</v>
      </c>
      <c r="AX24">
        <f t="shared" si="31"/>
        <v>0.3729747377872098</v>
      </c>
      <c r="AY24">
        <f t="shared" si="32"/>
        <v>9.19600312025101E-3</v>
      </c>
      <c r="AZ24">
        <f t="shared" si="33"/>
        <v>2.3282455209566177</v>
      </c>
      <c r="BA24" t="s">
        <v>323</v>
      </c>
      <c r="BB24">
        <v>614.55999999999995</v>
      </c>
      <c r="BC24">
        <f t="shared" si="34"/>
        <v>365.56000000000006</v>
      </c>
      <c r="BD24">
        <f t="shared" si="35"/>
        <v>0.44742702450192301</v>
      </c>
      <c r="BE24">
        <f t="shared" si="36"/>
        <v>0.86192361153079111</v>
      </c>
      <c r="BF24">
        <f t="shared" si="37"/>
        <v>0.61804534990524196</v>
      </c>
      <c r="BG24">
        <f t="shared" si="38"/>
        <v>0.89607996655574973</v>
      </c>
      <c r="BH24">
        <f t="shared" si="39"/>
        <v>1400.0058064516099</v>
      </c>
      <c r="BI24">
        <f t="shared" si="40"/>
        <v>1180.1900330054082</v>
      </c>
      <c r="BJ24">
        <f t="shared" si="41"/>
        <v>0.84298938444881399</v>
      </c>
      <c r="BK24">
        <f t="shared" si="42"/>
        <v>0.19597876889762808</v>
      </c>
      <c r="BL24">
        <v>6</v>
      </c>
      <c r="BM24">
        <v>0.5</v>
      </c>
      <c r="BN24" t="s">
        <v>291</v>
      </c>
      <c r="BO24">
        <v>2</v>
      </c>
      <c r="BP24">
        <v>1607630679</v>
      </c>
      <c r="BQ24">
        <v>397.12106451612902</v>
      </c>
      <c r="BR24">
        <v>410.62296774193601</v>
      </c>
      <c r="BS24">
        <v>7.8178396774193502</v>
      </c>
      <c r="BT24">
        <v>4.8899545161290296</v>
      </c>
      <c r="BU24">
        <v>394.53406451612898</v>
      </c>
      <c r="BV24">
        <v>7.8558403225806401</v>
      </c>
      <c r="BW24">
        <v>500.01312903225801</v>
      </c>
      <c r="BX24">
        <v>101.59522580645201</v>
      </c>
      <c r="BY24">
        <v>9.9955864516129006E-2</v>
      </c>
      <c r="BZ24">
        <v>27.968103225806399</v>
      </c>
      <c r="CA24">
        <v>28.197112903225801</v>
      </c>
      <c r="CB24">
        <v>999.9</v>
      </c>
      <c r="CC24">
        <v>0</v>
      </c>
      <c r="CD24">
        <v>0</v>
      </c>
      <c r="CE24">
        <v>10004.649354838701</v>
      </c>
      <c r="CF24">
        <v>0</v>
      </c>
      <c r="CG24">
        <v>896.98706451612895</v>
      </c>
      <c r="CH24">
        <v>1400.0058064516099</v>
      </c>
      <c r="CI24">
        <v>0.89999729032258102</v>
      </c>
      <c r="CJ24">
        <v>0.10000260322580599</v>
      </c>
      <c r="CK24">
        <v>0</v>
      </c>
      <c r="CL24">
        <v>816.64767741935498</v>
      </c>
      <c r="CM24">
        <v>4.9997499999999997</v>
      </c>
      <c r="CN24">
        <v>11264.512903225799</v>
      </c>
      <c r="CO24">
        <v>12178.0903225806</v>
      </c>
      <c r="CP24">
        <v>48.336387096774203</v>
      </c>
      <c r="CQ24">
        <v>50.179000000000002</v>
      </c>
      <c r="CR24">
        <v>49.362806451612897</v>
      </c>
      <c r="CS24">
        <v>49.53</v>
      </c>
      <c r="CT24">
        <v>49.491870967741903</v>
      </c>
      <c r="CU24">
        <v>1255.5006451612901</v>
      </c>
      <c r="CV24">
        <v>139.505161290323</v>
      </c>
      <c r="CW24">
        <v>0</v>
      </c>
      <c r="CX24">
        <v>74</v>
      </c>
      <c r="CY24">
        <v>0</v>
      </c>
      <c r="CZ24">
        <v>816.558576923077</v>
      </c>
      <c r="DA24">
        <v>-7.4537777689720803</v>
      </c>
      <c r="DB24">
        <v>-112.208546819921</v>
      </c>
      <c r="DC24">
        <v>11263.288461538499</v>
      </c>
      <c r="DD24">
        <v>15</v>
      </c>
      <c r="DE24">
        <v>0</v>
      </c>
      <c r="DF24" t="s">
        <v>292</v>
      </c>
      <c r="DG24">
        <v>1607556896.0999999</v>
      </c>
      <c r="DH24">
        <v>1607556911.0999999</v>
      </c>
      <c r="DI24">
        <v>0</v>
      </c>
      <c r="DJ24">
        <v>2.4E-2</v>
      </c>
      <c r="DK24">
        <v>0</v>
      </c>
      <c r="DL24">
        <v>2.5870000000000002</v>
      </c>
      <c r="DM24">
        <v>-3.7999999999999999E-2</v>
      </c>
      <c r="DN24">
        <v>394</v>
      </c>
      <c r="DO24">
        <v>9</v>
      </c>
      <c r="DP24">
        <v>0.04</v>
      </c>
      <c r="DQ24">
        <v>0.02</v>
      </c>
      <c r="DR24">
        <v>10.285701889993</v>
      </c>
      <c r="DS24">
        <v>-0.278403217907149</v>
      </c>
      <c r="DT24">
        <v>6.0167792689574097E-2</v>
      </c>
      <c r="DU24">
        <v>1</v>
      </c>
      <c r="DV24">
        <v>-13.50048</v>
      </c>
      <c r="DW24">
        <v>-5.9959955506083198E-2</v>
      </c>
      <c r="DX24">
        <v>5.0155334711274799E-2</v>
      </c>
      <c r="DY24">
        <v>1</v>
      </c>
      <c r="DZ24">
        <v>2.92729333333333</v>
      </c>
      <c r="EA24">
        <v>0.16525348164627299</v>
      </c>
      <c r="EB24">
        <v>1.1991139599257799E-2</v>
      </c>
      <c r="EC24">
        <v>1</v>
      </c>
      <c r="ED24">
        <v>3</v>
      </c>
      <c r="EE24">
        <v>3</v>
      </c>
      <c r="EF24" t="s">
        <v>303</v>
      </c>
      <c r="EG24">
        <v>100</v>
      </c>
      <c r="EH24">
        <v>100</v>
      </c>
      <c r="EI24">
        <v>2.5870000000000002</v>
      </c>
      <c r="EJ24">
        <v>-3.7999999999999999E-2</v>
      </c>
      <c r="EK24">
        <v>2.5870000000000002</v>
      </c>
      <c r="EL24">
        <v>0</v>
      </c>
      <c r="EM24">
        <v>0</v>
      </c>
      <c r="EN24">
        <v>0</v>
      </c>
      <c r="EO24">
        <v>-3.7999999999999999E-2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1229.8</v>
      </c>
      <c r="EX24">
        <v>1229.5999999999999</v>
      </c>
      <c r="EY24">
        <v>2</v>
      </c>
      <c r="EZ24">
        <v>504.87200000000001</v>
      </c>
      <c r="FA24">
        <v>485.73399999999998</v>
      </c>
      <c r="FB24">
        <v>24.3171</v>
      </c>
      <c r="FC24">
        <v>30.661799999999999</v>
      </c>
      <c r="FD24">
        <v>30.0014</v>
      </c>
      <c r="FE24">
        <v>30.578199999999999</v>
      </c>
      <c r="FF24">
        <v>30.5548</v>
      </c>
      <c r="FG24">
        <v>13.3629</v>
      </c>
      <c r="FH24">
        <v>0</v>
      </c>
      <c r="FI24">
        <v>100</v>
      </c>
      <c r="FJ24">
        <v>24.299900000000001</v>
      </c>
      <c r="FK24">
        <v>411.488</v>
      </c>
      <c r="FL24">
        <v>10.945399999999999</v>
      </c>
      <c r="FM24">
        <v>101.837</v>
      </c>
      <c r="FN24">
        <v>101.241</v>
      </c>
    </row>
    <row r="25" spans="1:170" x14ac:dyDescent="0.25">
      <c r="A25">
        <v>9</v>
      </c>
      <c r="B25">
        <v>1607630759</v>
      </c>
      <c r="C25">
        <v>651.40000009536698</v>
      </c>
      <c r="D25" t="s">
        <v>324</v>
      </c>
      <c r="E25" t="s">
        <v>325</v>
      </c>
      <c r="F25" t="s">
        <v>286</v>
      </c>
      <c r="G25" t="s">
        <v>287</v>
      </c>
      <c r="H25">
        <v>1607630751.25</v>
      </c>
      <c r="I25">
        <f t="shared" si="0"/>
        <v>2.4633181054338057E-3</v>
      </c>
      <c r="J25">
        <f t="shared" si="1"/>
        <v>13.273715519296664</v>
      </c>
      <c r="K25">
        <f t="shared" si="2"/>
        <v>497.81206666666702</v>
      </c>
      <c r="L25">
        <f t="shared" si="3"/>
        <v>214.28842837152192</v>
      </c>
      <c r="M25">
        <f t="shared" si="4"/>
        <v>21.791245697192196</v>
      </c>
      <c r="N25">
        <f t="shared" si="5"/>
        <v>50.623102414810617</v>
      </c>
      <c r="O25">
        <f t="shared" si="6"/>
        <v>8.0894781448019315E-2</v>
      </c>
      <c r="P25">
        <f t="shared" si="7"/>
        <v>2.9570658244592987</v>
      </c>
      <c r="Q25">
        <f t="shared" si="8"/>
        <v>7.9685179273354195E-2</v>
      </c>
      <c r="R25">
        <f t="shared" si="9"/>
        <v>4.9910408266290035E-2</v>
      </c>
      <c r="S25">
        <f t="shared" si="10"/>
        <v>231.28884396616081</v>
      </c>
      <c r="T25">
        <f t="shared" si="11"/>
        <v>28.731251127010328</v>
      </c>
      <c r="U25">
        <f t="shared" si="12"/>
        <v>28.329529999999998</v>
      </c>
      <c r="V25">
        <f t="shared" si="13"/>
        <v>3.8683541218926414</v>
      </c>
      <c r="W25">
        <f t="shared" si="14"/>
        <v>20.980792133982614</v>
      </c>
      <c r="X25">
        <f t="shared" si="15"/>
        <v>0.79686967082237137</v>
      </c>
      <c r="Y25">
        <f t="shared" si="16"/>
        <v>3.7980914435145685</v>
      </c>
      <c r="Z25">
        <f t="shared" si="17"/>
        <v>3.0714844510702699</v>
      </c>
      <c r="AA25">
        <f t="shared" si="18"/>
        <v>-108.63232844963083</v>
      </c>
      <c r="AB25">
        <f t="shared" si="19"/>
        <v>-50.191680991724489</v>
      </c>
      <c r="AC25">
        <f t="shared" si="20"/>
        <v>-3.7061785443230386</v>
      </c>
      <c r="AD25">
        <f t="shared" si="21"/>
        <v>68.758655980482445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53530.307491687621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820.73607692307701</v>
      </c>
      <c r="AR25">
        <v>1003.7</v>
      </c>
      <c r="AS25">
        <f t="shared" si="27"/>
        <v>0.18228945210413772</v>
      </c>
      <c r="AT25">
        <v>0.5</v>
      </c>
      <c r="AU25">
        <f t="shared" si="28"/>
        <v>1180.1738007473316</v>
      </c>
      <c r="AV25">
        <f t="shared" si="29"/>
        <v>13.273715519296664</v>
      </c>
      <c r="AW25">
        <f t="shared" si="30"/>
        <v>107.56661776294443</v>
      </c>
      <c r="AX25">
        <f t="shared" si="31"/>
        <v>0.38322207831025212</v>
      </c>
      <c r="AY25">
        <f t="shared" si="32"/>
        <v>1.17367992666348E-2</v>
      </c>
      <c r="AZ25">
        <f t="shared" si="33"/>
        <v>2.2500547972501743</v>
      </c>
      <c r="BA25" t="s">
        <v>327</v>
      </c>
      <c r="BB25">
        <v>619.05999999999995</v>
      </c>
      <c r="BC25">
        <f t="shared" si="34"/>
        <v>384.6400000000001</v>
      </c>
      <c r="BD25">
        <f t="shared" si="35"/>
        <v>0.4756757567515677</v>
      </c>
      <c r="BE25">
        <f t="shared" si="36"/>
        <v>0.85446950836543045</v>
      </c>
      <c r="BF25">
        <f t="shared" si="37"/>
        <v>0.63479970108623074</v>
      </c>
      <c r="BG25">
        <f t="shared" si="38"/>
        <v>0.88682057304693074</v>
      </c>
      <c r="BH25">
        <f t="shared" si="39"/>
        <v>1399.9866666666701</v>
      </c>
      <c r="BI25">
        <f t="shared" si="40"/>
        <v>1180.1738007473316</v>
      </c>
      <c r="BJ25">
        <f t="shared" si="41"/>
        <v>0.84298931471775584</v>
      </c>
      <c r="BK25">
        <f t="shared" si="42"/>
        <v>0.19597862943551178</v>
      </c>
      <c r="BL25">
        <v>6</v>
      </c>
      <c r="BM25">
        <v>0.5</v>
      </c>
      <c r="BN25" t="s">
        <v>291</v>
      </c>
      <c r="BO25">
        <v>2</v>
      </c>
      <c r="BP25">
        <v>1607630751.25</v>
      </c>
      <c r="BQ25">
        <v>497.81206666666702</v>
      </c>
      <c r="BR25">
        <v>515.2115</v>
      </c>
      <c r="BS25">
        <v>7.8361720000000004</v>
      </c>
      <c r="BT25">
        <v>4.9034463333333296</v>
      </c>
      <c r="BU25">
        <v>495.22506666666698</v>
      </c>
      <c r="BV25">
        <v>7.8741719999999997</v>
      </c>
      <c r="BW25">
        <v>500.01576666666699</v>
      </c>
      <c r="BX25">
        <v>101.5912</v>
      </c>
      <c r="BY25">
        <v>9.9991926666666703E-2</v>
      </c>
      <c r="BZ25">
        <v>28.014693333333302</v>
      </c>
      <c r="CA25">
        <v>28.329529999999998</v>
      </c>
      <c r="CB25">
        <v>999.9</v>
      </c>
      <c r="CC25">
        <v>0</v>
      </c>
      <c r="CD25">
        <v>0</v>
      </c>
      <c r="CE25">
        <v>9998.6046666666607</v>
      </c>
      <c r="CF25">
        <v>0</v>
      </c>
      <c r="CG25">
        <v>886.44366666666701</v>
      </c>
      <c r="CH25">
        <v>1399.9866666666701</v>
      </c>
      <c r="CI25">
        <v>0.89999866666666695</v>
      </c>
      <c r="CJ25">
        <v>0.1000012</v>
      </c>
      <c r="CK25">
        <v>0</v>
      </c>
      <c r="CL25">
        <v>820.74783333333301</v>
      </c>
      <c r="CM25">
        <v>4.9997499999999997</v>
      </c>
      <c r="CN25">
        <v>11328.2866666667</v>
      </c>
      <c r="CO25">
        <v>12177.9333333333</v>
      </c>
      <c r="CP25">
        <v>48.504066666666702</v>
      </c>
      <c r="CQ25">
        <v>50.374933333333303</v>
      </c>
      <c r="CR25">
        <v>49.491599999999998</v>
      </c>
      <c r="CS25">
        <v>49.730966666666703</v>
      </c>
      <c r="CT25">
        <v>49.616599999999998</v>
      </c>
      <c r="CU25">
        <v>1255.4866666666701</v>
      </c>
      <c r="CV25">
        <v>139.5</v>
      </c>
      <c r="CW25">
        <v>0</v>
      </c>
      <c r="CX25">
        <v>71.400000095367403</v>
      </c>
      <c r="CY25">
        <v>0</v>
      </c>
      <c r="CZ25">
        <v>820.73607692307701</v>
      </c>
      <c r="DA25">
        <v>-5.7512478625252603</v>
      </c>
      <c r="DB25">
        <v>-88.129914538102</v>
      </c>
      <c r="DC25">
        <v>11327.853846153799</v>
      </c>
      <c r="DD25">
        <v>15</v>
      </c>
      <c r="DE25">
        <v>0</v>
      </c>
      <c r="DF25" t="s">
        <v>292</v>
      </c>
      <c r="DG25">
        <v>1607556896.0999999</v>
      </c>
      <c r="DH25">
        <v>1607556911.0999999</v>
      </c>
      <c r="DI25">
        <v>0</v>
      </c>
      <c r="DJ25">
        <v>2.4E-2</v>
      </c>
      <c r="DK25">
        <v>0</v>
      </c>
      <c r="DL25">
        <v>2.5870000000000002</v>
      </c>
      <c r="DM25">
        <v>-3.7999999999999999E-2</v>
      </c>
      <c r="DN25">
        <v>394</v>
      </c>
      <c r="DO25">
        <v>9</v>
      </c>
      <c r="DP25">
        <v>0.04</v>
      </c>
      <c r="DQ25">
        <v>0.02</v>
      </c>
      <c r="DR25">
        <v>13.2854578779212</v>
      </c>
      <c r="DS25">
        <v>-0.29485699618698102</v>
      </c>
      <c r="DT25">
        <v>4.0349435945625498E-2</v>
      </c>
      <c r="DU25">
        <v>1</v>
      </c>
      <c r="DV25">
        <v>-17.403196666666702</v>
      </c>
      <c r="DW25">
        <v>0.171852280311484</v>
      </c>
      <c r="DX25">
        <v>3.00178111941709E-2</v>
      </c>
      <c r="DY25">
        <v>1</v>
      </c>
      <c r="DZ25">
        <v>2.9332196666666701</v>
      </c>
      <c r="EA25">
        <v>-6.4771968854272194E-2</v>
      </c>
      <c r="EB25">
        <v>4.7102664350213604E-3</v>
      </c>
      <c r="EC25">
        <v>1</v>
      </c>
      <c r="ED25">
        <v>3</v>
      </c>
      <c r="EE25">
        <v>3</v>
      </c>
      <c r="EF25" t="s">
        <v>303</v>
      </c>
      <c r="EG25">
        <v>100</v>
      </c>
      <c r="EH25">
        <v>100</v>
      </c>
      <c r="EI25">
        <v>2.5870000000000002</v>
      </c>
      <c r="EJ25">
        <v>-3.7999999999999999E-2</v>
      </c>
      <c r="EK25">
        <v>2.5870000000000002</v>
      </c>
      <c r="EL25">
        <v>0</v>
      </c>
      <c r="EM25">
        <v>0</v>
      </c>
      <c r="EN25">
        <v>0</v>
      </c>
      <c r="EO25">
        <v>-3.7999999999999999E-2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1231</v>
      </c>
      <c r="EX25">
        <v>1230.8</v>
      </c>
      <c r="EY25">
        <v>2</v>
      </c>
      <c r="EZ25">
        <v>505.12400000000002</v>
      </c>
      <c r="FA25">
        <v>484.93700000000001</v>
      </c>
      <c r="FB25">
        <v>24.215299999999999</v>
      </c>
      <c r="FC25">
        <v>30.805499999999999</v>
      </c>
      <c r="FD25">
        <v>30.001000000000001</v>
      </c>
      <c r="FE25">
        <v>30.695900000000002</v>
      </c>
      <c r="FF25">
        <v>30.6694</v>
      </c>
      <c r="FG25">
        <v>17.625800000000002</v>
      </c>
      <c r="FH25">
        <v>0</v>
      </c>
      <c r="FI25">
        <v>100</v>
      </c>
      <c r="FJ25">
        <v>24.200099999999999</v>
      </c>
      <c r="FK25">
        <v>515.79100000000005</v>
      </c>
      <c r="FL25">
        <v>10.945399999999999</v>
      </c>
      <c r="FM25">
        <v>101.80500000000001</v>
      </c>
      <c r="FN25">
        <v>101.209</v>
      </c>
    </row>
    <row r="26" spans="1:170" x14ac:dyDescent="0.25">
      <c r="A26">
        <v>10</v>
      </c>
      <c r="B26">
        <v>1607630828</v>
      </c>
      <c r="C26">
        <v>720.40000009536698</v>
      </c>
      <c r="D26" t="s">
        <v>328</v>
      </c>
      <c r="E26" t="s">
        <v>329</v>
      </c>
      <c r="F26" t="s">
        <v>286</v>
      </c>
      <c r="G26" t="s">
        <v>287</v>
      </c>
      <c r="H26">
        <v>1607630820.25</v>
      </c>
      <c r="I26">
        <f t="shared" si="0"/>
        <v>2.3462106304573014E-3</v>
      </c>
      <c r="J26">
        <f t="shared" si="1"/>
        <v>15.737049619609506</v>
      </c>
      <c r="K26">
        <f t="shared" si="2"/>
        <v>597.53323333333299</v>
      </c>
      <c r="L26">
        <f t="shared" si="3"/>
        <v>244.33079103830622</v>
      </c>
      <c r="M26">
        <f t="shared" si="4"/>
        <v>24.845429525924015</v>
      </c>
      <c r="N26">
        <f t="shared" si="5"/>
        <v>60.761763898408049</v>
      </c>
      <c r="O26">
        <f t="shared" si="6"/>
        <v>7.6695941297594106E-2</v>
      </c>
      <c r="P26">
        <f t="shared" si="7"/>
        <v>2.9576853880787368</v>
      </c>
      <c r="Q26">
        <f t="shared" si="8"/>
        <v>7.5607962738020909E-2</v>
      </c>
      <c r="R26">
        <f t="shared" si="9"/>
        <v>4.7351441492382754E-2</v>
      </c>
      <c r="S26">
        <f t="shared" si="10"/>
        <v>231.29257081381158</v>
      </c>
      <c r="T26">
        <f t="shared" si="11"/>
        <v>28.720965079310506</v>
      </c>
      <c r="U26">
        <f t="shared" si="12"/>
        <v>28.326509999999999</v>
      </c>
      <c r="V26">
        <f t="shared" si="13"/>
        <v>3.86767479412446</v>
      </c>
      <c r="W26">
        <f t="shared" si="14"/>
        <v>20.699986966068685</v>
      </c>
      <c r="X26">
        <f t="shared" si="15"/>
        <v>0.78435701720058537</v>
      </c>
      <c r="Y26">
        <f t="shared" si="16"/>
        <v>3.7891667201834447</v>
      </c>
      <c r="Z26">
        <f t="shared" si="17"/>
        <v>3.0833177769238747</v>
      </c>
      <c r="AA26">
        <f t="shared" si="18"/>
        <v>-103.467888803167</v>
      </c>
      <c r="AB26">
        <f t="shared" si="19"/>
        <v>-56.155173898908252</v>
      </c>
      <c r="AC26">
        <f t="shared" si="20"/>
        <v>-4.1447620058594152</v>
      </c>
      <c r="AD26">
        <f t="shared" si="21"/>
        <v>67.524746105876915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53555.4596485457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829.25703846153897</v>
      </c>
      <c r="AR26">
        <v>1030.52</v>
      </c>
      <c r="AS26">
        <f t="shared" si="27"/>
        <v>0.19530233429575461</v>
      </c>
      <c r="AT26">
        <v>0.5</v>
      </c>
      <c r="AU26">
        <f t="shared" si="28"/>
        <v>1180.1931507473246</v>
      </c>
      <c r="AV26">
        <f t="shared" si="29"/>
        <v>15.737049619609506</v>
      </c>
      <c r="AW26">
        <f t="shared" si="30"/>
        <v>115.24723863040695</v>
      </c>
      <c r="AX26">
        <f t="shared" si="31"/>
        <v>0.39856577261964837</v>
      </c>
      <c r="AY26">
        <f t="shared" si="32"/>
        <v>1.3823836453460889E-2</v>
      </c>
      <c r="AZ26">
        <f t="shared" si="33"/>
        <v>2.1654698598765671</v>
      </c>
      <c r="BA26" t="s">
        <v>331</v>
      </c>
      <c r="BB26">
        <v>619.79</v>
      </c>
      <c r="BC26">
        <f t="shared" si="34"/>
        <v>410.73</v>
      </c>
      <c r="BD26">
        <f t="shared" si="35"/>
        <v>0.49001281021220999</v>
      </c>
      <c r="BE26">
        <f t="shared" si="36"/>
        <v>0.84455529105435057</v>
      </c>
      <c r="BF26">
        <f t="shared" si="37"/>
        <v>0.63884267352938118</v>
      </c>
      <c r="BG26">
        <f t="shared" si="38"/>
        <v>0.87628889646056407</v>
      </c>
      <c r="BH26">
        <f t="shared" si="39"/>
        <v>1400.00966666667</v>
      </c>
      <c r="BI26">
        <f t="shared" si="40"/>
        <v>1180.1931507473246</v>
      </c>
      <c r="BJ26">
        <f t="shared" si="41"/>
        <v>0.84298928703634313</v>
      </c>
      <c r="BK26">
        <f t="shared" si="42"/>
        <v>0.19597857407268629</v>
      </c>
      <c r="BL26">
        <v>6</v>
      </c>
      <c r="BM26">
        <v>0.5</v>
      </c>
      <c r="BN26" t="s">
        <v>291</v>
      </c>
      <c r="BO26">
        <v>2</v>
      </c>
      <c r="BP26">
        <v>1607630820.25</v>
      </c>
      <c r="BQ26">
        <v>597.53323333333299</v>
      </c>
      <c r="BR26">
        <v>618.09969999999998</v>
      </c>
      <c r="BS26">
        <v>7.7133933333333298</v>
      </c>
      <c r="BT26">
        <v>4.9197006666666701</v>
      </c>
      <c r="BU26">
        <v>594.94626666666704</v>
      </c>
      <c r="BV26">
        <v>7.75139333333333</v>
      </c>
      <c r="BW26">
        <v>500.00776666666701</v>
      </c>
      <c r="BX26">
        <v>101.58773333333301</v>
      </c>
      <c r="BY26">
        <v>9.99394333333333E-2</v>
      </c>
      <c r="BZ26">
        <v>27.974340000000002</v>
      </c>
      <c r="CA26">
        <v>28.326509999999999</v>
      </c>
      <c r="CB26">
        <v>999.9</v>
      </c>
      <c r="CC26">
        <v>0</v>
      </c>
      <c r="CD26">
        <v>0</v>
      </c>
      <c r="CE26">
        <v>10002.4606666667</v>
      </c>
      <c r="CF26">
        <v>0</v>
      </c>
      <c r="CG26">
        <v>873.44256666666695</v>
      </c>
      <c r="CH26">
        <v>1400.00966666667</v>
      </c>
      <c r="CI26">
        <v>0.90000086666666701</v>
      </c>
      <c r="CJ26">
        <v>9.9998980000000001E-2</v>
      </c>
      <c r="CK26">
        <v>0</v>
      </c>
      <c r="CL26">
        <v>829.24606666666705</v>
      </c>
      <c r="CM26">
        <v>4.9997499999999997</v>
      </c>
      <c r="CN26">
        <v>11447.4433333333</v>
      </c>
      <c r="CO26">
        <v>12178.14</v>
      </c>
      <c r="CP26">
        <v>48.612400000000001</v>
      </c>
      <c r="CQ26">
        <v>50.557866666666598</v>
      </c>
      <c r="CR26">
        <v>49.612400000000001</v>
      </c>
      <c r="CS26">
        <v>49.928733333333298</v>
      </c>
      <c r="CT26">
        <v>49.737400000000001</v>
      </c>
      <c r="CU26">
        <v>1255.50866666667</v>
      </c>
      <c r="CV26">
        <v>139.501</v>
      </c>
      <c r="CW26">
        <v>0</v>
      </c>
      <c r="CX26">
        <v>68.299999952316298</v>
      </c>
      <c r="CY26">
        <v>0</v>
      </c>
      <c r="CZ26">
        <v>829.25703846153897</v>
      </c>
      <c r="DA26">
        <v>-7.0111794780629104</v>
      </c>
      <c r="DB26">
        <v>-91.692307799579098</v>
      </c>
      <c r="DC26">
        <v>11447.092307692301</v>
      </c>
      <c r="DD26">
        <v>15</v>
      </c>
      <c r="DE26">
        <v>0</v>
      </c>
      <c r="DF26" t="s">
        <v>292</v>
      </c>
      <c r="DG26">
        <v>1607556896.0999999</v>
      </c>
      <c r="DH26">
        <v>1607556911.0999999</v>
      </c>
      <c r="DI26">
        <v>0</v>
      </c>
      <c r="DJ26">
        <v>2.4E-2</v>
      </c>
      <c r="DK26">
        <v>0</v>
      </c>
      <c r="DL26">
        <v>2.5870000000000002</v>
      </c>
      <c r="DM26">
        <v>-3.7999999999999999E-2</v>
      </c>
      <c r="DN26">
        <v>394</v>
      </c>
      <c r="DO26">
        <v>9</v>
      </c>
      <c r="DP26">
        <v>0.04</v>
      </c>
      <c r="DQ26">
        <v>0.02</v>
      </c>
      <c r="DR26">
        <v>15.763939736560699</v>
      </c>
      <c r="DS26">
        <v>-0.42047400157939901</v>
      </c>
      <c r="DT26">
        <v>8.5793133283052395E-2</v>
      </c>
      <c r="DU26">
        <v>1</v>
      </c>
      <c r="DV26">
        <v>-20.576799999999999</v>
      </c>
      <c r="DW26">
        <v>0.13955239154619301</v>
      </c>
      <c r="DX26">
        <v>6.4206365208858501E-2</v>
      </c>
      <c r="DY26">
        <v>1</v>
      </c>
      <c r="DZ26">
        <v>2.7949056666666698</v>
      </c>
      <c r="EA26">
        <v>-0.148578687430478</v>
      </c>
      <c r="EB26">
        <v>1.07415733432719E-2</v>
      </c>
      <c r="EC26">
        <v>1</v>
      </c>
      <c r="ED26">
        <v>3</v>
      </c>
      <c r="EE26">
        <v>3</v>
      </c>
      <c r="EF26" t="s">
        <v>303</v>
      </c>
      <c r="EG26">
        <v>100</v>
      </c>
      <c r="EH26">
        <v>100</v>
      </c>
      <c r="EI26">
        <v>2.5870000000000002</v>
      </c>
      <c r="EJ26">
        <v>-3.7999999999999999E-2</v>
      </c>
      <c r="EK26">
        <v>2.5870000000000002</v>
      </c>
      <c r="EL26">
        <v>0</v>
      </c>
      <c r="EM26">
        <v>0</v>
      </c>
      <c r="EN26">
        <v>0</v>
      </c>
      <c r="EO26">
        <v>-3.7999999999999999E-2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1232.2</v>
      </c>
      <c r="EX26">
        <v>1231.9000000000001</v>
      </c>
      <c r="EY26">
        <v>2</v>
      </c>
      <c r="EZ26">
        <v>505.06400000000002</v>
      </c>
      <c r="FA26">
        <v>484.48</v>
      </c>
      <c r="FB26">
        <v>24.120999999999999</v>
      </c>
      <c r="FC26">
        <v>30.9285</v>
      </c>
      <c r="FD26">
        <v>30.000599999999999</v>
      </c>
      <c r="FE26">
        <v>30.799900000000001</v>
      </c>
      <c r="FF26">
        <v>30.765499999999999</v>
      </c>
      <c r="FG26">
        <v>21.793199999999999</v>
      </c>
      <c r="FH26">
        <v>0</v>
      </c>
      <c r="FI26">
        <v>100</v>
      </c>
      <c r="FJ26">
        <v>24.1327</v>
      </c>
      <c r="FK26">
        <v>618.91700000000003</v>
      </c>
      <c r="FL26">
        <v>10.945399999999999</v>
      </c>
      <c r="FM26">
        <v>101.792</v>
      </c>
      <c r="FN26">
        <v>101.188</v>
      </c>
    </row>
    <row r="27" spans="1:170" x14ac:dyDescent="0.25">
      <c r="A27">
        <v>11</v>
      </c>
      <c r="B27">
        <v>1607630948.5</v>
      </c>
      <c r="C27">
        <v>840.90000009536698</v>
      </c>
      <c r="D27" t="s">
        <v>332</v>
      </c>
      <c r="E27" t="s">
        <v>333</v>
      </c>
      <c r="F27" t="s">
        <v>286</v>
      </c>
      <c r="G27" t="s">
        <v>287</v>
      </c>
      <c r="H27">
        <v>1607630940.5</v>
      </c>
      <c r="I27">
        <f t="shared" si="0"/>
        <v>1.9770993365677931E-3</v>
      </c>
      <c r="J27">
        <f t="shared" si="1"/>
        <v>16.356935447926801</v>
      </c>
      <c r="K27">
        <f t="shared" si="2"/>
        <v>700.06232258064495</v>
      </c>
      <c r="L27">
        <f t="shared" si="3"/>
        <v>258.58548033208785</v>
      </c>
      <c r="M27">
        <f t="shared" si="4"/>
        <v>26.29426218941596</v>
      </c>
      <c r="N27">
        <f t="shared" si="5"/>
        <v>71.185830833297445</v>
      </c>
      <c r="O27">
        <f t="shared" si="6"/>
        <v>6.3354118021545835E-2</v>
      </c>
      <c r="P27">
        <f t="shared" si="7"/>
        <v>2.9564824622425965</v>
      </c>
      <c r="Q27">
        <f t="shared" si="8"/>
        <v>6.2609459640895967E-2</v>
      </c>
      <c r="R27">
        <f t="shared" si="9"/>
        <v>3.9197087501487919E-2</v>
      </c>
      <c r="S27">
        <f t="shared" si="10"/>
        <v>231.29317023327513</v>
      </c>
      <c r="T27">
        <f t="shared" si="11"/>
        <v>28.848904374319599</v>
      </c>
      <c r="U27">
        <f t="shared" si="12"/>
        <v>28.391035483871001</v>
      </c>
      <c r="V27">
        <f t="shared" si="13"/>
        <v>3.8822120114605116</v>
      </c>
      <c r="W27">
        <f t="shared" si="14"/>
        <v>19.603534348460084</v>
      </c>
      <c r="X27">
        <f t="shared" si="15"/>
        <v>0.74422185276879649</v>
      </c>
      <c r="Y27">
        <f t="shared" si="16"/>
        <v>3.7963656937569392</v>
      </c>
      <c r="Z27">
        <f t="shared" si="17"/>
        <v>3.1379901586917152</v>
      </c>
      <c r="AA27">
        <f t="shared" si="18"/>
        <v>-87.19008074263968</v>
      </c>
      <c r="AB27">
        <f t="shared" si="19"/>
        <v>-61.227823800881616</v>
      </c>
      <c r="AC27">
        <f t="shared" si="20"/>
        <v>-4.5231952121949002</v>
      </c>
      <c r="AD27">
        <f t="shared" si="21"/>
        <v>78.352070477558925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53514.569191577983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835.17584615384601</v>
      </c>
      <c r="AR27">
        <v>1057.56</v>
      </c>
      <c r="AS27">
        <f t="shared" si="27"/>
        <v>0.21028041325896774</v>
      </c>
      <c r="AT27">
        <v>0.5</v>
      </c>
      <c r="AU27">
        <f t="shared" si="28"/>
        <v>1180.1964007473202</v>
      </c>
      <c r="AV27">
        <f t="shared" si="29"/>
        <v>16.356935447926801</v>
      </c>
      <c r="AW27">
        <f t="shared" si="30"/>
        <v>124.0860934379464</v>
      </c>
      <c r="AX27">
        <f t="shared" si="31"/>
        <v>0.4073527743106774</v>
      </c>
      <c r="AY27">
        <f t="shared" si="32"/>
        <v>1.4349037937261713E-2</v>
      </c>
      <c r="AZ27">
        <f t="shared" si="33"/>
        <v>2.0845342108249176</v>
      </c>
      <c r="BA27" t="s">
        <v>335</v>
      </c>
      <c r="BB27">
        <v>626.76</v>
      </c>
      <c r="BC27">
        <f t="shared" si="34"/>
        <v>430.79999999999995</v>
      </c>
      <c r="BD27">
        <f t="shared" si="35"/>
        <v>0.51621205628169442</v>
      </c>
      <c r="BE27">
        <f t="shared" si="36"/>
        <v>0.83652839123901468</v>
      </c>
      <c r="BF27">
        <f t="shared" si="37"/>
        <v>0.65008814772839718</v>
      </c>
      <c r="BG27">
        <f t="shared" si="38"/>
        <v>0.86567083028251202</v>
      </c>
      <c r="BH27">
        <f t="shared" si="39"/>
        <v>1400.0135483870999</v>
      </c>
      <c r="BI27">
        <f t="shared" si="40"/>
        <v>1180.1964007473202</v>
      </c>
      <c r="BJ27">
        <f t="shared" si="41"/>
        <v>0.84298927114453837</v>
      </c>
      <c r="BK27">
        <f t="shared" si="42"/>
        <v>0.19597854228907696</v>
      </c>
      <c r="BL27">
        <v>6</v>
      </c>
      <c r="BM27">
        <v>0.5</v>
      </c>
      <c r="BN27" t="s">
        <v>291</v>
      </c>
      <c r="BO27">
        <v>2</v>
      </c>
      <c r="BP27">
        <v>1607630940.5</v>
      </c>
      <c r="BQ27">
        <v>700.06232258064495</v>
      </c>
      <c r="BR27">
        <v>721.35067741935495</v>
      </c>
      <c r="BS27">
        <v>7.3188958064516099</v>
      </c>
      <c r="BT27">
        <v>4.9638380645161302</v>
      </c>
      <c r="BU27">
        <v>697.47532258064496</v>
      </c>
      <c r="BV27">
        <v>7.3568958064516101</v>
      </c>
      <c r="BW27">
        <v>500.02064516129002</v>
      </c>
      <c r="BX27">
        <v>101.584967741935</v>
      </c>
      <c r="BY27">
        <v>0.100023061290323</v>
      </c>
      <c r="BZ27">
        <v>28.006896774193599</v>
      </c>
      <c r="CA27">
        <v>28.391035483871001</v>
      </c>
      <c r="CB27">
        <v>999.9</v>
      </c>
      <c r="CC27">
        <v>0</v>
      </c>
      <c r="CD27">
        <v>0</v>
      </c>
      <c r="CE27">
        <v>9995.90935483871</v>
      </c>
      <c r="CF27">
        <v>0</v>
      </c>
      <c r="CG27">
        <v>889.91541935483895</v>
      </c>
      <c r="CH27">
        <v>1400.0135483870999</v>
      </c>
      <c r="CI27">
        <v>0.90000316129032298</v>
      </c>
      <c r="CJ27">
        <v>9.9996664516129E-2</v>
      </c>
      <c r="CK27">
        <v>0</v>
      </c>
      <c r="CL27">
        <v>835.19609677419396</v>
      </c>
      <c r="CM27">
        <v>4.9997499999999997</v>
      </c>
      <c r="CN27">
        <v>11525.793548387101</v>
      </c>
      <c r="CO27">
        <v>12178.1709677419</v>
      </c>
      <c r="CP27">
        <v>48.687064516128999</v>
      </c>
      <c r="CQ27">
        <v>50.752000000000002</v>
      </c>
      <c r="CR27">
        <v>49.745935483871001</v>
      </c>
      <c r="CS27">
        <v>50.127000000000002</v>
      </c>
      <c r="CT27">
        <v>49.850612903225802</v>
      </c>
      <c r="CU27">
        <v>1255.5129032258101</v>
      </c>
      <c r="CV27">
        <v>139.50064516129001</v>
      </c>
      <c r="CW27">
        <v>0</v>
      </c>
      <c r="CX27">
        <v>119.90000009536701</v>
      </c>
      <c r="CY27">
        <v>0</v>
      </c>
      <c r="CZ27">
        <v>835.17584615384601</v>
      </c>
      <c r="DA27">
        <v>-2.5434529894246101</v>
      </c>
      <c r="DB27">
        <v>-24.851282026756799</v>
      </c>
      <c r="DC27">
        <v>11525.5423076923</v>
      </c>
      <c r="DD27">
        <v>15</v>
      </c>
      <c r="DE27">
        <v>0</v>
      </c>
      <c r="DF27" t="s">
        <v>292</v>
      </c>
      <c r="DG27">
        <v>1607556896.0999999</v>
      </c>
      <c r="DH27">
        <v>1607556911.0999999</v>
      </c>
      <c r="DI27">
        <v>0</v>
      </c>
      <c r="DJ27">
        <v>2.4E-2</v>
      </c>
      <c r="DK27">
        <v>0</v>
      </c>
      <c r="DL27">
        <v>2.5870000000000002</v>
      </c>
      <c r="DM27">
        <v>-3.7999999999999999E-2</v>
      </c>
      <c r="DN27">
        <v>394</v>
      </c>
      <c r="DO27">
        <v>9</v>
      </c>
      <c r="DP27">
        <v>0.04</v>
      </c>
      <c r="DQ27">
        <v>0.02</v>
      </c>
      <c r="DR27">
        <v>16.3660658021854</v>
      </c>
      <c r="DS27">
        <v>-0.692645986865976</v>
      </c>
      <c r="DT27">
        <v>6.3922414693947993E-2</v>
      </c>
      <c r="DU27">
        <v>0</v>
      </c>
      <c r="DV27">
        <v>-21.281656666666699</v>
      </c>
      <c r="DW27">
        <v>0.91404760845385102</v>
      </c>
      <c r="DX27">
        <v>7.7846557120758497E-2</v>
      </c>
      <c r="DY27">
        <v>0</v>
      </c>
      <c r="DZ27">
        <v>2.3540013333333301</v>
      </c>
      <c r="EA27">
        <v>-0.24197713014459701</v>
      </c>
      <c r="EB27">
        <v>1.7458963072174601E-2</v>
      </c>
      <c r="EC27">
        <v>0</v>
      </c>
      <c r="ED27">
        <v>0</v>
      </c>
      <c r="EE27">
        <v>3</v>
      </c>
      <c r="EF27" t="s">
        <v>293</v>
      </c>
      <c r="EG27">
        <v>100</v>
      </c>
      <c r="EH27">
        <v>100</v>
      </c>
      <c r="EI27">
        <v>2.5870000000000002</v>
      </c>
      <c r="EJ27">
        <v>-3.7999999999999999E-2</v>
      </c>
      <c r="EK27">
        <v>2.5870000000000002</v>
      </c>
      <c r="EL27">
        <v>0</v>
      </c>
      <c r="EM27">
        <v>0</v>
      </c>
      <c r="EN27">
        <v>0</v>
      </c>
      <c r="EO27">
        <v>-3.7999999999999999E-2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1234.2</v>
      </c>
      <c r="EX27">
        <v>1234</v>
      </c>
      <c r="EY27">
        <v>2</v>
      </c>
      <c r="EZ27">
        <v>504.827</v>
      </c>
      <c r="FA27">
        <v>483.93</v>
      </c>
      <c r="FB27">
        <v>24.118600000000001</v>
      </c>
      <c r="FC27">
        <v>31.0548</v>
      </c>
      <c r="FD27">
        <v>30.000399999999999</v>
      </c>
      <c r="FE27">
        <v>30.9328</v>
      </c>
      <c r="FF27">
        <v>30.8996</v>
      </c>
      <c r="FG27">
        <v>25.8857</v>
      </c>
      <c r="FH27">
        <v>0</v>
      </c>
      <c r="FI27">
        <v>100</v>
      </c>
      <c r="FJ27">
        <v>24.113099999999999</v>
      </c>
      <c r="FK27">
        <v>720.99800000000005</v>
      </c>
      <c r="FL27">
        <v>10.945399999999999</v>
      </c>
      <c r="FM27">
        <v>101.77200000000001</v>
      </c>
      <c r="FN27">
        <v>101.16800000000001</v>
      </c>
    </row>
    <row r="28" spans="1:170" x14ac:dyDescent="0.25">
      <c r="A28">
        <v>12</v>
      </c>
      <c r="B28">
        <v>1607631069</v>
      </c>
      <c r="C28">
        <v>961.40000009536698</v>
      </c>
      <c r="D28" t="s">
        <v>336</v>
      </c>
      <c r="E28" t="s">
        <v>337</v>
      </c>
      <c r="F28" t="s">
        <v>286</v>
      </c>
      <c r="G28" t="s">
        <v>287</v>
      </c>
      <c r="H28">
        <v>1607631061</v>
      </c>
      <c r="I28">
        <f t="shared" si="0"/>
        <v>1.5905226551402322E-3</v>
      </c>
      <c r="J28">
        <f t="shared" si="1"/>
        <v>16.289216361514004</v>
      </c>
      <c r="K28">
        <f t="shared" si="2"/>
        <v>800.07748387096797</v>
      </c>
      <c r="L28">
        <f t="shared" si="3"/>
        <v>248.6926633587988</v>
      </c>
      <c r="M28">
        <f t="shared" si="4"/>
        <v>25.289104736679729</v>
      </c>
      <c r="N28">
        <f t="shared" si="5"/>
        <v>81.358424546207019</v>
      </c>
      <c r="O28">
        <f t="shared" si="6"/>
        <v>5.0087924010334885E-2</v>
      </c>
      <c r="P28">
        <f t="shared" si="7"/>
        <v>2.9585546780271974</v>
      </c>
      <c r="Q28">
        <f t="shared" si="8"/>
        <v>4.9621558030285756E-2</v>
      </c>
      <c r="R28">
        <f t="shared" si="9"/>
        <v>3.1055012876869612E-2</v>
      </c>
      <c r="S28">
        <f t="shared" si="10"/>
        <v>231.29216984949068</v>
      </c>
      <c r="T28">
        <f t="shared" si="11"/>
        <v>28.941788515046895</v>
      </c>
      <c r="U28">
        <f t="shared" si="12"/>
        <v>28.436641935483902</v>
      </c>
      <c r="V28">
        <f t="shared" si="13"/>
        <v>3.892515606990731</v>
      </c>
      <c r="W28">
        <f t="shared" si="14"/>
        <v>18.624696903565187</v>
      </c>
      <c r="X28">
        <f t="shared" si="15"/>
        <v>0.70680968652887632</v>
      </c>
      <c r="Y28">
        <f t="shared" si="16"/>
        <v>3.7950130957222554</v>
      </c>
      <c r="Z28">
        <f t="shared" si="17"/>
        <v>3.1857059204618547</v>
      </c>
      <c r="AA28">
        <f t="shared" si="18"/>
        <v>-70.142049091684243</v>
      </c>
      <c r="AB28">
        <f t="shared" si="19"/>
        <v>-69.520058576851042</v>
      </c>
      <c r="AC28">
        <f t="shared" si="20"/>
        <v>-5.1331955591840597</v>
      </c>
      <c r="AD28">
        <f t="shared" si="21"/>
        <v>86.496866621771332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53576.093033873105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839.40804000000003</v>
      </c>
      <c r="AR28">
        <v>1070.95</v>
      </c>
      <c r="AS28">
        <f t="shared" si="27"/>
        <v>0.21620239973854993</v>
      </c>
      <c r="AT28">
        <v>0.5</v>
      </c>
      <c r="AU28">
        <f t="shared" si="28"/>
        <v>1180.187342682887</v>
      </c>
      <c r="AV28">
        <f t="shared" si="29"/>
        <v>16.289216361514004</v>
      </c>
      <c r="AW28">
        <f t="shared" si="30"/>
        <v>127.57966781455127</v>
      </c>
      <c r="AX28">
        <f t="shared" si="31"/>
        <v>0.40706849059246464</v>
      </c>
      <c r="AY28">
        <f t="shared" si="32"/>
        <v>1.4291768121311173E-2</v>
      </c>
      <c r="AZ28">
        <f t="shared" si="33"/>
        <v>2.0459685326112331</v>
      </c>
      <c r="BA28" t="s">
        <v>339</v>
      </c>
      <c r="BB28">
        <v>635</v>
      </c>
      <c r="BC28">
        <f t="shared" si="34"/>
        <v>435.95000000000005</v>
      </c>
      <c r="BD28">
        <f t="shared" si="35"/>
        <v>0.53112044959284321</v>
      </c>
      <c r="BE28">
        <f t="shared" si="36"/>
        <v>0.83405530094249136</v>
      </c>
      <c r="BF28">
        <f t="shared" si="37"/>
        <v>0.65136285989418197</v>
      </c>
      <c r="BG28">
        <f t="shared" si="38"/>
        <v>0.86041284558857289</v>
      </c>
      <c r="BH28">
        <f t="shared" si="39"/>
        <v>1400.00225806452</v>
      </c>
      <c r="BI28">
        <f t="shared" si="40"/>
        <v>1180.187342682887</v>
      </c>
      <c r="BJ28">
        <f t="shared" si="41"/>
        <v>0.84298959939855844</v>
      </c>
      <c r="BK28">
        <f t="shared" si="42"/>
        <v>0.19597919879711692</v>
      </c>
      <c r="BL28">
        <v>6</v>
      </c>
      <c r="BM28">
        <v>0.5</v>
      </c>
      <c r="BN28" t="s">
        <v>291</v>
      </c>
      <c r="BO28">
        <v>2</v>
      </c>
      <c r="BP28">
        <v>1607631061</v>
      </c>
      <c r="BQ28">
        <v>800.07748387096797</v>
      </c>
      <c r="BR28">
        <v>821.151322580645</v>
      </c>
      <c r="BS28">
        <v>6.95075548387097</v>
      </c>
      <c r="BT28">
        <v>5.0554190322580599</v>
      </c>
      <c r="BU28">
        <v>797.490580645161</v>
      </c>
      <c r="BV28">
        <v>6.9887554838709702</v>
      </c>
      <c r="BW28">
        <v>500.00641935483901</v>
      </c>
      <c r="BX28">
        <v>101.588258064516</v>
      </c>
      <c r="BY28">
        <v>9.9923625806451602E-2</v>
      </c>
      <c r="BZ28">
        <v>28.000783870967702</v>
      </c>
      <c r="CA28">
        <v>28.436641935483902</v>
      </c>
      <c r="CB28">
        <v>999.9</v>
      </c>
      <c r="CC28">
        <v>0</v>
      </c>
      <c r="CD28">
        <v>0</v>
      </c>
      <c r="CE28">
        <v>10007.341935483901</v>
      </c>
      <c r="CF28">
        <v>0</v>
      </c>
      <c r="CG28">
        <v>875.06496774193602</v>
      </c>
      <c r="CH28">
        <v>1400.00225806452</v>
      </c>
      <c r="CI28">
        <v>0.89999051612903203</v>
      </c>
      <c r="CJ28">
        <v>0.100009425806452</v>
      </c>
      <c r="CK28">
        <v>0</v>
      </c>
      <c r="CL28">
        <v>839.46345161290299</v>
      </c>
      <c r="CM28">
        <v>4.9997499999999997</v>
      </c>
      <c r="CN28">
        <v>11580.538709677399</v>
      </c>
      <c r="CO28">
        <v>12178.032258064501</v>
      </c>
      <c r="CP28">
        <v>48.830354838709702</v>
      </c>
      <c r="CQ28">
        <v>50.936999999999998</v>
      </c>
      <c r="CR28">
        <v>49.929000000000002</v>
      </c>
      <c r="CS28">
        <v>50.387</v>
      </c>
      <c r="CT28">
        <v>50.002000000000002</v>
      </c>
      <c r="CU28">
        <v>1255.4874193548401</v>
      </c>
      <c r="CV28">
        <v>139.51483870967701</v>
      </c>
      <c r="CW28">
        <v>0</v>
      </c>
      <c r="CX28">
        <v>120</v>
      </c>
      <c r="CY28">
        <v>0</v>
      </c>
      <c r="CZ28">
        <v>839.40804000000003</v>
      </c>
      <c r="DA28">
        <v>-1.3323846316375401</v>
      </c>
      <c r="DB28">
        <v>-26.9846153284543</v>
      </c>
      <c r="DC28">
        <v>11579.896000000001</v>
      </c>
      <c r="DD28">
        <v>15</v>
      </c>
      <c r="DE28">
        <v>0</v>
      </c>
      <c r="DF28" t="s">
        <v>292</v>
      </c>
      <c r="DG28">
        <v>1607556896.0999999</v>
      </c>
      <c r="DH28">
        <v>1607556911.0999999</v>
      </c>
      <c r="DI28">
        <v>0</v>
      </c>
      <c r="DJ28">
        <v>2.4E-2</v>
      </c>
      <c r="DK28">
        <v>0</v>
      </c>
      <c r="DL28">
        <v>2.5870000000000002</v>
      </c>
      <c r="DM28">
        <v>-3.7999999999999999E-2</v>
      </c>
      <c r="DN28">
        <v>394</v>
      </c>
      <c r="DO28">
        <v>9</v>
      </c>
      <c r="DP28">
        <v>0.04</v>
      </c>
      <c r="DQ28">
        <v>0.02</v>
      </c>
      <c r="DR28">
        <v>16.300090890315001</v>
      </c>
      <c r="DS28">
        <v>-0.94765957484446794</v>
      </c>
      <c r="DT28">
        <v>7.3896305878790897E-2</v>
      </c>
      <c r="DU28">
        <v>0</v>
      </c>
      <c r="DV28">
        <v>-21.079090000000001</v>
      </c>
      <c r="DW28">
        <v>1.31987986651839</v>
      </c>
      <c r="DX28">
        <v>0.10057637678235699</v>
      </c>
      <c r="DY28">
        <v>0</v>
      </c>
      <c r="DZ28">
        <v>1.8959983333333299</v>
      </c>
      <c r="EA28">
        <v>-0.16467817575083701</v>
      </c>
      <c r="EB28">
        <v>1.1887563272410201E-2</v>
      </c>
      <c r="EC28">
        <v>1</v>
      </c>
      <c r="ED28">
        <v>1</v>
      </c>
      <c r="EE28">
        <v>3</v>
      </c>
      <c r="EF28" t="s">
        <v>298</v>
      </c>
      <c r="EG28">
        <v>100</v>
      </c>
      <c r="EH28">
        <v>100</v>
      </c>
      <c r="EI28">
        <v>2.5870000000000002</v>
      </c>
      <c r="EJ28">
        <v>-3.7999999999999999E-2</v>
      </c>
      <c r="EK28">
        <v>2.5870000000000002</v>
      </c>
      <c r="EL28">
        <v>0</v>
      </c>
      <c r="EM28">
        <v>0</v>
      </c>
      <c r="EN28">
        <v>0</v>
      </c>
      <c r="EO28">
        <v>-3.7999999999999999E-2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1236.2</v>
      </c>
      <c r="EX28">
        <v>1236</v>
      </c>
      <c r="EY28">
        <v>2</v>
      </c>
      <c r="EZ28">
        <v>505.09</v>
      </c>
      <c r="FA28">
        <v>483.00700000000001</v>
      </c>
      <c r="FB28">
        <v>24.018799999999999</v>
      </c>
      <c r="FC28">
        <v>31.251799999999999</v>
      </c>
      <c r="FD28">
        <v>30.001200000000001</v>
      </c>
      <c r="FE28">
        <v>31.119199999999999</v>
      </c>
      <c r="FF28">
        <v>31.087700000000002</v>
      </c>
      <c r="FG28">
        <v>29.614899999999999</v>
      </c>
      <c r="FH28">
        <v>0</v>
      </c>
      <c r="FI28">
        <v>100</v>
      </c>
      <c r="FJ28">
        <v>24.0123</v>
      </c>
      <c r="FK28">
        <v>820.59699999999998</v>
      </c>
      <c r="FL28">
        <v>10.945399999999999</v>
      </c>
      <c r="FM28">
        <v>101.747</v>
      </c>
      <c r="FN28">
        <v>101.13</v>
      </c>
    </row>
    <row r="29" spans="1:170" x14ac:dyDescent="0.25">
      <c r="A29">
        <v>13</v>
      </c>
      <c r="B29">
        <v>1607631188</v>
      </c>
      <c r="C29">
        <v>1080.4000000953699</v>
      </c>
      <c r="D29" t="s">
        <v>340</v>
      </c>
      <c r="E29" t="s">
        <v>341</v>
      </c>
      <c r="F29" t="s">
        <v>286</v>
      </c>
      <c r="G29" t="s">
        <v>287</v>
      </c>
      <c r="H29">
        <v>1607631180.25</v>
      </c>
      <c r="I29">
        <f t="shared" si="0"/>
        <v>1.3858282998458209E-3</v>
      </c>
      <c r="J29">
        <f t="shared" si="1"/>
        <v>17.012747887127542</v>
      </c>
      <c r="K29">
        <f t="shared" si="2"/>
        <v>899.75673333333305</v>
      </c>
      <c r="L29">
        <f t="shared" si="3"/>
        <v>241.83487399731251</v>
      </c>
      <c r="M29">
        <f t="shared" si="4"/>
        <v>24.593353927675622</v>
      </c>
      <c r="N29">
        <f t="shared" si="5"/>
        <v>91.500598842174512</v>
      </c>
      <c r="O29">
        <f t="shared" si="6"/>
        <v>4.3600439777573476E-2</v>
      </c>
      <c r="P29">
        <f t="shared" si="7"/>
        <v>2.957661068252853</v>
      </c>
      <c r="Q29">
        <f t="shared" si="8"/>
        <v>4.3246492909826663E-2</v>
      </c>
      <c r="R29">
        <f t="shared" si="9"/>
        <v>2.7060619148979E-2</v>
      </c>
      <c r="S29">
        <f t="shared" si="10"/>
        <v>231.29501678092439</v>
      </c>
      <c r="T29">
        <f t="shared" si="11"/>
        <v>28.941338797931657</v>
      </c>
      <c r="U29">
        <f t="shared" si="12"/>
        <v>28.382683333333301</v>
      </c>
      <c r="V29">
        <f t="shared" si="13"/>
        <v>3.8803276391300696</v>
      </c>
      <c r="W29">
        <f t="shared" si="14"/>
        <v>18.366369713669243</v>
      </c>
      <c r="X29">
        <f t="shared" si="15"/>
        <v>0.6948354832602085</v>
      </c>
      <c r="Y29">
        <f t="shared" si="16"/>
        <v>3.7831944695258661</v>
      </c>
      <c r="Z29">
        <f t="shared" si="17"/>
        <v>3.185492155869861</v>
      </c>
      <c r="AA29">
        <f t="shared" si="18"/>
        <v>-61.115028023200701</v>
      </c>
      <c r="AB29">
        <f t="shared" si="19"/>
        <v>-69.424957574143022</v>
      </c>
      <c r="AC29">
        <f t="shared" si="20"/>
        <v>-5.124979017273998</v>
      </c>
      <c r="AD29">
        <f t="shared" si="21"/>
        <v>95.630052166306669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53559.717918584669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843.82688461538498</v>
      </c>
      <c r="AR29">
        <v>1085.5899999999999</v>
      </c>
      <c r="AS29">
        <f t="shared" si="27"/>
        <v>0.22270204716754483</v>
      </c>
      <c r="AT29">
        <v>0.5</v>
      </c>
      <c r="AU29">
        <f t="shared" si="28"/>
        <v>1180.2017507473995</v>
      </c>
      <c r="AV29">
        <f t="shared" si="29"/>
        <v>17.012747887127542</v>
      </c>
      <c r="AW29">
        <f t="shared" si="30"/>
        <v>131.41667298108317</v>
      </c>
      <c r="AX29">
        <f t="shared" si="31"/>
        <v>0.41186820070192237</v>
      </c>
      <c r="AY29">
        <f t="shared" si="32"/>
        <v>1.4904651137658487E-2</v>
      </c>
      <c r="AZ29">
        <f t="shared" si="33"/>
        <v>2.0048913494044713</v>
      </c>
      <c r="BA29" t="s">
        <v>343</v>
      </c>
      <c r="BB29">
        <v>638.47</v>
      </c>
      <c r="BC29">
        <f t="shared" si="34"/>
        <v>447.11999999999989</v>
      </c>
      <c r="BD29">
        <f t="shared" si="35"/>
        <v>0.54071192383390365</v>
      </c>
      <c r="BE29">
        <f t="shared" si="36"/>
        <v>0.82957832909616902</v>
      </c>
      <c r="BF29">
        <f t="shared" si="37"/>
        <v>0.65321419441459549</v>
      </c>
      <c r="BG29">
        <f t="shared" si="38"/>
        <v>0.85466401094187605</v>
      </c>
      <c r="BH29">
        <f t="shared" si="39"/>
        <v>1400.01933333333</v>
      </c>
      <c r="BI29">
        <f t="shared" si="40"/>
        <v>1180.2017507473995</v>
      </c>
      <c r="BJ29">
        <f t="shared" si="41"/>
        <v>0.84298960924877864</v>
      </c>
      <c r="BK29">
        <f t="shared" si="42"/>
        <v>0.19597921849755739</v>
      </c>
      <c r="BL29">
        <v>6</v>
      </c>
      <c r="BM29">
        <v>0.5</v>
      </c>
      <c r="BN29" t="s">
        <v>291</v>
      </c>
      <c r="BO29">
        <v>2</v>
      </c>
      <c r="BP29">
        <v>1607631180.25</v>
      </c>
      <c r="BQ29">
        <v>899.75673333333305</v>
      </c>
      <c r="BR29">
        <v>921.66769999999997</v>
      </c>
      <c r="BS29">
        <v>6.83255533333333</v>
      </c>
      <c r="BT29">
        <v>5.1809706666666697</v>
      </c>
      <c r="BU29">
        <v>897.16976666666699</v>
      </c>
      <c r="BV29">
        <v>6.8705553333333302</v>
      </c>
      <c r="BW29">
        <v>500.01416666666699</v>
      </c>
      <c r="BX29">
        <v>101.594833333333</v>
      </c>
      <c r="BY29">
        <v>9.9986446666666701E-2</v>
      </c>
      <c r="BZ29">
        <v>27.947289999999999</v>
      </c>
      <c r="CA29">
        <v>28.382683333333301</v>
      </c>
      <c r="CB29">
        <v>999.9</v>
      </c>
      <c r="CC29">
        <v>0</v>
      </c>
      <c r="CD29">
        <v>0</v>
      </c>
      <c r="CE29">
        <v>10001.623666666699</v>
      </c>
      <c r="CF29">
        <v>0</v>
      </c>
      <c r="CG29">
        <v>563.01559999999995</v>
      </c>
      <c r="CH29">
        <v>1400.01933333333</v>
      </c>
      <c r="CI29">
        <v>0.89999070000000003</v>
      </c>
      <c r="CJ29">
        <v>0.10000922333333299</v>
      </c>
      <c r="CK29">
        <v>0</v>
      </c>
      <c r="CL29">
        <v>843.81899999999996</v>
      </c>
      <c r="CM29">
        <v>4.9997499999999997</v>
      </c>
      <c r="CN29">
        <v>11646.16</v>
      </c>
      <c r="CO29">
        <v>12178.1833333333</v>
      </c>
      <c r="CP29">
        <v>48.962200000000003</v>
      </c>
      <c r="CQ29">
        <v>51.061999999999998</v>
      </c>
      <c r="CR29">
        <v>50.043466666666703</v>
      </c>
      <c r="CS29">
        <v>50.557866666666598</v>
      </c>
      <c r="CT29">
        <v>50.127000000000002</v>
      </c>
      <c r="CU29">
        <v>1255.5023333333299</v>
      </c>
      <c r="CV29">
        <v>139.517</v>
      </c>
      <c r="CW29">
        <v>0</v>
      </c>
      <c r="CX29">
        <v>118.200000047684</v>
      </c>
      <c r="CY29">
        <v>0</v>
      </c>
      <c r="CZ29">
        <v>843.82688461538498</v>
      </c>
      <c r="DA29">
        <v>-0.180547000975053</v>
      </c>
      <c r="DB29">
        <v>-9.9282052327256594</v>
      </c>
      <c r="DC29">
        <v>11645.9538461538</v>
      </c>
      <c r="DD29">
        <v>15</v>
      </c>
      <c r="DE29">
        <v>0</v>
      </c>
      <c r="DF29" t="s">
        <v>292</v>
      </c>
      <c r="DG29">
        <v>1607556896.0999999</v>
      </c>
      <c r="DH29">
        <v>1607556911.0999999</v>
      </c>
      <c r="DI29">
        <v>0</v>
      </c>
      <c r="DJ29">
        <v>2.4E-2</v>
      </c>
      <c r="DK29">
        <v>0</v>
      </c>
      <c r="DL29">
        <v>2.5870000000000002</v>
      </c>
      <c r="DM29">
        <v>-3.7999999999999999E-2</v>
      </c>
      <c r="DN29">
        <v>394</v>
      </c>
      <c r="DO29">
        <v>9</v>
      </c>
      <c r="DP29">
        <v>0.04</v>
      </c>
      <c r="DQ29">
        <v>0.02</v>
      </c>
      <c r="DR29">
        <v>17.018607040394102</v>
      </c>
      <c r="DS29">
        <v>-0.183874173746637</v>
      </c>
      <c r="DT29">
        <v>4.26807198039846E-2</v>
      </c>
      <c r="DU29">
        <v>1</v>
      </c>
      <c r="DV29">
        <v>-21.9124266666667</v>
      </c>
      <c r="DW29">
        <v>9.0879644048956904E-2</v>
      </c>
      <c r="DX29">
        <v>4.5005488060408702E-2</v>
      </c>
      <c r="DY29">
        <v>1</v>
      </c>
      <c r="DZ29">
        <v>1.6519870000000001</v>
      </c>
      <c r="EA29">
        <v>-4.9871679644051398E-2</v>
      </c>
      <c r="EB29">
        <v>3.6118842266422099E-3</v>
      </c>
      <c r="EC29">
        <v>1</v>
      </c>
      <c r="ED29">
        <v>3</v>
      </c>
      <c r="EE29">
        <v>3</v>
      </c>
      <c r="EF29" t="s">
        <v>303</v>
      </c>
      <c r="EG29">
        <v>100</v>
      </c>
      <c r="EH29">
        <v>100</v>
      </c>
      <c r="EI29">
        <v>2.5870000000000002</v>
      </c>
      <c r="EJ29">
        <v>-3.7999999999999999E-2</v>
      </c>
      <c r="EK29">
        <v>2.5870000000000002</v>
      </c>
      <c r="EL29">
        <v>0</v>
      </c>
      <c r="EM29">
        <v>0</v>
      </c>
      <c r="EN29">
        <v>0</v>
      </c>
      <c r="EO29">
        <v>-3.7999999999999999E-2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1238.2</v>
      </c>
      <c r="EX29">
        <v>1237.9000000000001</v>
      </c>
      <c r="EY29">
        <v>2</v>
      </c>
      <c r="EZ29">
        <v>505.21699999999998</v>
      </c>
      <c r="FA29">
        <v>482.173</v>
      </c>
      <c r="FB29">
        <v>24.153099999999998</v>
      </c>
      <c r="FC29">
        <v>31.4665</v>
      </c>
      <c r="FD29">
        <v>29.9998</v>
      </c>
      <c r="FE29">
        <v>31.314900000000002</v>
      </c>
      <c r="FF29">
        <v>31.270299999999999</v>
      </c>
      <c r="FG29">
        <v>33.354399999999998</v>
      </c>
      <c r="FH29">
        <v>0</v>
      </c>
      <c r="FI29">
        <v>100</v>
      </c>
      <c r="FJ29">
        <v>24.196400000000001</v>
      </c>
      <c r="FK29">
        <v>921.85699999999997</v>
      </c>
      <c r="FL29">
        <v>10.945399999999999</v>
      </c>
      <c r="FM29">
        <v>101.71599999999999</v>
      </c>
      <c r="FN29">
        <v>101.098</v>
      </c>
    </row>
    <row r="30" spans="1:170" x14ac:dyDescent="0.25">
      <c r="A30">
        <v>14</v>
      </c>
      <c r="B30">
        <v>1607631308.5</v>
      </c>
      <c r="C30">
        <v>1200.9000000953699</v>
      </c>
      <c r="D30" t="s">
        <v>344</v>
      </c>
      <c r="E30" t="s">
        <v>345</v>
      </c>
      <c r="F30" t="s">
        <v>286</v>
      </c>
      <c r="G30" t="s">
        <v>287</v>
      </c>
      <c r="H30">
        <v>1607631300.5</v>
      </c>
      <c r="I30">
        <f t="shared" si="0"/>
        <v>1.2723736489562111E-3</v>
      </c>
      <c r="J30">
        <f t="shared" si="1"/>
        <v>20.859453549438982</v>
      </c>
      <c r="K30">
        <f t="shared" si="2"/>
        <v>1199.5748387096801</v>
      </c>
      <c r="L30">
        <f t="shared" si="3"/>
        <v>316.42452809257867</v>
      </c>
      <c r="M30">
        <f t="shared" si="4"/>
        <v>32.177009205589115</v>
      </c>
      <c r="N30">
        <f t="shared" si="5"/>
        <v>121.98400313853462</v>
      </c>
      <c r="O30">
        <f t="shared" si="6"/>
        <v>3.9791197977976908E-2</v>
      </c>
      <c r="P30">
        <f t="shared" si="7"/>
        <v>2.9577556444288899</v>
      </c>
      <c r="Q30">
        <f t="shared" si="8"/>
        <v>3.949617958007804E-2</v>
      </c>
      <c r="R30">
        <f t="shared" si="9"/>
        <v>2.4711435992437421E-2</v>
      </c>
      <c r="S30">
        <f t="shared" si="10"/>
        <v>231.29085687789618</v>
      </c>
      <c r="T30">
        <f t="shared" si="11"/>
        <v>29.046817567604933</v>
      </c>
      <c r="U30">
        <f t="shared" si="12"/>
        <v>28.444083870967699</v>
      </c>
      <c r="V30">
        <f t="shared" si="13"/>
        <v>3.8941991810650243</v>
      </c>
      <c r="W30">
        <f t="shared" si="14"/>
        <v>18.213853625657027</v>
      </c>
      <c r="X30">
        <f t="shared" si="15"/>
        <v>0.69214013136448083</v>
      </c>
      <c r="Y30">
        <f t="shared" si="16"/>
        <v>3.800075182274961</v>
      </c>
      <c r="Z30">
        <f t="shared" si="17"/>
        <v>3.2020590497005434</v>
      </c>
      <c r="AA30">
        <f t="shared" si="18"/>
        <v>-56.111677918968908</v>
      </c>
      <c r="AB30">
        <f t="shared" si="19"/>
        <v>-67.041506599247256</v>
      </c>
      <c r="AC30">
        <f t="shared" si="20"/>
        <v>-4.9522696859690232</v>
      </c>
      <c r="AD30">
        <f t="shared" si="21"/>
        <v>103.18540267371101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53548.768848100248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865.68003846153795</v>
      </c>
      <c r="AR30">
        <v>1137.77</v>
      </c>
      <c r="AS30">
        <f t="shared" si="27"/>
        <v>0.23914320252639987</v>
      </c>
      <c r="AT30">
        <v>0.5</v>
      </c>
      <c r="AU30">
        <f t="shared" si="28"/>
        <v>1180.1839652634605</v>
      </c>
      <c r="AV30">
        <f t="shared" si="29"/>
        <v>20.859453549438982</v>
      </c>
      <c r="AW30">
        <f t="shared" si="30"/>
        <v>141.11648651170469</v>
      </c>
      <c r="AX30">
        <f t="shared" si="31"/>
        <v>0.43901667296553787</v>
      </c>
      <c r="AY30">
        <f t="shared" si="32"/>
        <v>1.8164287653636806E-2</v>
      </c>
      <c r="AZ30">
        <f t="shared" si="33"/>
        <v>1.8670820991940373</v>
      </c>
      <c r="BA30" t="s">
        <v>347</v>
      </c>
      <c r="BB30">
        <v>638.27</v>
      </c>
      <c r="BC30">
        <f t="shared" si="34"/>
        <v>499.5</v>
      </c>
      <c r="BD30">
        <f t="shared" si="35"/>
        <v>0.54472464772464868</v>
      </c>
      <c r="BE30">
        <f t="shared" si="36"/>
        <v>0.80962798373357825</v>
      </c>
      <c r="BF30">
        <f t="shared" si="37"/>
        <v>0.64431546811274076</v>
      </c>
      <c r="BG30">
        <f t="shared" si="38"/>
        <v>0.83417397051396369</v>
      </c>
      <c r="BH30">
        <f t="shared" si="39"/>
        <v>1399.99870967742</v>
      </c>
      <c r="BI30">
        <f t="shared" si="40"/>
        <v>1180.1839652634605</v>
      </c>
      <c r="BJ30">
        <f t="shared" si="41"/>
        <v>0.84298932356544243</v>
      </c>
      <c r="BK30">
        <f t="shared" si="42"/>
        <v>0.19597864713088484</v>
      </c>
      <c r="BL30">
        <v>6</v>
      </c>
      <c r="BM30">
        <v>0.5</v>
      </c>
      <c r="BN30" t="s">
        <v>291</v>
      </c>
      <c r="BO30">
        <v>2</v>
      </c>
      <c r="BP30">
        <v>1607631300.5</v>
      </c>
      <c r="BQ30">
        <v>1199.5748387096801</v>
      </c>
      <c r="BR30">
        <v>1226.43709677419</v>
      </c>
      <c r="BS30">
        <v>6.80641612903226</v>
      </c>
      <c r="BT30">
        <v>5.2899970967741901</v>
      </c>
      <c r="BU30">
        <v>1196.9874193548401</v>
      </c>
      <c r="BV30">
        <v>6.8444164516128998</v>
      </c>
      <c r="BW30">
        <v>500.01219354838702</v>
      </c>
      <c r="BX30">
        <v>101.589387096774</v>
      </c>
      <c r="BY30">
        <v>9.9977503225806494E-2</v>
      </c>
      <c r="BZ30">
        <v>28.023651612903201</v>
      </c>
      <c r="CA30">
        <v>28.444083870967699</v>
      </c>
      <c r="CB30">
        <v>999.9</v>
      </c>
      <c r="CC30">
        <v>0</v>
      </c>
      <c r="CD30">
        <v>0</v>
      </c>
      <c r="CE30">
        <v>10002.696451612899</v>
      </c>
      <c r="CF30">
        <v>0</v>
      </c>
      <c r="CG30">
        <v>486.41293548387102</v>
      </c>
      <c r="CH30">
        <v>1399.99870967742</v>
      </c>
      <c r="CI30">
        <v>0.89999787096774198</v>
      </c>
      <c r="CJ30">
        <v>0.100001948387097</v>
      </c>
      <c r="CK30">
        <v>0</v>
      </c>
      <c r="CL30">
        <v>865.66809677419405</v>
      </c>
      <c r="CM30">
        <v>4.9997499999999997</v>
      </c>
      <c r="CN30">
        <v>11944.7903225806</v>
      </c>
      <c r="CO30">
        <v>12178.0290322581</v>
      </c>
      <c r="CP30">
        <v>48.965516129032203</v>
      </c>
      <c r="CQ30">
        <v>51.054000000000002</v>
      </c>
      <c r="CR30">
        <v>50.066129032257997</v>
      </c>
      <c r="CS30">
        <v>50.449258064516101</v>
      </c>
      <c r="CT30">
        <v>50.108741935483899</v>
      </c>
      <c r="CU30">
        <v>1255.4970967741899</v>
      </c>
      <c r="CV30">
        <v>139.501612903226</v>
      </c>
      <c r="CW30">
        <v>0</v>
      </c>
      <c r="CX30">
        <v>119.90000009536701</v>
      </c>
      <c r="CY30">
        <v>0</v>
      </c>
      <c r="CZ30">
        <v>865.68003846153795</v>
      </c>
      <c r="DA30">
        <v>-2.26964100817582</v>
      </c>
      <c r="DB30">
        <v>-49.141880349509101</v>
      </c>
      <c r="DC30">
        <v>11944.353846153799</v>
      </c>
      <c r="DD30">
        <v>15</v>
      </c>
      <c r="DE30">
        <v>0</v>
      </c>
      <c r="DF30" t="s">
        <v>292</v>
      </c>
      <c r="DG30">
        <v>1607556896.0999999</v>
      </c>
      <c r="DH30">
        <v>1607556911.0999999</v>
      </c>
      <c r="DI30">
        <v>0</v>
      </c>
      <c r="DJ30">
        <v>2.4E-2</v>
      </c>
      <c r="DK30">
        <v>0</v>
      </c>
      <c r="DL30">
        <v>2.5870000000000002</v>
      </c>
      <c r="DM30">
        <v>-3.7999999999999999E-2</v>
      </c>
      <c r="DN30">
        <v>394</v>
      </c>
      <c r="DO30">
        <v>9</v>
      </c>
      <c r="DP30">
        <v>0.04</v>
      </c>
      <c r="DQ30">
        <v>0.02</v>
      </c>
      <c r="DR30">
        <v>20.8695538055462</v>
      </c>
      <c r="DS30">
        <v>-0.60101471599167799</v>
      </c>
      <c r="DT30">
        <v>6.0015355214188298E-2</v>
      </c>
      <c r="DU30">
        <v>0</v>
      </c>
      <c r="DV30">
        <v>-26.8548166666667</v>
      </c>
      <c r="DW30">
        <v>0.73229899888764605</v>
      </c>
      <c r="DX30">
        <v>6.9577832117868194E-2</v>
      </c>
      <c r="DY30">
        <v>0</v>
      </c>
      <c r="DZ30">
        <v>1.51607</v>
      </c>
      <c r="EA30">
        <v>-8.1211835372634697E-2</v>
      </c>
      <c r="EB30">
        <v>5.9005446076329602E-3</v>
      </c>
      <c r="EC30">
        <v>1</v>
      </c>
      <c r="ED30">
        <v>1</v>
      </c>
      <c r="EE30">
        <v>3</v>
      </c>
      <c r="EF30" t="s">
        <v>298</v>
      </c>
      <c r="EG30">
        <v>100</v>
      </c>
      <c r="EH30">
        <v>100</v>
      </c>
      <c r="EI30">
        <v>2.59</v>
      </c>
      <c r="EJ30">
        <v>-3.7999999999999999E-2</v>
      </c>
      <c r="EK30">
        <v>2.5870000000000002</v>
      </c>
      <c r="EL30">
        <v>0</v>
      </c>
      <c r="EM30">
        <v>0</v>
      </c>
      <c r="EN30">
        <v>0</v>
      </c>
      <c r="EO30">
        <v>-3.7999999999999999E-2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1240.2</v>
      </c>
      <c r="EX30">
        <v>1240</v>
      </c>
      <c r="EY30">
        <v>2</v>
      </c>
      <c r="EZ30">
        <v>505.387</v>
      </c>
      <c r="FA30">
        <v>482.62200000000001</v>
      </c>
      <c r="FB30">
        <v>24.0258</v>
      </c>
      <c r="FC30">
        <v>31.487500000000001</v>
      </c>
      <c r="FD30">
        <v>30.000499999999999</v>
      </c>
      <c r="FE30">
        <v>31.380800000000001</v>
      </c>
      <c r="FF30">
        <v>31.3489</v>
      </c>
      <c r="FG30">
        <v>45.115200000000002</v>
      </c>
      <c r="FH30">
        <v>0</v>
      </c>
      <c r="FI30">
        <v>100</v>
      </c>
      <c r="FJ30">
        <v>24.004899999999999</v>
      </c>
      <c r="FK30">
        <v>1226.8800000000001</v>
      </c>
      <c r="FL30">
        <v>10.945399999999999</v>
      </c>
      <c r="FM30">
        <v>101.715</v>
      </c>
      <c r="FN30">
        <v>101.09699999999999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2020-12-10T12:17:17Z</dcterms:created>
  <dcterms:modified xsi:type="dcterms:W3CDTF">2021-05-04T23:12:38Z</dcterms:modified>
</cp:coreProperties>
</file>