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6DF07E38-1707-4175-A983-9CBE4DAB0BC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M31" i="1"/>
  <c r="BL31" i="1"/>
  <c r="BJ31" i="1"/>
  <c r="BK31" i="1" s="1"/>
  <c r="BI31" i="1"/>
  <c r="BH31" i="1"/>
  <c r="BG31" i="1"/>
  <c r="BF31" i="1"/>
  <c r="BE31" i="1"/>
  <c r="BA31" i="1"/>
  <c r="AW31" i="1"/>
  <c r="AY31" i="1" s="1"/>
  <c r="AU31" i="1"/>
  <c r="AO31" i="1"/>
  <c r="AJ31" i="1"/>
  <c r="AH31" i="1" s="1"/>
  <c r="Z31" i="1"/>
  <c r="Y31" i="1"/>
  <c r="X31" i="1" s="1"/>
  <c r="T31" i="1"/>
  <c r="Q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J30" i="1" s="1"/>
  <c r="I30" i="1" s="1"/>
  <c r="AI30" i="1"/>
  <c r="Z30" i="1"/>
  <c r="Y30" i="1"/>
  <c r="X30" i="1" s="1"/>
  <c r="Q30" i="1"/>
  <c r="BO29" i="1"/>
  <c r="BN29" i="1"/>
  <c r="BL29" i="1"/>
  <c r="BM29" i="1" s="1"/>
  <c r="T29" i="1" s="1"/>
  <c r="BJ29" i="1"/>
  <c r="BK29" i="1" s="1"/>
  <c r="BI29" i="1"/>
  <c r="BH29" i="1"/>
  <c r="BG29" i="1"/>
  <c r="BF29" i="1"/>
  <c r="BE29" i="1"/>
  <c r="BA29" i="1"/>
  <c r="AW29" i="1"/>
  <c r="AY29" i="1" s="1"/>
  <c r="AU29" i="1"/>
  <c r="AO29" i="1"/>
  <c r="AJ29" i="1"/>
  <c r="AH29" i="1" s="1"/>
  <c r="Z29" i="1"/>
  <c r="Y29" i="1"/>
  <c r="X29" i="1" s="1"/>
  <c r="Q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AI28" i="1"/>
  <c r="Z28" i="1"/>
  <c r="Y28" i="1"/>
  <c r="X28" i="1" s="1"/>
  <c r="Q28" i="1"/>
  <c r="BO27" i="1"/>
  <c r="BN27" i="1"/>
  <c r="BL27" i="1"/>
  <c r="BM27" i="1" s="1"/>
  <c r="T27" i="1" s="1"/>
  <c r="BJ27" i="1"/>
  <c r="BK27" i="1" s="1"/>
  <c r="BI27" i="1"/>
  <c r="BH27" i="1"/>
  <c r="BG27" i="1"/>
  <c r="BF27" i="1"/>
  <c r="BE27" i="1"/>
  <c r="BA27" i="1"/>
  <c r="AW27" i="1"/>
  <c r="AY27" i="1" s="1"/>
  <c r="AU27" i="1"/>
  <c r="AO27" i="1"/>
  <c r="AJ27" i="1"/>
  <c r="AH27" i="1" s="1"/>
  <c r="Z27" i="1"/>
  <c r="Y27" i="1"/>
  <c r="X27" i="1" s="1"/>
  <c r="Q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 s="1"/>
  <c r="J26" i="1" s="1"/>
  <c r="I26" i="1" s="1"/>
  <c r="AI26" i="1"/>
  <c r="Z26" i="1"/>
  <c r="Y26" i="1"/>
  <c r="X26" i="1" s="1"/>
  <c r="Q26" i="1"/>
  <c r="BO25" i="1"/>
  <c r="BN25" i="1"/>
  <c r="BL25" i="1"/>
  <c r="BM25" i="1" s="1"/>
  <c r="T25" i="1" s="1"/>
  <c r="BJ25" i="1"/>
  <c r="BK25" i="1" s="1"/>
  <c r="BI25" i="1"/>
  <c r="BH25" i="1"/>
  <c r="BG25" i="1"/>
  <c r="BF25" i="1"/>
  <c r="BE25" i="1"/>
  <c r="BA25" i="1"/>
  <c r="AW25" i="1"/>
  <c r="AY25" i="1" s="1"/>
  <c r="AU25" i="1"/>
  <c r="AO25" i="1"/>
  <c r="AJ25" i="1"/>
  <c r="AH25" i="1" s="1"/>
  <c r="Z25" i="1"/>
  <c r="Y25" i="1"/>
  <c r="X25" i="1" s="1"/>
  <c r="Q25" i="1"/>
  <c r="O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BA24" i="1"/>
  <c r="AU24" i="1"/>
  <c r="AO24" i="1"/>
  <c r="AJ24" i="1"/>
  <c r="AH24" i="1" s="1"/>
  <c r="AI24" i="1" s="1"/>
  <c r="Z24" i="1"/>
  <c r="Y24" i="1"/>
  <c r="X24" i="1" s="1"/>
  <c r="Q24" i="1"/>
  <c r="K24" i="1"/>
  <c r="AX24" i="1" s="1"/>
  <c r="BO23" i="1"/>
  <c r="BN23" i="1"/>
  <c r="BL23" i="1"/>
  <c r="BM23" i="1" s="1"/>
  <c r="T23" i="1" s="1"/>
  <c r="BJ23" i="1"/>
  <c r="BK23" i="1" s="1"/>
  <c r="BI23" i="1"/>
  <c r="BH23" i="1"/>
  <c r="BG23" i="1"/>
  <c r="BF23" i="1"/>
  <c r="BE23" i="1"/>
  <c r="BA23" i="1"/>
  <c r="AW23" i="1"/>
  <c r="AY23" i="1" s="1"/>
  <c r="AU23" i="1"/>
  <c r="AO23" i="1"/>
  <c r="AJ23" i="1"/>
  <c r="AH23" i="1" s="1"/>
  <c r="Z23" i="1"/>
  <c r="Y23" i="1"/>
  <c r="X23" i="1" s="1"/>
  <c r="Q23" i="1"/>
  <c r="O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H22" i="1" s="1"/>
  <c r="K22" i="1" s="1"/>
  <c r="AX22" i="1" s="1"/>
  <c r="AI22" i="1"/>
  <c r="Z22" i="1"/>
  <c r="Y22" i="1"/>
  <c r="X22" i="1" s="1"/>
  <c r="Q22" i="1"/>
  <c r="J22" i="1"/>
  <c r="I22" i="1" s="1"/>
  <c r="BO21" i="1"/>
  <c r="BN21" i="1"/>
  <c r="BL21" i="1"/>
  <c r="BM21" i="1" s="1"/>
  <c r="T21" i="1" s="1"/>
  <c r="BJ21" i="1"/>
  <c r="BK21" i="1" s="1"/>
  <c r="BI21" i="1"/>
  <c r="BH21" i="1"/>
  <c r="BG21" i="1"/>
  <c r="BF21" i="1"/>
  <c r="BE21" i="1"/>
  <c r="BA21" i="1"/>
  <c r="AW21" i="1"/>
  <c r="AY21" i="1" s="1"/>
  <c r="AU21" i="1"/>
  <c r="AO21" i="1"/>
  <c r="AJ21" i="1"/>
  <c r="AH21" i="1" s="1"/>
  <c r="Z21" i="1"/>
  <c r="Y21" i="1"/>
  <c r="X21" i="1" s="1"/>
  <c r="Q21" i="1"/>
  <c r="O21" i="1"/>
  <c r="BO20" i="1"/>
  <c r="BN20" i="1"/>
  <c r="BM20" i="1"/>
  <c r="BL20" i="1"/>
  <c r="BI20" i="1"/>
  <c r="BH20" i="1"/>
  <c r="BG20" i="1"/>
  <c r="BF20" i="1"/>
  <c r="BJ20" i="1" s="1"/>
  <c r="BK20" i="1" s="1"/>
  <c r="BE20" i="1"/>
  <c r="BA20" i="1"/>
  <c r="AU20" i="1"/>
  <c r="AO20" i="1"/>
  <c r="AJ20" i="1"/>
  <c r="AH20" i="1" s="1"/>
  <c r="AI20" i="1"/>
  <c r="Z20" i="1"/>
  <c r="Y20" i="1"/>
  <c r="X20" i="1" s="1"/>
  <c r="Q20" i="1"/>
  <c r="K20" i="1"/>
  <c r="AX20" i="1" s="1"/>
  <c r="J20" i="1"/>
  <c r="I20" i="1"/>
  <c r="AB20" i="1" s="1"/>
  <c r="BO19" i="1"/>
  <c r="BN19" i="1"/>
  <c r="BL19" i="1"/>
  <c r="BM19" i="1" s="1"/>
  <c r="T19" i="1" s="1"/>
  <c r="BJ19" i="1"/>
  <c r="BK19" i="1" s="1"/>
  <c r="BI19" i="1"/>
  <c r="BH19" i="1"/>
  <c r="BG19" i="1"/>
  <c r="BF19" i="1"/>
  <c r="BE19" i="1"/>
  <c r="BA19" i="1"/>
  <c r="AU19" i="1"/>
  <c r="AO19" i="1"/>
  <c r="AJ19" i="1"/>
  <c r="AH19" i="1" s="1"/>
  <c r="Z19" i="1"/>
  <c r="Y19" i="1"/>
  <c r="X19" i="1" s="1"/>
  <c r="Q19" i="1"/>
  <c r="O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BA18" i="1"/>
  <c r="AU18" i="1"/>
  <c r="AO18" i="1"/>
  <c r="AJ18" i="1"/>
  <c r="AH18" i="1" s="1"/>
  <c r="AI18" i="1"/>
  <c r="Z18" i="1"/>
  <c r="Y18" i="1"/>
  <c r="Q18" i="1"/>
  <c r="K18" i="1"/>
  <c r="AX18" i="1" s="1"/>
  <c r="J18" i="1"/>
  <c r="I18" i="1"/>
  <c r="AB18" i="1" s="1"/>
  <c r="BO17" i="1"/>
  <c r="BN17" i="1"/>
  <c r="BL17" i="1"/>
  <c r="BM17" i="1" s="1"/>
  <c r="T17" i="1" s="1"/>
  <c r="BJ17" i="1"/>
  <c r="BK17" i="1" s="1"/>
  <c r="BI17" i="1"/>
  <c r="BH17" i="1"/>
  <c r="BG17" i="1"/>
  <c r="BF17" i="1"/>
  <c r="BE17" i="1"/>
  <c r="BA17" i="1"/>
  <c r="AW17" i="1"/>
  <c r="AY17" i="1" s="1"/>
  <c r="AU17" i="1"/>
  <c r="AO17" i="1"/>
  <c r="AJ17" i="1"/>
  <c r="AH17" i="1" s="1"/>
  <c r="Z17" i="1"/>
  <c r="Y17" i="1"/>
  <c r="X17" i="1" s="1"/>
  <c r="Q17" i="1"/>
  <c r="AW28" i="1" l="1"/>
  <c r="T28" i="1"/>
  <c r="AW30" i="1"/>
  <c r="T30" i="1"/>
  <c r="AZ22" i="1"/>
  <c r="AW18" i="1"/>
  <c r="AY18" i="1" s="1"/>
  <c r="T18" i="1"/>
  <c r="AW22" i="1"/>
  <c r="T22" i="1"/>
  <c r="AB22" i="1"/>
  <c r="AW24" i="1"/>
  <c r="T24" i="1"/>
  <c r="AW26" i="1"/>
  <c r="AY26" i="1" s="1"/>
  <c r="T26" i="1"/>
  <c r="AB30" i="1"/>
  <c r="AB26" i="1"/>
  <c r="L17" i="1"/>
  <c r="K17" i="1"/>
  <c r="AX17" i="1" s="1"/>
  <c r="AZ17" i="1" s="1"/>
  <c r="J17" i="1"/>
  <c r="I17" i="1" s="1"/>
  <c r="AI17" i="1"/>
  <c r="L23" i="1"/>
  <c r="K23" i="1"/>
  <c r="AX23" i="1" s="1"/>
  <c r="AZ23" i="1" s="1"/>
  <c r="J23" i="1"/>
  <c r="I23" i="1" s="1"/>
  <c r="AI23" i="1"/>
  <c r="AZ18" i="1"/>
  <c r="O18" i="1"/>
  <c r="L18" i="1"/>
  <c r="AY22" i="1"/>
  <c r="J24" i="1"/>
  <c r="I24" i="1" s="1"/>
  <c r="L25" i="1"/>
  <c r="K25" i="1"/>
  <c r="AX25" i="1" s="1"/>
  <c r="AZ25" i="1" s="1"/>
  <c r="J25" i="1"/>
  <c r="I25" i="1" s="1"/>
  <c r="AI25" i="1"/>
  <c r="L29" i="1"/>
  <c r="K29" i="1"/>
  <c r="AX29" i="1" s="1"/>
  <c r="AZ29" i="1" s="1"/>
  <c r="J29" i="1"/>
  <c r="I29" i="1" s="1"/>
  <c r="AI29" i="1"/>
  <c r="O29" i="1"/>
  <c r="AY30" i="1"/>
  <c r="L19" i="1"/>
  <c r="K19" i="1"/>
  <c r="AX19" i="1" s="1"/>
  <c r="AZ19" i="1" s="1"/>
  <c r="J19" i="1"/>
  <c r="I19" i="1" s="1"/>
  <c r="AI19" i="1"/>
  <c r="AZ24" i="1"/>
  <c r="O24" i="1"/>
  <c r="L24" i="1"/>
  <c r="O22" i="1"/>
  <c r="L22" i="1"/>
  <c r="O28" i="1"/>
  <c r="L28" i="1"/>
  <c r="K28" i="1"/>
  <c r="AX28" i="1" s="1"/>
  <c r="AZ28" i="1" s="1"/>
  <c r="AW20" i="1"/>
  <c r="AZ20" i="1" s="1"/>
  <c r="T20" i="1"/>
  <c r="O30" i="1"/>
  <c r="L30" i="1"/>
  <c r="K30" i="1"/>
  <c r="AX30" i="1" s="1"/>
  <c r="AZ30" i="1" s="1"/>
  <c r="O20" i="1"/>
  <c r="L20" i="1"/>
  <c r="AY24" i="1"/>
  <c r="L31" i="1"/>
  <c r="K31" i="1"/>
  <c r="AX31" i="1" s="1"/>
  <c r="AZ31" i="1" s="1"/>
  <c r="J31" i="1"/>
  <c r="I31" i="1" s="1"/>
  <c r="AI31" i="1"/>
  <c r="O31" i="1"/>
  <c r="O26" i="1"/>
  <c r="L26" i="1"/>
  <c r="K26" i="1"/>
  <c r="AX26" i="1" s="1"/>
  <c r="O17" i="1"/>
  <c r="X18" i="1"/>
  <c r="AW19" i="1"/>
  <c r="AY19" i="1" s="1"/>
  <c r="L21" i="1"/>
  <c r="K21" i="1"/>
  <c r="AX21" i="1" s="1"/>
  <c r="AZ21" i="1" s="1"/>
  <c r="J21" i="1"/>
  <c r="I21" i="1" s="1"/>
  <c r="AI21" i="1"/>
  <c r="L27" i="1"/>
  <c r="K27" i="1"/>
  <c r="AX27" i="1" s="1"/>
  <c r="AZ27" i="1" s="1"/>
  <c r="J27" i="1"/>
  <c r="I27" i="1" s="1"/>
  <c r="AI27" i="1"/>
  <c r="O27" i="1"/>
  <c r="J28" i="1"/>
  <c r="I28" i="1" s="1"/>
  <c r="AY28" i="1"/>
  <c r="AZ26" i="1" l="1"/>
  <c r="U18" i="1"/>
  <c r="V18" i="1" s="1"/>
  <c r="AB25" i="1"/>
  <c r="U25" i="1"/>
  <c r="V25" i="1" s="1"/>
  <c r="U24" i="1"/>
  <c r="V24" i="1" s="1"/>
  <c r="AB28" i="1"/>
  <c r="AB21" i="1"/>
  <c r="U20" i="1"/>
  <c r="V20" i="1" s="1"/>
  <c r="AB29" i="1"/>
  <c r="R29" i="1"/>
  <c r="P29" i="1" s="1"/>
  <c r="S29" i="1" s="1"/>
  <c r="M29" i="1" s="1"/>
  <c r="N29" i="1" s="1"/>
  <c r="U29" i="1"/>
  <c r="V29" i="1" s="1"/>
  <c r="AB23" i="1"/>
  <c r="U23" i="1"/>
  <c r="V23" i="1" s="1"/>
  <c r="U21" i="1"/>
  <c r="V21" i="1" s="1"/>
  <c r="R21" i="1" s="1"/>
  <c r="P21" i="1" s="1"/>
  <c r="S21" i="1" s="1"/>
  <c r="M21" i="1" s="1"/>
  <c r="N21" i="1" s="1"/>
  <c r="AB19" i="1"/>
  <c r="AB24" i="1"/>
  <c r="U30" i="1"/>
  <c r="V30" i="1" s="1"/>
  <c r="AB17" i="1"/>
  <c r="U17" i="1"/>
  <c r="V17" i="1" s="1"/>
  <c r="AY20" i="1"/>
  <c r="U19" i="1"/>
  <c r="V19" i="1" s="1"/>
  <c r="AB27" i="1"/>
  <c r="U27" i="1"/>
  <c r="V27" i="1" s="1"/>
  <c r="U22" i="1"/>
  <c r="V22" i="1" s="1"/>
  <c r="U28" i="1"/>
  <c r="V28" i="1" s="1"/>
  <c r="AB31" i="1"/>
  <c r="U31" i="1"/>
  <c r="V31" i="1" s="1"/>
  <c r="U26" i="1"/>
  <c r="V26" i="1" s="1"/>
  <c r="W25" i="1" l="1"/>
  <c r="AA25" i="1" s="1"/>
  <c r="AC25" i="1"/>
  <c r="AD25" i="1"/>
  <c r="AE25" i="1" s="1"/>
  <c r="W24" i="1"/>
  <c r="AA24" i="1" s="1"/>
  <c r="AD24" i="1"/>
  <c r="AC24" i="1"/>
  <c r="AD17" i="1"/>
  <c r="AC17" i="1"/>
  <c r="W17" i="1"/>
  <c r="AA17" i="1" s="1"/>
  <c r="W22" i="1"/>
  <c r="AA22" i="1" s="1"/>
  <c r="AD22" i="1"/>
  <c r="AC22" i="1"/>
  <c r="R22" i="1"/>
  <c r="P22" i="1" s="1"/>
  <c r="S22" i="1" s="1"/>
  <c r="M22" i="1" s="1"/>
  <c r="N22" i="1" s="1"/>
  <c r="R17" i="1"/>
  <c r="P17" i="1" s="1"/>
  <c r="S17" i="1" s="1"/>
  <c r="M17" i="1" s="1"/>
  <c r="N17" i="1" s="1"/>
  <c r="R25" i="1"/>
  <c r="P25" i="1" s="1"/>
  <c r="S25" i="1" s="1"/>
  <c r="M25" i="1" s="1"/>
  <c r="N25" i="1" s="1"/>
  <c r="W26" i="1"/>
  <c r="AA26" i="1" s="1"/>
  <c r="AD26" i="1"/>
  <c r="AE26" i="1" s="1"/>
  <c r="AC26" i="1"/>
  <c r="R26" i="1"/>
  <c r="P26" i="1" s="1"/>
  <c r="S26" i="1" s="1"/>
  <c r="M26" i="1" s="1"/>
  <c r="N26" i="1" s="1"/>
  <c r="AC23" i="1"/>
  <c r="W23" i="1"/>
  <c r="AA23" i="1" s="1"/>
  <c r="AD23" i="1"/>
  <c r="AE23" i="1" s="1"/>
  <c r="W19" i="1"/>
  <c r="AA19" i="1" s="1"/>
  <c r="AC19" i="1"/>
  <c r="AD19" i="1"/>
  <c r="W28" i="1"/>
  <c r="AA28" i="1" s="1"/>
  <c r="AD28" i="1"/>
  <c r="AE28" i="1" s="1"/>
  <c r="AC28" i="1"/>
  <c r="W27" i="1"/>
  <c r="AA27" i="1" s="1"/>
  <c r="AD27" i="1"/>
  <c r="AC27" i="1"/>
  <c r="W30" i="1"/>
  <c r="AA30" i="1" s="1"/>
  <c r="AD30" i="1"/>
  <c r="AE30" i="1" s="1"/>
  <c r="AC30" i="1"/>
  <c r="R30" i="1"/>
  <c r="P30" i="1" s="1"/>
  <c r="S30" i="1" s="1"/>
  <c r="M30" i="1" s="1"/>
  <c r="N30" i="1" s="1"/>
  <c r="R23" i="1"/>
  <c r="P23" i="1" s="1"/>
  <c r="S23" i="1" s="1"/>
  <c r="M23" i="1" s="1"/>
  <c r="N23" i="1" s="1"/>
  <c r="W18" i="1"/>
  <c r="AA18" i="1" s="1"/>
  <c r="AD18" i="1"/>
  <c r="AC18" i="1"/>
  <c r="R18" i="1"/>
  <c r="P18" i="1" s="1"/>
  <c r="S18" i="1" s="1"/>
  <c r="M18" i="1" s="1"/>
  <c r="N18" i="1" s="1"/>
  <c r="W20" i="1"/>
  <c r="AA20" i="1" s="1"/>
  <c r="AD20" i="1"/>
  <c r="R20" i="1"/>
  <c r="P20" i="1" s="1"/>
  <c r="S20" i="1" s="1"/>
  <c r="M20" i="1" s="1"/>
  <c r="N20" i="1" s="1"/>
  <c r="AC20" i="1"/>
  <c r="W31" i="1"/>
  <c r="AA31" i="1" s="1"/>
  <c r="AD31" i="1"/>
  <c r="AC31" i="1"/>
  <c r="R27" i="1"/>
  <c r="P27" i="1" s="1"/>
  <c r="S27" i="1" s="1"/>
  <c r="M27" i="1" s="1"/>
  <c r="N27" i="1" s="1"/>
  <c r="R28" i="1"/>
  <c r="P28" i="1" s="1"/>
  <c r="S28" i="1" s="1"/>
  <c r="M28" i="1" s="1"/>
  <c r="N28" i="1" s="1"/>
  <c r="R19" i="1"/>
  <c r="P19" i="1" s="1"/>
  <c r="S19" i="1" s="1"/>
  <c r="M19" i="1" s="1"/>
  <c r="N19" i="1" s="1"/>
  <c r="AD21" i="1"/>
  <c r="AE21" i="1" s="1"/>
  <c r="AC21" i="1"/>
  <c r="W21" i="1"/>
  <c r="AA21" i="1" s="1"/>
  <c r="R31" i="1"/>
  <c r="P31" i="1" s="1"/>
  <c r="S31" i="1" s="1"/>
  <c r="M31" i="1" s="1"/>
  <c r="N31" i="1" s="1"/>
  <c r="R24" i="1"/>
  <c r="P24" i="1" s="1"/>
  <c r="S24" i="1" s="1"/>
  <c r="M24" i="1" s="1"/>
  <c r="N24" i="1" s="1"/>
  <c r="W29" i="1"/>
  <c r="AA29" i="1" s="1"/>
  <c r="AC29" i="1"/>
  <c r="AD29" i="1"/>
  <c r="AE31" i="1" l="1"/>
  <c r="AE18" i="1"/>
  <c r="AE27" i="1"/>
  <c r="AE17" i="1"/>
  <c r="AE24" i="1"/>
  <c r="AE22" i="1"/>
  <c r="AE29" i="1"/>
  <c r="AE20" i="1"/>
  <c r="AE19" i="1"/>
</calcChain>
</file>

<file path=xl/sharedStrings.xml><?xml version="1.0" encoding="utf-8"?>
<sst xmlns="http://schemas.openxmlformats.org/spreadsheetml/2006/main" count="702" uniqueCount="358">
  <si>
    <t>File opened</t>
  </si>
  <si>
    <t>2020-12-10 12:37:09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</si>
  <si>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</si>
  <si>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</si>
  <si>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</si>
  <si>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</si>
  <si>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</si>
  <si>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</si>
  <si>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</si>
  <si>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</si>
  <si>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</si>
  <si>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</si>
  <si>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</si>
  <si>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{"ssa_ref": "37127.4", "co2bspanconc2": "0", "co2bspan2": "0", "co2bspan2a": "0.0873229", "h2oaspanconc2": "0", "co2aspanconc1": "400", "co2aspanconc2": "0", "h2obspan2b": "0.0677395", "flowbzero": "0.26", "co2aspan2": "0", "ssb_ref": "34919.1", "h2oaspanconc1": "12.17", "co2aspan2b": "0.086568", "h2oaspan1": "1.00398", "tazero": "0.00104713", "h2obspan2a": "0.0678114", "chamberpressurezero": "2.57375", "co2aspan1": "1.00054", "flowazero": "0.317", "h2obspanconc2": "0", "co2bspan1": "0.999577", "h2oaspan2": "0", "h2oaspan2b": "0.0671222", "co2bzero": "0.898612", "h2obspan1": "0.998939", "co2aspan2a": "0.0865215", "co2azero": "0.892502", "h2oaspan2a": "0.0668561", "tbzero": "0.0513058", "h2obspan2": "0", "co2bspanconc1": "400", "h2obzero": "1.16501", "h2obspanconc1": "12.17", "h2oazero": "1.16161", "co2bspan2b": "0.087286", "oxygen": "21", "flowmeterzero": "0.990581"}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</si>
  <si>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</si>
  <si>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</si>
  <si>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</si>
  <si>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</si>
  <si>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</si>
  <si>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</si>
  <si>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</si>
  <si>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</si>
  <si>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</si>
  <si>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</si>
  <si>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12:37:09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</si>
  <si>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</si>
  <si>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</si>
  <si>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</si>
  <si>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</si>
  <si>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</si>
  <si>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</si>
  <si>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</si>
  <si>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</si>
  <si>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</si>
  <si>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</si>
  <si>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</si>
  <si>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</si>
  <si>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</si>
  <si>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</si>
  <si>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</si>
  <si>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</si>
  <si>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</si>
  <si>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</si>
  <si>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</si>
  <si>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</si>
  <si>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</si>
  <si>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</si>
  <si>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</si>
  <si>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</si>
  <si>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</si>
  <si>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</si>
  <si>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</si>
  <si>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</si>
  <si>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</si>
  <si>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</si>
  <si>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</si>
  <si>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</si>
  <si>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</si>
  <si>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</si>
  <si>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</si>
  <si>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</si>
  <si>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</si>
  <si>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</si>
  <si>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</si>
  <si>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</si>
  <si>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</si>
  <si>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</si>
  <si>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</si>
  <si>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</si>
  <si>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</si>
  <si>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</si>
  <si>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</si>
  <si>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</si>
  <si>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</si>
  <si>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</si>
  <si>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</si>
  <si>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</si>
  <si>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</si>
  <si>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1.81794 88.5368 375.466 603.274 837.245 1038.33 1228.07 1386.02</t>
  </si>
  <si>
    <t>Fs_true</t>
  </si>
  <si>
    <t>0.902449 104.799 402.193 601.528 801.54 1001.17 1201.61 1400.54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</si>
  <si>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</si>
  <si>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</si>
  <si>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</si>
  <si>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</si>
  <si>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</si>
  <si>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</si>
  <si>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</si>
  <si>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</si>
  <si>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</si>
  <si>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</si>
  <si>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</si>
  <si>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</si>
  <si>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</si>
  <si>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</si>
  <si>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</si>
  <si>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</si>
  <si>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</si>
  <si>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</si>
  <si>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</si>
  <si>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</si>
  <si>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</si>
  <si>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</si>
  <si>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</si>
  <si>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</si>
  <si>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</si>
  <si>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</si>
  <si>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</si>
  <si>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</si>
  <si>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</si>
  <si>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</si>
  <si>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</si>
  <si>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</si>
  <si>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</si>
  <si>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</si>
  <si>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</si>
  <si>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</si>
  <si>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</si>
  <si>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</si>
  <si>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</si>
  <si>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</si>
  <si>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</si>
  <si>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</si>
  <si>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</si>
  <si>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</si>
  <si>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</si>
  <si>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</si>
  <si>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</si>
  <si>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</si>
  <si>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</si>
  <si>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</si>
  <si>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</si>
  <si>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</si>
  <si>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</si>
  <si>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</si>
  <si>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</si>
  <si>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</si>
  <si>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</si>
  <si>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</si>
  <si>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</si>
  <si>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</si>
  <si>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</si>
  <si>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</si>
  <si>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</si>
  <si>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</si>
  <si>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</si>
  <si>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</si>
  <si>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</si>
  <si>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</si>
  <si>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</si>
  <si>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</si>
  <si>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</si>
  <si>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</si>
  <si>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</si>
  <si>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</si>
  <si>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</si>
  <si>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</si>
  <si>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</si>
  <si>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</si>
  <si>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</si>
  <si>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</si>
  <si>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</si>
  <si>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</si>
  <si>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</si>
  <si>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</si>
  <si>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</si>
  <si>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</si>
  <si>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</si>
  <si>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</si>
  <si>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</si>
  <si>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</si>
  <si>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</si>
  <si>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</si>
  <si>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</si>
  <si>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</si>
  <si>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</si>
  <si>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</si>
  <si>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</si>
  <si>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</si>
  <si>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</si>
  <si>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</si>
  <si>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</si>
  <si>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</si>
  <si>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</si>
  <si>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</si>
  <si>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</si>
  <si>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</si>
  <si>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</si>
  <si>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</si>
  <si>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</si>
  <si>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</si>
  <si>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</si>
  <si>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</si>
  <si>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</si>
  <si>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</si>
  <si>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</si>
  <si>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</si>
  <si>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</si>
  <si>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</si>
  <si>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</si>
  <si>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</si>
  <si>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</si>
  <si>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</si>
  <si>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</si>
  <si>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</si>
  <si>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</si>
  <si>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</si>
  <si>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</si>
  <si>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</si>
  <si>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</si>
  <si>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</si>
  <si>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</si>
  <si>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</si>
  <si>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</si>
  <si>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</si>
  <si>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</si>
  <si>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</si>
  <si>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</si>
  <si>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</si>
  <si>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</si>
  <si>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</si>
  <si>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</si>
  <si>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</si>
  <si>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</si>
  <si>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</si>
  <si>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</si>
  <si>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</si>
  <si>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</si>
  <si>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</si>
  <si>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</si>
  <si>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</si>
  <si>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</si>
  <si>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</si>
  <si>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</si>
  <si>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</si>
  <si>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</si>
  <si>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</si>
  <si>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</si>
  <si>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</si>
  <si>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</si>
  <si>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</si>
  <si>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</si>
  <si>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</si>
  <si>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</si>
  <si>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</si>
  <si>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</si>
  <si>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</si>
  <si>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</si>
  <si>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</si>
  <si>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</si>
  <si>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</si>
  <si>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</si>
  <si>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</si>
  <si>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</si>
  <si>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</si>
  <si>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</si>
  <si>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</si>
  <si>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</si>
  <si>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</si>
  <si>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</si>
  <si>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</si>
  <si>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</si>
  <si>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</si>
  <si>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</si>
  <si>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</si>
  <si>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</si>
  <si>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</si>
  <si>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</si>
  <si>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</si>
  <si>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</si>
  <si>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</si>
  <si>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</si>
  <si>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</si>
  <si>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</si>
  <si>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</si>
  <si>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</si>
  <si>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</si>
  <si>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</si>
  <si>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</si>
  <si>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</si>
  <si>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</si>
  <si>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</si>
  <si>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</si>
  <si>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</si>
  <si>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</si>
  <si>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</si>
  <si>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</si>
  <si>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</si>
  <si>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</si>
  <si>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20201210 12:42:28</t>
  </si>
  <si>
    <t>12:42:28</t>
  </si>
  <si>
    <t>1149</t>
  </si>
  <si>
    <t>_1</t>
  </si>
  <si>
    <t>RECT-4143-20200907-06_33_50</t>
  </si>
  <si>
    <t>RECT-1650-20201210-12_42_28</t>
  </si>
  <si>
    <t>DARK-1651-20201210-12_42_36</t>
  </si>
  <si>
    <t>0: Broadleaf</t>
  </si>
  <si>
    <t>--:--:--</t>
  </si>
  <si>
    <t>0/3</t>
  </si>
  <si>
    <t>20201210 12:44:28</t>
  </si>
  <si>
    <t>12:44:28</t>
  </si>
  <si>
    <t>RECT-1652-20201210-12_44_29</t>
  </si>
  <si>
    <t>DARK-1653-20201210-12_44_37</t>
  </si>
  <si>
    <t>1/3</t>
  </si>
  <si>
    <t>20201210 12:46:04</t>
  </si>
  <si>
    <t>12:46:04</t>
  </si>
  <si>
    <t>RECT-1654-20201210-12_46_05</t>
  </si>
  <si>
    <t>DARK-1655-20201210-12_46_13</t>
  </si>
  <si>
    <t>3/3</t>
  </si>
  <si>
    <t>20201210 12:47:29</t>
  </si>
  <si>
    <t>12:47:29</t>
  </si>
  <si>
    <t>RECT-1656-20201210-12_47_30</t>
  </si>
  <si>
    <t>DARK-1657-20201210-12_47_38</t>
  </si>
  <si>
    <t>20201210 12:48:45</t>
  </si>
  <si>
    <t>12:48:45</t>
  </si>
  <si>
    <t>RECT-1658-20201210-12_48_46</t>
  </si>
  <si>
    <t>DARK-1659-20201210-12_48_54</t>
  </si>
  <si>
    <t>20201210 12:50:22</t>
  </si>
  <si>
    <t>12:50:22</t>
  </si>
  <si>
    <t>RECT-1660-20201210-12_50_23</t>
  </si>
  <si>
    <t>DARK-1661-20201210-12_50_31</t>
  </si>
  <si>
    <t>20201210 12:52:04</t>
  </si>
  <si>
    <t>12:52:04</t>
  </si>
  <si>
    <t>RECT-1662-20201210-12_52_05</t>
  </si>
  <si>
    <t>DARK-1663-20201210-12_52_13</t>
  </si>
  <si>
    <t>20201210 12:54:05</t>
  </si>
  <si>
    <t>12:54:05</t>
  </si>
  <si>
    <t>RECT-1664-20201210-12_54_05</t>
  </si>
  <si>
    <t>DARK-1665-20201210-12_54_13</t>
  </si>
  <si>
    <t>20201210 12:56:05</t>
  </si>
  <si>
    <t>12:56:05</t>
  </si>
  <si>
    <t>RECT-1666-20201210-12_56_06</t>
  </si>
  <si>
    <t>DARK-1667-20201210-12_56_14</t>
  </si>
  <si>
    <t>20201210 12:58:06</t>
  </si>
  <si>
    <t>12:58:06</t>
  </si>
  <si>
    <t>RECT-1668-20201210-12_58_06</t>
  </si>
  <si>
    <t>DARK-1669-20201210-12_58_14</t>
  </si>
  <si>
    <t>2/3</t>
  </si>
  <si>
    <t>20201210 13:00:06</t>
  </si>
  <si>
    <t>13:00:06</t>
  </si>
  <si>
    <t>RECT-1670-20201210-13_00_07</t>
  </si>
  <si>
    <t>DARK-1671-20201210-13_00_15</t>
  </si>
  <si>
    <t>20201210 13:02:07</t>
  </si>
  <si>
    <t>13:02:07</t>
  </si>
  <si>
    <t>RECT-1672-20201210-13_02_08</t>
  </si>
  <si>
    <t>DARK-1673-20201210-13_02_15</t>
  </si>
  <si>
    <t>20201210 13:04:07</t>
  </si>
  <si>
    <t>13:04:07</t>
  </si>
  <si>
    <t>RECT-1674-20201210-13_04_08</t>
  </si>
  <si>
    <t>DARK-1675-20201210-13_04_16</t>
  </si>
  <si>
    <t>20201210 13:06:08</t>
  </si>
  <si>
    <t>13:06:08</t>
  </si>
  <si>
    <t>RECT-1676-20201210-13_06_09</t>
  </si>
  <si>
    <t>DARK-1677-20201210-13_06_16</t>
  </si>
  <si>
    <t>20201210 13:08:08</t>
  </si>
  <si>
    <t>13:08:08</t>
  </si>
  <si>
    <t>RECT-1678-20201210-13_08_09</t>
  </si>
  <si>
    <t>DARK-1679-20201210-13_08_17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</si>
</sst>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1607625748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1607625740.25</v>
      </c>
      <c r="I17">
        <f t="shared" ref="I17:I31" si="0">(J17)/1000</f>
        <v>6.3452335736775686E-3</v>
      </c>
      <c r="J17">
        <f t="shared" ref="J17:J31" si="1">1000*CA17*AH17*(BW17-BX17)/(100*BP17*(1000-AH17*BW17))</f>
        <v>6.3452335736775689</v>
      </c>
      <c r="K17">
        <f t="shared" ref="K17:K31" si="2">CA17*AH17*(BV17-BU17*(1000-AH17*BX17)/(1000-AH17*BW17))/(100*BP17)</f>
        <v>19.51253747885043</v>
      </c>
      <c r="L17">
        <f t="shared" ref="L17:L31" si="3">BU17 - IF(AH17&gt;1, K17*BP17*100/(AJ17*CI17), 0)</f>
        <v>402.000133333333</v>
      </c>
      <c r="M17">
        <f t="shared" ref="M17:M31" si="4">((S17-I17/2)*L17-K17)/(S17+I17/2)</f>
        <v>239.39771485217352</v>
      </c>
      <c r="N17">
        <f t="shared" ref="N17:N31" si="5">M17*(CB17+CC17)/1000</f>
        <v>24.325620588541984</v>
      </c>
      <c r="O17">
        <f t="shared" ref="O17:O31" si="6">(BU17 - IF(AH17&gt;1, K17*BP17*100/(AJ17*CI17), 0))*(CB17+CC17)/1000</f>
        <v>40.847936773533341</v>
      </c>
      <c r="P17">
        <f t="shared" ref="P17:P31" si="7">2/((1/R17-1/Q17)+SIGN(R17)*SQRT((1/R17-1/Q17)*(1/R17-1/Q17) + 4*BQ17/((BQ17+1)*(BQ17+1))*(2*1/R17*1/Q17-1/Q17*1/Q17)))</f>
        <v>0.21949483189662367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2.9558632371449178</v>
      </c>
      <c r="R17">
        <f t="shared" ref="R17:R31" si="9">I17*(1000-(1000*0.61365*EXP(17.502*V17/(240.97+V17))/(CB17+CC17)+BW17)/2)/(1000*0.61365*EXP(17.502*V17/(240.97+V17))/(CB17+CC17)-BW17)</f>
        <v>0.21082520811282951</v>
      </c>
      <c r="S17">
        <f t="shared" ref="S17:S31" si="10">1/((BQ17+1)/(P17/1.6)+1/(Q17/1.37)) + BQ17/((BQ17+1)/(P17/1.6) + BQ17/(Q17/1.37))</f>
        <v>0.13251615357457125</v>
      </c>
      <c r="T17">
        <f t="shared" ref="T17:T31" si="11">(BM17*BO17)</f>
        <v>231.28957868018574</v>
      </c>
      <c r="U17">
        <f t="shared" ref="U17:U31" si="12">(CD17+(T17+2*0.95*0.0000000567*(((CD17+$B$7)+273)^4-(CD17+273)^4)-44100*I17)/(1.84*29.3*Q17+8*0.95*0.0000000567*(CD17+273)^3))</f>
        <v>27.719251464072652</v>
      </c>
      <c r="V17">
        <f t="shared" ref="V17:V31" si="13">($C$7*CE17+$D$7*CF17+$E$7*U17)</f>
        <v>28.0125733333333</v>
      </c>
      <c r="W17">
        <f t="shared" ref="W17:W31" si="14">0.61365*EXP(17.502*V17/(240.97+V17))</f>
        <v>3.7976221188378649</v>
      </c>
      <c r="X17">
        <f t="shared" ref="X17:X31" si="15">(Y17/Z17*100)</f>
        <v>21.307411461543552</v>
      </c>
      <c r="Y17">
        <f t="shared" ref="Y17:Y31" si="16">BW17*(CB17+CC17)/1000</f>
        <v>0.80871897097741285</v>
      </c>
      <c r="Z17">
        <f t="shared" ref="Z17:Z31" si="17">0.61365*EXP(17.502*CD17/(240.97+CD17))</f>
        <v>3.7954820201272241</v>
      </c>
      <c r="AA17">
        <f t="shared" ref="AA17:AA31" si="18">(W17-BW17*(CB17+CC17)/1000)</f>
        <v>2.988903147860452</v>
      </c>
      <c r="AB17">
        <f t="shared" ref="AB17:AB31" si="19">(-I17*44100)</f>
        <v>-279.82480059918078</v>
      </c>
      <c r="AC17">
        <f t="shared" ref="AC17:AC31" si="20">2*29.3*Q17*0.92*(CD17-V17)</f>
        <v>-1.5409773437920278</v>
      </c>
      <c r="AD17">
        <f t="shared" ref="AD17:AD31" si="21">2*0.95*0.0000000567*(((CD17+$B$7)+273)^4-(V17+273)^4)</f>
        <v>-0.11364651099953063</v>
      </c>
      <c r="AE17">
        <f t="shared" ref="AE17:AE31" si="22">T17+AD17+AB17+AC17</f>
        <v>-50.189845773786594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53495.673785743864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15389</v>
      </c>
      <c r="AS17">
        <v>1115.55615384615</v>
      </c>
      <c r="AT17">
        <v>1574.35</v>
      </c>
      <c r="AU17">
        <f t="shared" ref="AU17:AU31" si="27">1-AS17/AT17</f>
        <v>0.29141794782218056</v>
      </c>
      <c r="AV17">
        <v>0.5</v>
      </c>
      <c r="AW17">
        <f t="shared" ref="AW17:AW31" si="28">BM17</f>
        <v>1180.1757015545263</v>
      </c>
      <c r="AX17">
        <f t="shared" ref="AX17:AX31" si="29">K17</f>
        <v>19.51253747885043</v>
      </c>
      <c r="AY17">
        <f t="shared" ref="AY17:AY31" si="30">AU17*AV17*AW17</f>
        <v>171.96219050831115</v>
      </c>
      <c r="AZ17">
        <f t="shared" ref="AZ17:AZ31" si="31">(AX17-AP17)/AW17</f>
        <v>1.7023130481506905E-2</v>
      </c>
      <c r="BA17">
        <f t="shared" ref="BA17:BA31" si="32">(AN17-AT17)/AT17</f>
        <v>1.072017022898339</v>
      </c>
      <c r="BB17" t="s">
        <v>295</v>
      </c>
      <c r="BC17">
        <v>1115.55615384615</v>
      </c>
      <c r="BD17">
        <v>707.33</v>
      </c>
      <c r="BE17">
        <f t="shared" ref="BE17:BE31" si="33">1-BD17/AT17</f>
        <v>0.55071616857750816</v>
      </c>
      <c r="BF17">
        <f t="shared" ref="BF17:BF31" si="34">(AT17-BC17)/(AT17-BD17)</f>
        <v>0.52916177960583377</v>
      </c>
      <c r="BG17">
        <f t="shared" ref="BG17:BG31" si="35">(AN17-AT17)/(AN17-BD17)</f>
        <v>0.66062432723358455</v>
      </c>
      <c r="BH17">
        <f t="shared" ref="BH17:BH31" si="36">(AT17-BC17)/(AT17-AM17)</f>
        <v>0.53418119449905721</v>
      </c>
      <c r="BI17">
        <f t="shared" ref="BI17:BI31" si="37">(AN17-AT17)/(AN17-AM17)</f>
        <v>0.66273775261404033</v>
      </c>
      <c r="BJ17">
        <f t="shared" ref="BJ17:BJ31" si="38">(BF17*BD17/BC17)</f>
        <v>0.33552053859246089</v>
      </c>
      <c r="BK17">
        <f t="shared" ref="BK17:BK31" si="39">(1-BJ17)</f>
        <v>0.66447946140753911</v>
      </c>
      <c r="BL17">
        <f t="shared" ref="BL17:BL31" si="40">$B$11*CJ17+$C$11*CK17+$F$11*CL17*(1-CO17)</f>
        <v>1399.98866666667</v>
      </c>
      <c r="BM17">
        <f t="shared" ref="BM17:BM31" si="41">BL17*BN17</f>
        <v>1180.1757015545263</v>
      </c>
      <c r="BN17">
        <f t="shared" ref="BN17:BN31" si="42">($B$11*$D$9+$C$11*$D$9+$F$11*((CY17+CQ17)/MAX(CY17+CQ17+CZ17, 0.1)*$I$9+CZ17/MAX(CY17+CQ17+CZ17, 0.1)*$J$9))/($B$11+$C$11+$F$11)</f>
        <v>0.84298946816797338</v>
      </c>
      <c r="BO17">
        <f t="shared" ref="BO17:BO31" si="43">($B$11*$K$9+$C$11*$K$9+$F$11*((CY17+CQ17)/MAX(CY17+CQ17+CZ17, 0.1)*$P$9+CZ17/MAX(CY17+CQ17+CZ17, 0.1)*$Q$9))/($B$11+$C$11+$F$11)</f>
        <v>0.19597893633594671</v>
      </c>
      <c r="BP17">
        <v>6</v>
      </c>
      <c r="BQ17">
        <v>0.5</v>
      </c>
      <c r="BR17" t="s">
        <v>296</v>
      </c>
      <c r="BS17">
        <v>2</v>
      </c>
      <c r="BT17">
        <v>1607625740.25</v>
      </c>
      <c r="BU17">
        <v>402.000133333333</v>
      </c>
      <c r="BV17">
        <v>428.46643333333299</v>
      </c>
      <c r="BW17">
        <v>7.9589119999999998</v>
      </c>
      <c r="BX17">
        <v>0.40799673333333297</v>
      </c>
      <c r="BY17">
        <v>400.9889</v>
      </c>
      <c r="BZ17">
        <v>7.8923473333333298</v>
      </c>
      <c r="CA17">
        <v>500.18299999999999</v>
      </c>
      <c r="CB17">
        <v>101.511766666667</v>
      </c>
      <c r="CC17">
        <v>9.9982650000000006E-2</v>
      </c>
      <c r="CD17">
        <v>28.0029033333333</v>
      </c>
      <c r="CE17">
        <v>28.0125733333333</v>
      </c>
      <c r="CF17">
        <v>999.9</v>
      </c>
      <c r="CG17">
        <v>0</v>
      </c>
      <c r="CH17">
        <v>0</v>
      </c>
      <c r="CI17">
        <v>9999.6036666666696</v>
      </c>
      <c r="CJ17">
        <v>0</v>
      </c>
      <c r="CK17">
        <v>444.37723333333298</v>
      </c>
      <c r="CL17">
        <v>1399.98866666667</v>
      </c>
      <c r="CM17">
        <v>0.89999390000000001</v>
      </c>
      <c r="CN17">
        <v>0.10000593333333301</v>
      </c>
      <c r="CO17">
        <v>0</v>
      </c>
      <c r="CP17">
        <v>1115.193</v>
      </c>
      <c r="CQ17">
        <v>4.9994800000000001</v>
      </c>
      <c r="CR17">
        <v>15759.483333333301</v>
      </c>
      <c r="CS17">
        <v>11417.46</v>
      </c>
      <c r="CT17">
        <v>46.606099999999998</v>
      </c>
      <c r="CU17">
        <v>48.699599999999997</v>
      </c>
      <c r="CV17">
        <v>47.551766666666602</v>
      </c>
      <c r="CW17">
        <v>48.476833333333303</v>
      </c>
      <c r="CX17">
        <v>48.705966666666697</v>
      </c>
      <c r="CY17">
        <v>1255.48133333333</v>
      </c>
      <c r="CZ17">
        <v>139.50733333333301</v>
      </c>
      <c r="DA17">
        <v>0</v>
      </c>
      <c r="DB17">
        <v>407.5</v>
      </c>
      <c r="DC17">
        <v>0</v>
      </c>
      <c r="DD17">
        <v>1115.55615384615</v>
      </c>
      <c r="DE17">
        <v>54.607179533071999</v>
      </c>
      <c r="DF17">
        <v>759.904273968707</v>
      </c>
      <c r="DG17">
        <v>15764.6076923077</v>
      </c>
      <c r="DH17">
        <v>15</v>
      </c>
      <c r="DI17">
        <v>0</v>
      </c>
      <c r="DJ17" t="s">
        <v>297</v>
      </c>
      <c r="DK17">
        <v>1607548763</v>
      </c>
      <c r="DL17">
        <v>1607548763</v>
      </c>
      <c r="DM17">
        <v>0</v>
      </c>
      <c r="DN17">
        <v>-4.4999999999999998E-2</v>
      </c>
      <c r="DO17">
        <v>6.0000000000000001E-3</v>
      </c>
      <c r="DP17">
        <v>1.012</v>
      </c>
      <c r="DQ17">
        <v>6.6000000000000003E-2</v>
      </c>
      <c r="DR17">
        <v>400</v>
      </c>
      <c r="DS17">
        <v>0</v>
      </c>
      <c r="DT17">
        <v>0.22</v>
      </c>
      <c r="DU17">
        <v>0.08</v>
      </c>
      <c r="DV17">
        <v>19.4940047032146</v>
      </c>
      <c r="DW17">
        <v>2.3196803474060599</v>
      </c>
      <c r="DX17">
        <v>0.17114584853748299</v>
      </c>
      <c r="DY17">
        <v>0</v>
      </c>
      <c r="DZ17">
        <v>-26.466246666666699</v>
      </c>
      <c r="EA17">
        <v>-2.4501463848721401</v>
      </c>
      <c r="EB17">
        <v>0.181974570995205</v>
      </c>
      <c r="EC17">
        <v>0</v>
      </c>
      <c r="ED17">
        <v>7.5509166666666703</v>
      </c>
      <c r="EE17">
        <v>-0.290290011123499</v>
      </c>
      <c r="EF17">
        <v>2.1018375664060101E-2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1.0109999999999999</v>
      </c>
      <c r="EN17">
        <v>6.6100000000000006E-2</v>
      </c>
      <c r="EO17">
        <v>1.1794943401787199</v>
      </c>
      <c r="EP17">
        <v>-1.6043650578588901E-5</v>
      </c>
      <c r="EQ17">
        <v>-1.15305589960158E-6</v>
      </c>
      <c r="ER17">
        <v>3.6581349982770798E-10</v>
      </c>
      <c r="ES17">
        <v>6.6000000000000003E-2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1283.0999999999999</v>
      </c>
      <c r="FB17">
        <v>1283.0999999999999</v>
      </c>
      <c r="FC17">
        <v>2</v>
      </c>
      <c r="FD17">
        <v>512.50900000000001</v>
      </c>
      <c r="FE17">
        <v>456.99799999999999</v>
      </c>
      <c r="FF17">
        <v>24.069500000000001</v>
      </c>
      <c r="FG17">
        <v>34.484000000000002</v>
      </c>
      <c r="FH17">
        <v>30.0001</v>
      </c>
      <c r="FI17">
        <v>34.497599999999998</v>
      </c>
      <c r="FJ17">
        <v>34.544699999999999</v>
      </c>
      <c r="FK17">
        <v>19.895</v>
      </c>
      <c r="FL17">
        <v>100</v>
      </c>
      <c r="FM17">
        <v>0</v>
      </c>
      <c r="FN17">
        <v>24.065000000000001</v>
      </c>
      <c r="FO17">
        <v>427.702</v>
      </c>
      <c r="FP17">
        <v>0</v>
      </c>
      <c r="FQ17">
        <v>97.768000000000001</v>
      </c>
      <c r="FR17">
        <v>102.015</v>
      </c>
    </row>
    <row r="18" spans="1:174" x14ac:dyDescent="0.25">
      <c r="A18">
        <v>2</v>
      </c>
      <c r="B18">
        <v>1607625868.5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1607625860.5</v>
      </c>
      <c r="I18">
        <f t="shared" si="0"/>
        <v>5.7855287435882186E-3</v>
      </c>
      <c r="J18">
        <f t="shared" si="1"/>
        <v>5.7855287435882188</v>
      </c>
      <c r="K18">
        <f t="shared" si="2"/>
        <v>-0.80433875006133948</v>
      </c>
      <c r="L18">
        <f t="shared" si="3"/>
        <v>49.576151612903203</v>
      </c>
      <c r="M18">
        <f t="shared" si="4"/>
        <v>53.913037222140552</v>
      </c>
      <c r="N18">
        <f t="shared" si="5"/>
        <v>5.477859038952718</v>
      </c>
      <c r="O18">
        <f t="shared" si="6"/>
        <v>5.0372077742580901</v>
      </c>
      <c r="P18">
        <f t="shared" si="7"/>
        <v>0.19204307649742702</v>
      </c>
      <c r="Q18">
        <f t="shared" si="8"/>
        <v>2.9548694831311448</v>
      </c>
      <c r="R18">
        <f t="shared" si="9"/>
        <v>0.1853688100946313</v>
      </c>
      <c r="S18">
        <f t="shared" si="10"/>
        <v>0.11643583834858201</v>
      </c>
      <c r="T18">
        <f t="shared" si="11"/>
        <v>231.2924271284877</v>
      </c>
      <c r="U18">
        <f t="shared" si="12"/>
        <v>27.843337188121197</v>
      </c>
      <c r="V18">
        <f t="shared" si="13"/>
        <v>28.207164516129001</v>
      </c>
      <c r="W18">
        <f t="shared" si="14"/>
        <v>3.8409120441868803</v>
      </c>
      <c r="X18">
        <f t="shared" si="15"/>
        <v>19.551941147503531</v>
      </c>
      <c r="Y18">
        <f t="shared" si="16"/>
        <v>0.7412196438259494</v>
      </c>
      <c r="Z18">
        <f t="shared" si="17"/>
        <v>3.7910284111129871</v>
      </c>
      <c r="AA18">
        <f t="shared" si="18"/>
        <v>3.0996924003609307</v>
      </c>
      <c r="AB18">
        <f t="shared" si="19"/>
        <v>-255.14181759224044</v>
      </c>
      <c r="AC18">
        <f t="shared" si="20"/>
        <v>-35.747576050133119</v>
      </c>
      <c r="AD18">
        <f t="shared" si="21"/>
        <v>-2.6395509019014125</v>
      </c>
      <c r="AE18">
        <f t="shared" si="22"/>
        <v>-62.236517415787262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53470.186647450158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15379.6</v>
      </c>
      <c r="AS18">
        <v>832.16849999999999</v>
      </c>
      <c r="AT18">
        <v>994.87</v>
      </c>
      <c r="AU18">
        <f t="shared" si="27"/>
        <v>0.16354046257299948</v>
      </c>
      <c r="AV18">
        <v>0.5</v>
      </c>
      <c r="AW18">
        <f t="shared" si="28"/>
        <v>1180.1943005901117</v>
      </c>
      <c r="AX18">
        <f t="shared" si="29"/>
        <v>-0.80433875006133948</v>
      </c>
      <c r="AY18">
        <f t="shared" si="30"/>
        <v>96.504760922262221</v>
      </c>
      <c r="AZ18">
        <f t="shared" si="31"/>
        <v>-1.919948860385261E-4</v>
      </c>
      <c r="BA18">
        <f t="shared" si="32"/>
        <v>2.2789007609034346</v>
      </c>
      <c r="BB18" t="s">
        <v>302</v>
      </c>
      <c r="BC18">
        <v>832.16849999999999</v>
      </c>
      <c r="BD18">
        <v>644.39</v>
      </c>
      <c r="BE18">
        <f t="shared" si="33"/>
        <v>0.35228723350789548</v>
      </c>
      <c r="BF18">
        <f t="shared" si="34"/>
        <v>0.46422477744807122</v>
      </c>
      <c r="BG18">
        <f t="shared" si="35"/>
        <v>0.86611096042694136</v>
      </c>
      <c r="BH18">
        <f t="shared" si="36"/>
        <v>0.58233905360795768</v>
      </c>
      <c r="BI18">
        <f t="shared" si="37"/>
        <v>0.89028793711321019</v>
      </c>
      <c r="BJ18">
        <f t="shared" si="38"/>
        <v>0.35947263605839752</v>
      </c>
      <c r="BK18">
        <f t="shared" si="39"/>
        <v>0.64052736394160248</v>
      </c>
      <c r="BL18">
        <f t="shared" si="40"/>
        <v>1400.01129032258</v>
      </c>
      <c r="BM18">
        <f t="shared" si="41"/>
        <v>1180.1943005901117</v>
      </c>
      <c r="BN18">
        <f t="shared" si="42"/>
        <v>0.84298913069349624</v>
      </c>
      <c r="BO18">
        <f t="shared" si="43"/>
        <v>0.19597826138699251</v>
      </c>
      <c r="BP18">
        <v>6</v>
      </c>
      <c r="BQ18">
        <v>0.5</v>
      </c>
      <c r="BR18" t="s">
        <v>296</v>
      </c>
      <c r="BS18">
        <v>2</v>
      </c>
      <c r="BT18">
        <v>1607625860.5</v>
      </c>
      <c r="BU18">
        <v>49.576151612903203</v>
      </c>
      <c r="BV18">
        <v>48.955374193548401</v>
      </c>
      <c r="BW18">
        <v>7.2950767741935501</v>
      </c>
      <c r="BX18">
        <v>0.40575261290322601</v>
      </c>
      <c r="BY18">
        <v>48.400093548387098</v>
      </c>
      <c r="BZ18">
        <v>7.23679290322581</v>
      </c>
      <c r="CA18">
        <v>500.19329032258099</v>
      </c>
      <c r="CB18">
        <v>101.50541935483901</v>
      </c>
      <c r="CC18">
        <v>0.10004235161290299</v>
      </c>
      <c r="CD18">
        <v>27.982764516128999</v>
      </c>
      <c r="CE18">
        <v>28.207164516129001</v>
      </c>
      <c r="CF18">
        <v>999.9</v>
      </c>
      <c r="CG18">
        <v>0</v>
      </c>
      <c r="CH18">
        <v>0</v>
      </c>
      <c r="CI18">
        <v>9994.5912903225799</v>
      </c>
      <c r="CJ18">
        <v>0</v>
      </c>
      <c r="CK18">
        <v>375.494967741935</v>
      </c>
      <c r="CL18">
        <v>1400.01129032258</v>
      </c>
      <c r="CM18">
        <v>0.90000345161290296</v>
      </c>
      <c r="CN18">
        <v>9.9996632258064502E-2</v>
      </c>
      <c r="CO18">
        <v>0</v>
      </c>
      <c r="CP18">
        <v>832.73070967741899</v>
      </c>
      <c r="CQ18">
        <v>4.9994800000000001</v>
      </c>
      <c r="CR18">
        <v>11917.106451612901</v>
      </c>
      <c r="CS18">
        <v>11417.6709677419</v>
      </c>
      <c r="CT18">
        <v>47.262</v>
      </c>
      <c r="CU18">
        <v>49.2296774193548</v>
      </c>
      <c r="CV18">
        <v>48.223580645161299</v>
      </c>
      <c r="CW18">
        <v>49.04</v>
      </c>
      <c r="CX18">
        <v>49.304129032257997</v>
      </c>
      <c r="CY18">
        <v>1255.51774193548</v>
      </c>
      <c r="CZ18">
        <v>139.493870967742</v>
      </c>
      <c r="DA18">
        <v>0</v>
      </c>
      <c r="DB18">
        <v>120</v>
      </c>
      <c r="DC18">
        <v>0</v>
      </c>
      <c r="DD18">
        <v>832.16849999999999</v>
      </c>
      <c r="DE18">
        <v>-44.023213714174403</v>
      </c>
      <c r="DF18">
        <v>-585.52820557636096</v>
      </c>
      <c r="DG18">
        <v>11909.9115384615</v>
      </c>
      <c r="DH18">
        <v>15</v>
      </c>
      <c r="DI18">
        <v>0</v>
      </c>
      <c r="DJ18" t="s">
        <v>297</v>
      </c>
      <c r="DK18">
        <v>1607548763</v>
      </c>
      <c r="DL18">
        <v>1607548763</v>
      </c>
      <c r="DM18">
        <v>0</v>
      </c>
      <c r="DN18">
        <v>-4.4999999999999998E-2</v>
      </c>
      <c r="DO18">
        <v>6.0000000000000001E-3</v>
      </c>
      <c r="DP18">
        <v>1.012</v>
      </c>
      <c r="DQ18">
        <v>6.6000000000000003E-2</v>
      </c>
      <c r="DR18">
        <v>400</v>
      </c>
      <c r="DS18">
        <v>0</v>
      </c>
      <c r="DT18">
        <v>0.22</v>
      </c>
      <c r="DU18">
        <v>0.08</v>
      </c>
      <c r="DV18">
        <v>-0.80499881206208601</v>
      </c>
      <c r="DW18">
        <v>-0.25361477259117698</v>
      </c>
      <c r="DX18">
        <v>2.9599724808182199E-2</v>
      </c>
      <c r="DY18">
        <v>1</v>
      </c>
      <c r="DZ18">
        <v>0.62108736666666697</v>
      </c>
      <c r="EA18">
        <v>0.29260573081201402</v>
      </c>
      <c r="EB18">
        <v>3.5863736696449003E-2</v>
      </c>
      <c r="EC18">
        <v>0</v>
      </c>
      <c r="ED18">
        <v>6.8906223333333303</v>
      </c>
      <c r="EE18">
        <v>-0.29495893214681901</v>
      </c>
      <c r="EF18">
        <v>2.1316039138534901E-2</v>
      </c>
      <c r="EG18">
        <v>0</v>
      </c>
      <c r="EH18">
        <v>1</v>
      </c>
      <c r="EI18">
        <v>3</v>
      </c>
      <c r="EJ18" t="s">
        <v>303</v>
      </c>
      <c r="EK18">
        <v>100</v>
      </c>
      <c r="EL18">
        <v>100</v>
      </c>
      <c r="EM18">
        <v>1.1759999999999999</v>
      </c>
      <c r="EN18">
        <v>5.7799999999999997E-2</v>
      </c>
      <c r="EO18">
        <v>1.1794943401787199</v>
      </c>
      <c r="EP18">
        <v>-1.6043650578588901E-5</v>
      </c>
      <c r="EQ18">
        <v>-1.15305589960158E-6</v>
      </c>
      <c r="ER18">
        <v>3.6581349982770798E-10</v>
      </c>
      <c r="ES18">
        <v>6.6000000000000003E-2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1285.0999999999999</v>
      </c>
      <c r="FB18">
        <v>1285.0999999999999</v>
      </c>
      <c r="FC18">
        <v>2</v>
      </c>
      <c r="FD18">
        <v>511.923</v>
      </c>
      <c r="FE18">
        <v>456.28800000000001</v>
      </c>
      <c r="FF18">
        <v>23.990100000000002</v>
      </c>
      <c r="FG18">
        <v>34.477699999999999</v>
      </c>
      <c r="FH18">
        <v>29.999700000000001</v>
      </c>
      <c r="FI18">
        <v>34.4953</v>
      </c>
      <c r="FJ18">
        <v>34.545699999999997</v>
      </c>
      <c r="FK18">
        <v>4.8900300000000003</v>
      </c>
      <c r="FL18">
        <v>100</v>
      </c>
      <c r="FM18">
        <v>0</v>
      </c>
      <c r="FN18">
        <v>24.005500000000001</v>
      </c>
      <c r="FO18">
        <v>49.0931</v>
      </c>
      <c r="FP18">
        <v>0</v>
      </c>
      <c r="FQ18">
        <v>97.766099999999994</v>
      </c>
      <c r="FR18">
        <v>102.008</v>
      </c>
    </row>
    <row r="19" spans="1:174" x14ac:dyDescent="0.25">
      <c r="A19">
        <v>3</v>
      </c>
      <c r="B19">
        <v>1607625964.5</v>
      </c>
      <c r="C19">
        <v>216.5</v>
      </c>
      <c r="D19" t="s">
        <v>304</v>
      </c>
      <c r="E19" t="s">
        <v>305</v>
      </c>
      <c r="F19" t="s">
        <v>291</v>
      </c>
      <c r="G19" t="s">
        <v>292</v>
      </c>
      <c r="H19">
        <v>1607625956.75</v>
      </c>
      <c r="I19">
        <f t="shared" si="0"/>
        <v>5.4546855865658878E-3</v>
      </c>
      <c r="J19">
        <f t="shared" si="1"/>
        <v>5.4546855865658879</v>
      </c>
      <c r="K19">
        <f t="shared" si="2"/>
        <v>0.97389315719550518</v>
      </c>
      <c r="L19">
        <f t="shared" si="3"/>
        <v>79.790840000000003</v>
      </c>
      <c r="M19">
        <f t="shared" si="4"/>
        <v>67.116169913014801</v>
      </c>
      <c r="N19">
        <f t="shared" si="5"/>
        <v>6.8193428602558717</v>
      </c>
      <c r="O19">
        <f t="shared" si="6"/>
        <v>8.1071535484372994</v>
      </c>
      <c r="P19">
        <f t="shared" si="7"/>
        <v>0.17849357226689092</v>
      </c>
      <c r="Q19">
        <f t="shared" si="8"/>
        <v>2.9549646826740075</v>
      </c>
      <c r="R19">
        <f t="shared" si="9"/>
        <v>0.17271280627466906</v>
      </c>
      <c r="S19">
        <f t="shared" si="10"/>
        <v>0.10844928684778622</v>
      </c>
      <c r="T19">
        <f t="shared" si="11"/>
        <v>231.28767987030508</v>
      </c>
      <c r="U19">
        <f t="shared" si="12"/>
        <v>27.92357955452734</v>
      </c>
      <c r="V19">
        <f t="shared" si="13"/>
        <v>28.202936666666702</v>
      </c>
      <c r="W19">
        <f t="shared" si="14"/>
        <v>3.8399669360757538</v>
      </c>
      <c r="X19">
        <f t="shared" si="15"/>
        <v>18.543148930510252</v>
      </c>
      <c r="Y19">
        <f t="shared" si="16"/>
        <v>0.70276999746438873</v>
      </c>
      <c r="Z19">
        <f t="shared" si="17"/>
        <v>3.7899172362687299</v>
      </c>
      <c r="AA19">
        <f t="shared" si="18"/>
        <v>3.1371969386113649</v>
      </c>
      <c r="AB19">
        <f t="shared" si="19"/>
        <v>-240.55163436755566</v>
      </c>
      <c r="AC19">
        <f t="shared" si="20"/>
        <v>-35.876174204966865</v>
      </c>
      <c r="AD19">
        <f t="shared" si="21"/>
        <v>-2.6488389259412708</v>
      </c>
      <c r="AE19">
        <f t="shared" si="22"/>
        <v>-47.788967628158723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53473.843472586785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15377</v>
      </c>
      <c r="AS19">
        <v>797.592692307692</v>
      </c>
      <c r="AT19">
        <v>948.9</v>
      </c>
      <c r="AU19">
        <f t="shared" si="27"/>
        <v>0.15945548286680156</v>
      </c>
      <c r="AV19">
        <v>0.5</v>
      </c>
      <c r="AW19">
        <f t="shared" si="28"/>
        <v>1180.1671405580194</v>
      </c>
      <c r="AX19">
        <f t="shared" si="29"/>
        <v>0.97389315719550518</v>
      </c>
      <c r="AY19">
        <f t="shared" si="30"/>
        <v>94.092060630605715</v>
      </c>
      <c r="AZ19">
        <f t="shared" si="31"/>
        <v>1.3147634633159373E-3</v>
      </c>
      <c r="BA19">
        <f t="shared" si="32"/>
        <v>2.4377489724944672</v>
      </c>
      <c r="BB19" t="s">
        <v>307</v>
      </c>
      <c r="BC19">
        <v>797.592692307692</v>
      </c>
      <c r="BD19">
        <v>620.42999999999995</v>
      </c>
      <c r="BE19">
        <f t="shared" si="33"/>
        <v>0.34615871008536203</v>
      </c>
      <c r="BF19">
        <f t="shared" si="34"/>
        <v>0.4606427000709592</v>
      </c>
      <c r="BG19">
        <f t="shared" si="35"/>
        <v>0.87565725966725327</v>
      </c>
      <c r="BH19">
        <f t="shared" si="36"/>
        <v>0.64821057834898754</v>
      </c>
      <c r="BI19">
        <f t="shared" si="37"/>
        <v>0.90833943497582292</v>
      </c>
      <c r="BJ19">
        <f t="shared" si="38"/>
        <v>0.35832393295646164</v>
      </c>
      <c r="BK19">
        <f t="shared" si="39"/>
        <v>0.64167606704353841</v>
      </c>
      <c r="BL19">
        <f t="shared" si="40"/>
        <v>1399.9786666666701</v>
      </c>
      <c r="BM19">
        <f t="shared" si="41"/>
        <v>1180.1671405580194</v>
      </c>
      <c r="BN19">
        <f t="shared" si="42"/>
        <v>0.84298937452238543</v>
      </c>
      <c r="BO19">
        <f t="shared" si="43"/>
        <v>0.19597874904477103</v>
      </c>
      <c r="BP19">
        <v>6</v>
      </c>
      <c r="BQ19">
        <v>0.5</v>
      </c>
      <c r="BR19" t="s">
        <v>296</v>
      </c>
      <c r="BS19">
        <v>2</v>
      </c>
      <c r="BT19">
        <v>1607625956.75</v>
      </c>
      <c r="BU19">
        <v>79.790840000000003</v>
      </c>
      <c r="BV19">
        <v>81.481143333333307</v>
      </c>
      <c r="BW19">
        <v>6.9166826666666701</v>
      </c>
      <c r="BX19">
        <v>0.41882956666666699</v>
      </c>
      <c r="BY19">
        <v>78.619550000000004</v>
      </c>
      <c r="BZ19">
        <v>6.8625143333333298</v>
      </c>
      <c r="CA19">
        <v>500.19203333333297</v>
      </c>
      <c r="CB19">
        <v>101.50506666666701</v>
      </c>
      <c r="CC19">
        <v>9.9999133333333406E-2</v>
      </c>
      <c r="CD19">
        <v>27.977736666666701</v>
      </c>
      <c r="CE19">
        <v>28.202936666666702</v>
      </c>
      <c r="CF19">
        <v>999.9</v>
      </c>
      <c r="CG19">
        <v>0</v>
      </c>
      <c r="CH19">
        <v>0</v>
      </c>
      <c r="CI19">
        <v>9995.1659999999993</v>
      </c>
      <c r="CJ19">
        <v>0</v>
      </c>
      <c r="CK19">
        <v>463.74040000000002</v>
      </c>
      <c r="CL19">
        <v>1399.9786666666701</v>
      </c>
      <c r="CM19">
        <v>0.89999673333333297</v>
      </c>
      <c r="CN19">
        <v>0.10000319000000001</v>
      </c>
      <c r="CO19">
        <v>0</v>
      </c>
      <c r="CP19">
        <v>797.77859999999998</v>
      </c>
      <c r="CQ19">
        <v>4.9994800000000001</v>
      </c>
      <c r="CR19">
        <v>11452.2633333333</v>
      </c>
      <c r="CS19">
        <v>11417.4</v>
      </c>
      <c r="CT19">
        <v>47.670533333333303</v>
      </c>
      <c r="CU19">
        <v>49.557866666666598</v>
      </c>
      <c r="CV19">
        <v>48.6206666666667</v>
      </c>
      <c r="CW19">
        <v>49.362266666666699</v>
      </c>
      <c r="CX19">
        <v>49.687199999999997</v>
      </c>
      <c r="CY19">
        <v>1255.4770000000001</v>
      </c>
      <c r="CZ19">
        <v>139.50200000000001</v>
      </c>
      <c r="DA19">
        <v>0</v>
      </c>
      <c r="DB19">
        <v>95.599999904632597</v>
      </c>
      <c r="DC19">
        <v>0</v>
      </c>
      <c r="DD19">
        <v>797.592692307692</v>
      </c>
      <c r="DE19">
        <v>-18.7275897498244</v>
      </c>
      <c r="DF19">
        <v>-251.64444462216201</v>
      </c>
      <c r="DG19">
        <v>11450.115384615399</v>
      </c>
      <c r="DH19">
        <v>15</v>
      </c>
      <c r="DI19">
        <v>0</v>
      </c>
      <c r="DJ19" t="s">
        <v>297</v>
      </c>
      <c r="DK19">
        <v>1607548763</v>
      </c>
      <c r="DL19">
        <v>1607548763</v>
      </c>
      <c r="DM19">
        <v>0</v>
      </c>
      <c r="DN19">
        <v>-4.4999999999999998E-2</v>
      </c>
      <c r="DO19">
        <v>6.0000000000000001E-3</v>
      </c>
      <c r="DP19">
        <v>1.012</v>
      </c>
      <c r="DQ19">
        <v>6.6000000000000003E-2</v>
      </c>
      <c r="DR19">
        <v>400</v>
      </c>
      <c r="DS19">
        <v>0</v>
      </c>
      <c r="DT19">
        <v>0.22</v>
      </c>
      <c r="DU19">
        <v>0.08</v>
      </c>
      <c r="DV19">
        <v>0.97412241247668596</v>
      </c>
      <c r="DW19">
        <v>-0.18165005583253399</v>
      </c>
      <c r="DX19">
        <v>3.1065204361223599E-2</v>
      </c>
      <c r="DY19">
        <v>1</v>
      </c>
      <c r="DZ19">
        <v>-1.69051533333333</v>
      </c>
      <c r="EA19">
        <v>0.18230549499443799</v>
      </c>
      <c r="EB19">
        <v>3.7239389426907701E-2</v>
      </c>
      <c r="EC19">
        <v>1</v>
      </c>
      <c r="ED19">
        <v>6.4989160000000004</v>
      </c>
      <c r="EE19">
        <v>-0.122728364849834</v>
      </c>
      <c r="EF19">
        <v>8.9960400918033707E-3</v>
      </c>
      <c r="EG19">
        <v>1</v>
      </c>
      <c r="EH19">
        <v>3</v>
      </c>
      <c r="EI19">
        <v>3</v>
      </c>
      <c r="EJ19" t="s">
        <v>308</v>
      </c>
      <c r="EK19">
        <v>100</v>
      </c>
      <c r="EL19">
        <v>100</v>
      </c>
      <c r="EM19">
        <v>1.171</v>
      </c>
      <c r="EN19">
        <v>5.3999999999999999E-2</v>
      </c>
      <c r="EO19">
        <v>1.1794943401787199</v>
      </c>
      <c r="EP19">
        <v>-1.6043650578588901E-5</v>
      </c>
      <c r="EQ19">
        <v>-1.15305589960158E-6</v>
      </c>
      <c r="ER19">
        <v>3.6581349982770798E-10</v>
      </c>
      <c r="ES19">
        <v>6.6000000000000003E-2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1286.7</v>
      </c>
      <c r="FB19">
        <v>1286.7</v>
      </c>
      <c r="FC19">
        <v>2</v>
      </c>
      <c r="FD19">
        <v>511.87799999999999</v>
      </c>
      <c r="FE19">
        <v>456.26299999999998</v>
      </c>
      <c r="FF19">
        <v>24.215599999999998</v>
      </c>
      <c r="FG19">
        <v>34.391199999999998</v>
      </c>
      <c r="FH19">
        <v>29.999600000000001</v>
      </c>
      <c r="FI19">
        <v>34.446800000000003</v>
      </c>
      <c r="FJ19">
        <v>34.500900000000001</v>
      </c>
      <c r="FK19">
        <v>6.2245799999999996</v>
      </c>
      <c r="FL19">
        <v>100</v>
      </c>
      <c r="FM19">
        <v>0</v>
      </c>
      <c r="FN19">
        <v>24.221800000000002</v>
      </c>
      <c r="FO19">
        <v>81.585499999999996</v>
      </c>
      <c r="FP19">
        <v>0</v>
      </c>
      <c r="FQ19">
        <v>97.787000000000006</v>
      </c>
      <c r="FR19">
        <v>102.02500000000001</v>
      </c>
    </row>
    <row r="20" spans="1:174" x14ac:dyDescent="0.25">
      <c r="A20">
        <v>4</v>
      </c>
      <c r="B20">
        <v>1607626049.5</v>
      </c>
      <c r="C20">
        <v>301.5</v>
      </c>
      <c r="D20" t="s">
        <v>309</v>
      </c>
      <c r="E20" t="s">
        <v>310</v>
      </c>
      <c r="F20" t="s">
        <v>291</v>
      </c>
      <c r="G20" t="s">
        <v>292</v>
      </c>
      <c r="H20">
        <v>1607626041.75</v>
      </c>
      <c r="I20">
        <f t="shared" si="0"/>
        <v>5.3344374427372549E-3</v>
      </c>
      <c r="J20">
        <f t="shared" si="1"/>
        <v>5.3344374427372552</v>
      </c>
      <c r="K20">
        <f t="shared" si="2"/>
        <v>2.1357560921170884</v>
      </c>
      <c r="L20">
        <f t="shared" si="3"/>
        <v>99.753413333333299</v>
      </c>
      <c r="M20">
        <f t="shared" si="4"/>
        <v>75.016890960724851</v>
      </c>
      <c r="N20">
        <f t="shared" si="5"/>
        <v>7.6221125951304565</v>
      </c>
      <c r="O20">
        <f t="shared" si="6"/>
        <v>10.135474003759052</v>
      </c>
      <c r="P20">
        <f t="shared" si="7"/>
        <v>0.17296893378368478</v>
      </c>
      <c r="Q20">
        <f t="shared" si="8"/>
        <v>2.956694276377366</v>
      </c>
      <c r="R20">
        <f t="shared" si="9"/>
        <v>0.16753768459150298</v>
      </c>
      <c r="S20">
        <f t="shared" si="10"/>
        <v>0.10518482268755239</v>
      </c>
      <c r="T20">
        <f t="shared" si="11"/>
        <v>231.2885427793187</v>
      </c>
      <c r="U20">
        <f t="shared" si="12"/>
        <v>27.997632252101926</v>
      </c>
      <c r="V20">
        <f t="shared" si="13"/>
        <v>28.259326666666698</v>
      </c>
      <c r="W20">
        <f t="shared" si="14"/>
        <v>3.8525892589802169</v>
      </c>
      <c r="X20">
        <f t="shared" si="15"/>
        <v>18.154507023422077</v>
      </c>
      <c r="Y20">
        <f t="shared" si="16"/>
        <v>0.68976905224862262</v>
      </c>
      <c r="Z20">
        <f t="shared" si="17"/>
        <v>3.7994369737427491</v>
      </c>
      <c r="AA20">
        <f t="shared" si="18"/>
        <v>3.1628202067315945</v>
      </c>
      <c r="AB20">
        <f t="shared" si="19"/>
        <v>-235.24869122471293</v>
      </c>
      <c r="AC20">
        <f t="shared" si="20"/>
        <v>-38.026243226433671</v>
      </c>
      <c r="AD20">
        <f t="shared" si="21"/>
        <v>-2.8073323122912863</v>
      </c>
      <c r="AE20">
        <f t="shared" si="22"/>
        <v>-44.79372398411919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53516.554298960262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311</v>
      </c>
      <c r="AR20">
        <v>15374.6</v>
      </c>
      <c r="AS20">
        <v>779.99</v>
      </c>
      <c r="AT20">
        <v>930.74</v>
      </c>
      <c r="AU20">
        <f t="shared" si="27"/>
        <v>0.16196789651245247</v>
      </c>
      <c r="AV20">
        <v>0.5</v>
      </c>
      <c r="AW20">
        <f t="shared" si="28"/>
        <v>1180.1718785651108</v>
      </c>
      <c r="AX20">
        <f t="shared" si="29"/>
        <v>2.1357560921170884</v>
      </c>
      <c r="AY20">
        <f t="shared" si="30"/>
        <v>95.574978347170244</v>
      </c>
      <c r="AZ20">
        <f t="shared" si="31"/>
        <v>2.2992443907682942E-3</v>
      </c>
      <c r="BA20">
        <f t="shared" si="32"/>
        <v>2.5048241184433895</v>
      </c>
      <c r="BB20" t="s">
        <v>312</v>
      </c>
      <c r="BC20">
        <v>779.99</v>
      </c>
      <c r="BD20">
        <v>601.14</v>
      </c>
      <c r="BE20">
        <f t="shared" si="33"/>
        <v>0.35412682381760752</v>
      </c>
      <c r="BF20">
        <f t="shared" si="34"/>
        <v>0.45737257281553395</v>
      </c>
      <c r="BG20">
        <f t="shared" si="35"/>
        <v>0.87613399776019008</v>
      </c>
      <c r="BH20">
        <f t="shared" si="36"/>
        <v>0.70030588689331796</v>
      </c>
      <c r="BI20">
        <f t="shared" si="37"/>
        <v>0.91547050308948519</v>
      </c>
      <c r="BJ20">
        <f t="shared" si="38"/>
        <v>0.35249804282404912</v>
      </c>
      <c r="BK20">
        <f t="shared" si="39"/>
        <v>0.64750195717595083</v>
      </c>
      <c r="BL20">
        <f t="shared" si="40"/>
        <v>1399.9843333333299</v>
      </c>
      <c r="BM20">
        <f t="shared" si="41"/>
        <v>1180.1718785651108</v>
      </c>
      <c r="BN20">
        <f t="shared" si="42"/>
        <v>0.84298934671300874</v>
      </c>
      <c r="BO20">
        <f t="shared" si="43"/>
        <v>0.19597869342601726</v>
      </c>
      <c r="BP20">
        <v>6</v>
      </c>
      <c r="BQ20">
        <v>0.5</v>
      </c>
      <c r="BR20" t="s">
        <v>296</v>
      </c>
      <c r="BS20">
        <v>2</v>
      </c>
      <c r="BT20">
        <v>1607626041.75</v>
      </c>
      <c r="BU20">
        <v>99.753413333333299</v>
      </c>
      <c r="BV20">
        <v>102.953666666667</v>
      </c>
      <c r="BW20">
        <v>6.7887123333333301</v>
      </c>
      <c r="BX20">
        <v>0.43324313333333297</v>
      </c>
      <c r="BY20">
        <v>98.586356666666703</v>
      </c>
      <c r="BZ20">
        <v>6.7358339999999997</v>
      </c>
      <c r="CA20">
        <v>500.188733333333</v>
      </c>
      <c r="CB20">
        <v>101.50530000000001</v>
      </c>
      <c r="CC20">
        <v>9.9985123333333398E-2</v>
      </c>
      <c r="CD20">
        <v>28.020769999999999</v>
      </c>
      <c r="CE20">
        <v>28.259326666666698</v>
      </c>
      <c r="CF20">
        <v>999.9</v>
      </c>
      <c r="CG20">
        <v>0</v>
      </c>
      <c r="CH20">
        <v>0</v>
      </c>
      <c r="CI20">
        <v>10004.957</v>
      </c>
      <c r="CJ20">
        <v>0</v>
      </c>
      <c r="CK20">
        <v>653.97320000000002</v>
      </c>
      <c r="CL20">
        <v>1399.9843333333299</v>
      </c>
      <c r="CM20">
        <v>0.90000013333333395</v>
      </c>
      <c r="CN20">
        <v>9.99995733333333E-2</v>
      </c>
      <c r="CO20">
        <v>0</v>
      </c>
      <c r="CP20">
        <v>780.06960000000004</v>
      </c>
      <c r="CQ20">
        <v>4.9994800000000001</v>
      </c>
      <c r="CR20">
        <v>11219.5666666667</v>
      </c>
      <c r="CS20">
        <v>11417.45</v>
      </c>
      <c r="CT20">
        <v>48.057933333333303</v>
      </c>
      <c r="CU20">
        <v>49.856099999999998</v>
      </c>
      <c r="CV20">
        <v>48.978999999999999</v>
      </c>
      <c r="CW20">
        <v>49.6415333333333</v>
      </c>
      <c r="CX20">
        <v>50.020733333333297</v>
      </c>
      <c r="CY20">
        <v>1255.4839999999999</v>
      </c>
      <c r="CZ20">
        <v>139.50133333333301</v>
      </c>
      <c r="DA20">
        <v>0</v>
      </c>
      <c r="DB20">
        <v>84.299999952316298</v>
      </c>
      <c r="DC20">
        <v>0</v>
      </c>
      <c r="DD20">
        <v>779.99</v>
      </c>
      <c r="DE20">
        <v>-14.624923044951</v>
      </c>
      <c r="DF20">
        <v>-182.46923052148799</v>
      </c>
      <c r="DG20">
        <v>11218.116</v>
      </c>
      <c r="DH20">
        <v>15</v>
      </c>
      <c r="DI20">
        <v>0</v>
      </c>
      <c r="DJ20" t="s">
        <v>297</v>
      </c>
      <c r="DK20">
        <v>1607548763</v>
      </c>
      <c r="DL20">
        <v>1607548763</v>
      </c>
      <c r="DM20">
        <v>0</v>
      </c>
      <c r="DN20">
        <v>-4.4999999999999998E-2</v>
      </c>
      <c r="DO20">
        <v>6.0000000000000001E-3</v>
      </c>
      <c r="DP20">
        <v>1.012</v>
      </c>
      <c r="DQ20">
        <v>6.6000000000000003E-2</v>
      </c>
      <c r="DR20">
        <v>400</v>
      </c>
      <c r="DS20">
        <v>0</v>
      </c>
      <c r="DT20">
        <v>0.22</v>
      </c>
      <c r="DU20">
        <v>0.08</v>
      </c>
      <c r="DV20">
        <v>2.1422996416269799</v>
      </c>
      <c r="DW20">
        <v>-0.203442858231971</v>
      </c>
      <c r="DX20">
        <v>3.17262297468087E-2</v>
      </c>
      <c r="DY20">
        <v>1</v>
      </c>
      <c r="DZ20">
        <v>-3.2042950000000001</v>
      </c>
      <c r="EA20">
        <v>0.19219568409343399</v>
      </c>
      <c r="EB20">
        <v>3.4363590979407298E-2</v>
      </c>
      <c r="EC20">
        <v>1</v>
      </c>
      <c r="ED20">
        <v>6.3563366666666701</v>
      </c>
      <c r="EE20">
        <v>-0.109212013348141</v>
      </c>
      <c r="EF20">
        <v>8.0506357236900805E-3</v>
      </c>
      <c r="EG20">
        <v>1</v>
      </c>
      <c r="EH20">
        <v>3</v>
      </c>
      <c r="EI20">
        <v>3</v>
      </c>
      <c r="EJ20" t="s">
        <v>308</v>
      </c>
      <c r="EK20">
        <v>100</v>
      </c>
      <c r="EL20">
        <v>100</v>
      </c>
      <c r="EM20">
        <v>1.167</v>
      </c>
      <c r="EN20">
        <v>5.28E-2</v>
      </c>
      <c r="EO20">
        <v>1.1794943401787199</v>
      </c>
      <c r="EP20">
        <v>-1.6043650578588901E-5</v>
      </c>
      <c r="EQ20">
        <v>-1.15305589960158E-6</v>
      </c>
      <c r="ER20">
        <v>3.6581349982770798E-10</v>
      </c>
      <c r="ES20">
        <v>6.6000000000000003E-2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1288.0999999999999</v>
      </c>
      <c r="FB20">
        <v>1288.0999999999999</v>
      </c>
      <c r="FC20">
        <v>2</v>
      </c>
      <c r="FD20">
        <v>511.82600000000002</v>
      </c>
      <c r="FE20">
        <v>456.54300000000001</v>
      </c>
      <c r="FF20">
        <v>23.858000000000001</v>
      </c>
      <c r="FG20">
        <v>34.328000000000003</v>
      </c>
      <c r="FH20">
        <v>30.0001</v>
      </c>
      <c r="FI20">
        <v>34.406199999999998</v>
      </c>
      <c r="FJ20">
        <v>34.4634</v>
      </c>
      <c r="FK20">
        <v>7.1185600000000004</v>
      </c>
      <c r="FL20">
        <v>100</v>
      </c>
      <c r="FM20">
        <v>0</v>
      </c>
      <c r="FN20">
        <v>23.838100000000001</v>
      </c>
      <c r="FO20">
        <v>103.009</v>
      </c>
      <c r="FP20">
        <v>0</v>
      </c>
      <c r="FQ20">
        <v>97.795100000000005</v>
      </c>
      <c r="FR20">
        <v>102.029</v>
      </c>
    </row>
    <row r="21" spans="1:174" x14ac:dyDescent="0.25">
      <c r="A21">
        <v>5</v>
      </c>
      <c r="B21">
        <v>1607626125.5</v>
      </c>
      <c r="C21">
        <v>377.5</v>
      </c>
      <c r="D21" t="s">
        <v>313</v>
      </c>
      <c r="E21" t="s">
        <v>314</v>
      </c>
      <c r="F21" t="s">
        <v>291</v>
      </c>
      <c r="G21" t="s">
        <v>292</v>
      </c>
      <c r="H21">
        <v>1607626117.75</v>
      </c>
      <c r="I21">
        <f t="shared" si="0"/>
        <v>5.2272226202444271E-3</v>
      </c>
      <c r="J21">
        <f t="shared" si="1"/>
        <v>5.2272226202444267</v>
      </c>
      <c r="K21">
        <f t="shared" si="2"/>
        <v>5.0957944630433181</v>
      </c>
      <c r="L21">
        <f t="shared" si="3"/>
        <v>148.98949999999999</v>
      </c>
      <c r="M21">
        <f t="shared" si="4"/>
        <v>93.214532842133451</v>
      </c>
      <c r="N21">
        <f t="shared" si="5"/>
        <v>9.4708165830263127</v>
      </c>
      <c r="O21">
        <f t="shared" si="6"/>
        <v>15.137684911069961</v>
      </c>
      <c r="P21">
        <f t="shared" si="7"/>
        <v>0.1687954151205952</v>
      </c>
      <c r="Q21">
        <f t="shared" si="8"/>
        <v>2.9561109960596221</v>
      </c>
      <c r="R21">
        <f t="shared" si="9"/>
        <v>0.1636178926545257</v>
      </c>
      <c r="S21">
        <f t="shared" si="10"/>
        <v>0.10271313376880639</v>
      </c>
      <c r="T21">
        <f t="shared" si="11"/>
        <v>231.29288643586412</v>
      </c>
      <c r="U21">
        <f t="shared" si="12"/>
        <v>28.000306918188453</v>
      </c>
      <c r="V21">
        <f t="shared" si="13"/>
        <v>28.256423333333299</v>
      </c>
      <c r="W21">
        <f t="shared" si="14"/>
        <v>3.8519384949531066</v>
      </c>
      <c r="X21">
        <f t="shared" si="15"/>
        <v>17.879666533283856</v>
      </c>
      <c r="Y21">
        <f t="shared" si="16"/>
        <v>0.67833830540623474</v>
      </c>
      <c r="Z21">
        <f t="shared" si="17"/>
        <v>3.7939091545330306</v>
      </c>
      <c r="AA21">
        <f t="shared" si="18"/>
        <v>3.173600189546872</v>
      </c>
      <c r="AB21">
        <f t="shared" si="19"/>
        <v>-230.52051755277924</v>
      </c>
      <c r="AC21">
        <f t="shared" si="20"/>
        <v>-41.536565574379424</v>
      </c>
      <c r="AD21">
        <f t="shared" si="21"/>
        <v>-3.0666652428840075</v>
      </c>
      <c r="AE21">
        <f t="shared" si="22"/>
        <v>-43.830861934178543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53503.94827365649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315</v>
      </c>
      <c r="AR21">
        <v>15372.9</v>
      </c>
      <c r="AS21">
        <v>769.05615384615396</v>
      </c>
      <c r="AT21">
        <v>937.06</v>
      </c>
      <c r="AU21">
        <f t="shared" si="27"/>
        <v>0.17928824851540559</v>
      </c>
      <c r="AV21">
        <v>0.5</v>
      </c>
      <c r="AW21">
        <f t="shared" si="28"/>
        <v>1180.1913045789058</v>
      </c>
      <c r="AX21">
        <f t="shared" si="29"/>
        <v>5.0957944630433181</v>
      </c>
      <c r="AY21">
        <f t="shared" si="30"/>
        <v>105.7972159555318</v>
      </c>
      <c r="AZ21">
        <f t="shared" si="31"/>
        <v>4.8073070195038163E-3</v>
      </c>
      <c r="BA21">
        <f t="shared" si="32"/>
        <v>2.4811858365526223</v>
      </c>
      <c r="BB21" t="s">
        <v>316</v>
      </c>
      <c r="BC21">
        <v>769.05615384615396</v>
      </c>
      <c r="BD21">
        <v>588.16999999999996</v>
      </c>
      <c r="BE21">
        <f t="shared" si="33"/>
        <v>0.37232407743367557</v>
      </c>
      <c r="BF21">
        <f t="shared" si="34"/>
        <v>0.48153815286722462</v>
      </c>
      <c r="BG21">
        <f t="shared" si="35"/>
        <v>0.86952066449506527</v>
      </c>
      <c r="BH21">
        <f t="shared" si="36"/>
        <v>0.75819800179130492</v>
      </c>
      <c r="BI21">
        <f t="shared" si="37"/>
        <v>0.91298876572834275</v>
      </c>
      <c r="BJ21">
        <f t="shared" si="38"/>
        <v>0.36827778304024023</v>
      </c>
      <c r="BK21">
        <f t="shared" si="39"/>
        <v>0.63172221695975983</v>
      </c>
      <c r="BL21">
        <f t="shared" si="40"/>
        <v>1400.0070000000001</v>
      </c>
      <c r="BM21">
        <f t="shared" si="41"/>
        <v>1180.1913045789058</v>
      </c>
      <c r="BN21">
        <f t="shared" si="42"/>
        <v>0.84298957403706254</v>
      </c>
      <c r="BO21">
        <f t="shared" si="43"/>
        <v>0.19597914807412498</v>
      </c>
      <c r="BP21">
        <v>6</v>
      </c>
      <c r="BQ21">
        <v>0.5</v>
      </c>
      <c r="BR21" t="s">
        <v>296</v>
      </c>
      <c r="BS21">
        <v>2</v>
      </c>
      <c r="BT21">
        <v>1607626117.75</v>
      </c>
      <c r="BU21">
        <v>148.98949999999999</v>
      </c>
      <c r="BV21">
        <v>156.03630000000001</v>
      </c>
      <c r="BW21">
        <v>6.6764029999999996</v>
      </c>
      <c r="BX21">
        <v>0.44801429999999998</v>
      </c>
      <c r="BY21">
        <v>147.83643333333299</v>
      </c>
      <c r="BZ21">
        <v>6.6246156666666698</v>
      </c>
      <c r="CA21">
        <v>500.19263333333299</v>
      </c>
      <c r="CB21">
        <v>101.502366666667</v>
      </c>
      <c r="CC21">
        <v>9.9993976666666706E-2</v>
      </c>
      <c r="CD21">
        <v>27.9957933333333</v>
      </c>
      <c r="CE21">
        <v>28.256423333333299</v>
      </c>
      <c r="CF21">
        <v>999.9</v>
      </c>
      <c r="CG21">
        <v>0</v>
      </c>
      <c r="CH21">
        <v>0</v>
      </c>
      <c r="CI21">
        <v>10001.935666666701</v>
      </c>
      <c r="CJ21">
        <v>0</v>
      </c>
      <c r="CK21">
        <v>647.35956666666698</v>
      </c>
      <c r="CL21">
        <v>1400.0070000000001</v>
      </c>
      <c r="CM21">
        <v>0.89999206666666698</v>
      </c>
      <c r="CN21">
        <v>0.100008496666667</v>
      </c>
      <c r="CO21">
        <v>0</v>
      </c>
      <c r="CP21">
        <v>769.10630000000003</v>
      </c>
      <c r="CQ21">
        <v>4.9994800000000001</v>
      </c>
      <c r="CR21">
        <v>11079.54</v>
      </c>
      <c r="CS21">
        <v>11417.606666666699</v>
      </c>
      <c r="CT21">
        <v>48.378999999999998</v>
      </c>
      <c r="CU21">
        <v>50.162199999999999</v>
      </c>
      <c r="CV21">
        <v>49.320466666666697</v>
      </c>
      <c r="CW21">
        <v>49.937266666666702</v>
      </c>
      <c r="CX21">
        <v>50.307866666666598</v>
      </c>
      <c r="CY21">
        <v>1255.4949999999999</v>
      </c>
      <c r="CZ21">
        <v>139.51433333333301</v>
      </c>
      <c r="DA21">
        <v>0</v>
      </c>
      <c r="DB21">
        <v>75.599999904632597</v>
      </c>
      <c r="DC21">
        <v>0</v>
      </c>
      <c r="DD21">
        <v>769.05615384615396</v>
      </c>
      <c r="DE21">
        <v>-11.366222224198699</v>
      </c>
      <c r="DF21">
        <v>-170.776068528211</v>
      </c>
      <c r="DG21">
        <v>11078.1</v>
      </c>
      <c r="DH21">
        <v>15</v>
      </c>
      <c r="DI21">
        <v>0</v>
      </c>
      <c r="DJ21" t="s">
        <v>297</v>
      </c>
      <c r="DK21">
        <v>1607548763</v>
      </c>
      <c r="DL21">
        <v>1607548763</v>
      </c>
      <c r="DM21">
        <v>0</v>
      </c>
      <c r="DN21">
        <v>-4.4999999999999998E-2</v>
      </c>
      <c r="DO21">
        <v>6.0000000000000001E-3</v>
      </c>
      <c r="DP21">
        <v>1.012</v>
      </c>
      <c r="DQ21">
        <v>6.6000000000000003E-2</v>
      </c>
      <c r="DR21">
        <v>400</v>
      </c>
      <c r="DS21">
        <v>0</v>
      </c>
      <c r="DT21">
        <v>0.22</v>
      </c>
      <c r="DU21">
        <v>0.08</v>
      </c>
      <c r="DV21">
        <v>5.1013169505387097</v>
      </c>
      <c r="DW21">
        <v>-0.20374139040511</v>
      </c>
      <c r="DX21">
        <v>5.3879529841306499E-2</v>
      </c>
      <c r="DY21">
        <v>1</v>
      </c>
      <c r="DZ21">
        <v>-7.0504639999999998</v>
      </c>
      <c r="EA21">
        <v>0.190162224694093</v>
      </c>
      <c r="EB21">
        <v>6.3337674338948297E-2</v>
      </c>
      <c r="EC21">
        <v>1</v>
      </c>
      <c r="ED21">
        <v>6.2294210000000003</v>
      </c>
      <c r="EE21">
        <v>-0.12292137931035101</v>
      </c>
      <c r="EF21">
        <v>8.9346737862479996E-3</v>
      </c>
      <c r="EG21">
        <v>1</v>
      </c>
      <c r="EH21">
        <v>3</v>
      </c>
      <c r="EI21">
        <v>3</v>
      </c>
      <c r="EJ21" t="s">
        <v>308</v>
      </c>
      <c r="EK21">
        <v>100</v>
      </c>
      <c r="EL21">
        <v>100</v>
      </c>
      <c r="EM21">
        <v>1.153</v>
      </c>
      <c r="EN21">
        <v>5.1700000000000003E-2</v>
      </c>
      <c r="EO21">
        <v>1.1794943401787199</v>
      </c>
      <c r="EP21">
        <v>-1.6043650578588901E-5</v>
      </c>
      <c r="EQ21">
        <v>-1.15305589960158E-6</v>
      </c>
      <c r="ER21">
        <v>3.6581349982770798E-10</v>
      </c>
      <c r="ES21">
        <v>6.6000000000000003E-2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1289.4000000000001</v>
      </c>
      <c r="FB21">
        <v>1289.4000000000001</v>
      </c>
      <c r="FC21">
        <v>2</v>
      </c>
      <c r="FD21">
        <v>511.62900000000002</v>
      </c>
      <c r="FE21">
        <v>455.95100000000002</v>
      </c>
      <c r="FF21">
        <v>23.760200000000001</v>
      </c>
      <c r="FG21">
        <v>34.346600000000002</v>
      </c>
      <c r="FH21">
        <v>30.0002</v>
      </c>
      <c r="FI21">
        <v>34.4069</v>
      </c>
      <c r="FJ21">
        <v>34.4634</v>
      </c>
      <c r="FK21">
        <v>9.3094400000000004</v>
      </c>
      <c r="FL21">
        <v>100</v>
      </c>
      <c r="FM21">
        <v>0</v>
      </c>
      <c r="FN21">
        <v>23.765999999999998</v>
      </c>
      <c r="FO21">
        <v>156.458</v>
      </c>
      <c r="FP21">
        <v>0</v>
      </c>
      <c r="FQ21">
        <v>97.786000000000001</v>
      </c>
      <c r="FR21">
        <v>102.02</v>
      </c>
    </row>
    <row r="22" spans="1:174" x14ac:dyDescent="0.25">
      <c r="A22">
        <v>6</v>
      </c>
      <c r="B22">
        <v>1607626222.5</v>
      </c>
      <c r="C22">
        <v>474.5</v>
      </c>
      <c r="D22" t="s">
        <v>317</v>
      </c>
      <c r="E22" t="s">
        <v>318</v>
      </c>
      <c r="F22" t="s">
        <v>291</v>
      </c>
      <c r="G22" t="s">
        <v>292</v>
      </c>
      <c r="H22">
        <v>1607626214.75</v>
      </c>
      <c r="I22">
        <f t="shared" si="0"/>
        <v>5.087375420353063E-3</v>
      </c>
      <c r="J22">
        <f t="shared" si="1"/>
        <v>5.0873754203530632</v>
      </c>
      <c r="K22">
        <f t="shared" si="2"/>
        <v>7.7399841349906984</v>
      </c>
      <c r="L22">
        <f t="shared" si="3"/>
        <v>199.62946666666701</v>
      </c>
      <c r="M22">
        <f t="shared" si="4"/>
        <v>114.58062615773919</v>
      </c>
      <c r="N22">
        <f t="shared" si="5"/>
        <v>11.642128809896256</v>
      </c>
      <c r="O22">
        <f t="shared" si="6"/>
        <v>20.283638195384828</v>
      </c>
      <c r="P22">
        <f t="shared" si="7"/>
        <v>0.16490105560238785</v>
      </c>
      <c r="Q22">
        <f t="shared" si="8"/>
        <v>2.9555603730177755</v>
      </c>
      <c r="R22">
        <f t="shared" si="9"/>
        <v>0.15995502450683272</v>
      </c>
      <c r="S22">
        <f t="shared" si="10"/>
        <v>0.10040391421474089</v>
      </c>
      <c r="T22">
        <f t="shared" si="11"/>
        <v>231.2873789049051</v>
      </c>
      <c r="U22">
        <f t="shared" si="12"/>
        <v>27.991363378352133</v>
      </c>
      <c r="V22">
        <f t="shared" si="13"/>
        <v>28.120979999999999</v>
      </c>
      <c r="W22">
        <f t="shared" si="14"/>
        <v>3.8216860992774366</v>
      </c>
      <c r="X22">
        <f t="shared" si="15"/>
        <v>17.478487156463032</v>
      </c>
      <c r="Y22">
        <f t="shared" si="16"/>
        <v>0.66138181488317016</v>
      </c>
      <c r="Z22">
        <f t="shared" si="17"/>
        <v>3.7839763187891839</v>
      </c>
      <c r="AA22">
        <f t="shared" si="18"/>
        <v>3.1603042843942664</v>
      </c>
      <c r="AB22">
        <f t="shared" si="19"/>
        <v>-224.35325603757008</v>
      </c>
      <c r="AC22">
        <f t="shared" si="20"/>
        <v>-27.111198932849824</v>
      </c>
      <c r="AD22">
        <f t="shared" si="21"/>
        <v>-2.0002074072653024</v>
      </c>
      <c r="AE22">
        <f t="shared" si="22"/>
        <v>-22.177283472780097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53495.996086627798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319</v>
      </c>
      <c r="AR22">
        <v>15371.6</v>
      </c>
      <c r="AS22">
        <v>760.33555999999999</v>
      </c>
      <c r="AT22">
        <v>954.78</v>
      </c>
      <c r="AU22">
        <f t="shared" si="27"/>
        <v>0.20365365843440375</v>
      </c>
      <c r="AV22">
        <v>0.5</v>
      </c>
      <c r="AW22">
        <f t="shared" si="28"/>
        <v>1180.1642115545346</v>
      </c>
      <c r="AX22">
        <f t="shared" si="29"/>
        <v>7.7399841349906984</v>
      </c>
      <c r="AY22">
        <f t="shared" si="30"/>
        <v>120.17237961821731</v>
      </c>
      <c r="AZ22">
        <f t="shared" si="31"/>
        <v>7.0479442889143781E-3</v>
      </c>
      <c r="BA22">
        <f t="shared" si="32"/>
        <v>2.4165776409225166</v>
      </c>
      <c r="BB22" t="s">
        <v>320</v>
      </c>
      <c r="BC22">
        <v>760.33555999999999</v>
      </c>
      <c r="BD22">
        <v>584.37</v>
      </c>
      <c r="BE22">
        <f t="shared" si="33"/>
        <v>0.38795324577389556</v>
      </c>
      <c r="BF22">
        <f t="shared" si="34"/>
        <v>0.52494381901136578</v>
      </c>
      <c r="BG22">
        <f t="shared" si="35"/>
        <v>0.86166911278667224</v>
      </c>
      <c r="BH22">
        <f t="shared" si="36"/>
        <v>0.81254467138549724</v>
      </c>
      <c r="BI22">
        <f t="shared" si="37"/>
        <v>0.90603047679805138</v>
      </c>
      <c r="BJ22">
        <f t="shared" si="38"/>
        <v>0.40345531059427475</v>
      </c>
      <c r="BK22">
        <f t="shared" si="39"/>
        <v>0.59654468940572525</v>
      </c>
      <c r="BL22">
        <f t="shared" si="40"/>
        <v>1399.9749999999999</v>
      </c>
      <c r="BM22">
        <f t="shared" si="41"/>
        <v>1180.1642115545346</v>
      </c>
      <c r="BN22">
        <f t="shared" si="42"/>
        <v>0.8429894902084214</v>
      </c>
      <c r="BO22">
        <f t="shared" si="43"/>
        <v>0.195978980416843</v>
      </c>
      <c r="BP22">
        <v>6</v>
      </c>
      <c r="BQ22">
        <v>0.5</v>
      </c>
      <c r="BR22" t="s">
        <v>296</v>
      </c>
      <c r="BS22">
        <v>2</v>
      </c>
      <c r="BT22">
        <v>1607626214.75</v>
      </c>
      <c r="BU22">
        <v>199.62946666666701</v>
      </c>
      <c r="BV22">
        <v>210.13206666666699</v>
      </c>
      <c r="BW22">
        <v>6.5092513333333297</v>
      </c>
      <c r="BX22">
        <v>0.44649926666666701</v>
      </c>
      <c r="BY22">
        <v>198.49566666666701</v>
      </c>
      <c r="BZ22">
        <v>6.4590110000000003</v>
      </c>
      <c r="CA22">
        <v>500.19466666666699</v>
      </c>
      <c r="CB22">
        <v>101.50643333333301</v>
      </c>
      <c r="CC22">
        <v>0.10000049666666699</v>
      </c>
      <c r="CD22">
        <v>27.9508333333333</v>
      </c>
      <c r="CE22">
        <v>28.120979999999999</v>
      </c>
      <c r="CF22">
        <v>999.9</v>
      </c>
      <c r="CG22">
        <v>0</v>
      </c>
      <c r="CH22">
        <v>0</v>
      </c>
      <c r="CI22">
        <v>9998.4106666666594</v>
      </c>
      <c r="CJ22">
        <v>0</v>
      </c>
      <c r="CK22">
        <v>570.25183333333302</v>
      </c>
      <c r="CL22">
        <v>1399.9749999999999</v>
      </c>
      <c r="CM22">
        <v>0.89999280000000004</v>
      </c>
      <c r="CN22">
        <v>0.100007706666667</v>
      </c>
      <c r="CO22">
        <v>0</v>
      </c>
      <c r="CP22">
        <v>760.36956666666595</v>
      </c>
      <c r="CQ22">
        <v>4.9994800000000001</v>
      </c>
      <c r="CR22">
        <v>10967.3666666667</v>
      </c>
      <c r="CS22">
        <v>11417.346666666699</v>
      </c>
      <c r="CT22">
        <v>48.647733333333299</v>
      </c>
      <c r="CU22">
        <v>50.436999999999998</v>
      </c>
      <c r="CV22">
        <v>49.622799999999998</v>
      </c>
      <c r="CW22">
        <v>50.178733333333298</v>
      </c>
      <c r="CX22">
        <v>50.555799999999998</v>
      </c>
      <c r="CY22">
        <v>1255.4680000000001</v>
      </c>
      <c r="CZ22">
        <v>139.50700000000001</v>
      </c>
      <c r="DA22">
        <v>0</v>
      </c>
      <c r="DB22">
        <v>96.299999952316298</v>
      </c>
      <c r="DC22">
        <v>0</v>
      </c>
      <c r="DD22">
        <v>760.33555999999999</v>
      </c>
      <c r="DE22">
        <v>-4.96869229414673</v>
      </c>
      <c r="DF22">
        <v>-69.823076806885297</v>
      </c>
      <c r="DG22">
        <v>10967.012000000001</v>
      </c>
      <c r="DH22">
        <v>15</v>
      </c>
      <c r="DI22">
        <v>0</v>
      </c>
      <c r="DJ22" t="s">
        <v>297</v>
      </c>
      <c r="DK22">
        <v>1607548763</v>
      </c>
      <c r="DL22">
        <v>1607548763</v>
      </c>
      <c r="DM22">
        <v>0</v>
      </c>
      <c r="DN22">
        <v>-4.4999999999999998E-2</v>
      </c>
      <c r="DO22">
        <v>6.0000000000000001E-3</v>
      </c>
      <c r="DP22">
        <v>1.012</v>
      </c>
      <c r="DQ22">
        <v>6.6000000000000003E-2</v>
      </c>
      <c r="DR22">
        <v>400</v>
      </c>
      <c r="DS22">
        <v>0</v>
      </c>
      <c r="DT22">
        <v>0.22</v>
      </c>
      <c r="DU22">
        <v>0.08</v>
      </c>
      <c r="DV22">
        <v>7.7417084454305698</v>
      </c>
      <c r="DW22">
        <v>-0.141153003797335</v>
      </c>
      <c r="DX22">
        <v>2.6646807246352201E-2</v>
      </c>
      <c r="DY22">
        <v>1</v>
      </c>
      <c r="DZ22">
        <v>-10.5037133333333</v>
      </c>
      <c r="EA22">
        <v>7.8615350389341795E-2</v>
      </c>
      <c r="EB22">
        <v>2.9856933681958801E-2</v>
      </c>
      <c r="EC22">
        <v>1</v>
      </c>
      <c r="ED22">
        <v>6.0632903333333301</v>
      </c>
      <c r="EE22">
        <v>-5.3401468298117302E-2</v>
      </c>
      <c r="EF22">
        <v>4.0142109920742099E-3</v>
      </c>
      <c r="EG22">
        <v>1</v>
      </c>
      <c r="EH22">
        <v>3</v>
      </c>
      <c r="EI22">
        <v>3</v>
      </c>
      <c r="EJ22" t="s">
        <v>308</v>
      </c>
      <c r="EK22">
        <v>100</v>
      </c>
      <c r="EL22">
        <v>100</v>
      </c>
      <c r="EM22">
        <v>1.1339999999999999</v>
      </c>
      <c r="EN22">
        <v>5.0200000000000002E-2</v>
      </c>
      <c r="EO22">
        <v>1.1794943401787199</v>
      </c>
      <c r="EP22">
        <v>-1.6043650578588901E-5</v>
      </c>
      <c r="EQ22">
        <v>-1.15305589960158E-6</v>
      </c>
      <c r="ER22">
        <v>3.6581349982770798E-10</v>
      </c>
      <c r="ES22">
        <v>6.6000000000000003E-2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1291</v>
      </c>
      <c r="FB22">
        <v>1291</v>
      </c>
      <c r="FC22">
        <v>2</v>
      </c>
      <c r="FD22">
        <v>511.50599999999997</v>
      </c>
      <c r="FE22">
        <v>455.42099999999999</v>
      </c>
      <c r="FF22">
        <v>24.1859</v>
      </c>
      <c r="FG22">
        <v>34.279899999999998</v>
      </c>
      <c r="FH22">
        <v>29.999300000000002</v>
      </c>
      <c r="FI22">
        <v>34.352400000000003</v>
      </c>
      <c r="FJ22">
        <v>34.408299999999997</v>
      </c>
      <c r="FK22">
        <v>11.494</v>
      </c>
      <c r="FL22">
        <v>100</v>
      </c>
      <c r="FM22">
        <v>0</v>
      </c>
      <c r="FN22">
        <v>24.192799999999998</v>
      </c>
      <c r="FO22">
        <v>210.32900000000001</v>
      </c>
      <c r="FP22">
        <v>0</v>
      </c>
      <c r="FQ22">
        <v>97.803600000000003</v>
      </c>
      <c r="FR22">
        <v>102.035</v>
      </c>
    </row>
    <row r="23" spans="1:174" x14ac:dyDescent="0.25">
      <c r="A23">
        <v>7</v>
      </c>
      <c r="B23">
        <v>1607626324.5999999</v>
      </c>
      <c r="C23">
        <v>576.59999990463302</v>
      </c>
      <c r="D23" t="s">
        <v>321</v>
      </c>
      <c r="E23" t="s">
        <v>322</v>
      </c>
      <c r="F23" t="s">
        <v>291</v>
      </c>
      <c r="G23" t="s">
        <v>292</v>
      </c>
      <c r="H23">
        <v>1607626316.8499999</v>
      </c>
      <c r="I23">
        <f t="shared" si="0"/>
        <v>4.9843445570726761E-3</v>
      </c>
      <c r="J23">
        <f t="shared" si="1"/>
        <v>4.9843445570726761</v>
      </c>
      <c r="K23">
        <f t="shared" si="2"/>
        <v>10.563578609120755</v>
      </c>
      <c r="L23">
        <f t="shared" si="3"/>
        <v>249.71106666666699</v>
      </c>
      <c r="M23">
        <f t="shared" si="4"/>
        <v>132.70819739541261</v>
      </c>
      <c r="N23">
        <f t="shared" si="5"/>
        <v>13.484549389740668</v>
      </c>
      <c r="O23">
        <f t="shared" si="6"/>
        <v>25.373272169454488</v>
      </c>
      <c r="P23">
        <f t="shared" si="7"/>
        <v>0.16157403522486938</v>
      </c>
      <c r="Q23">
        <f t="shared" si="8"/>
        <v>2.9567889607641948</v>
      </c>
      <c r="R23">
        <f t="shared" si="9"/>
        <v>0.15682438785660219</v>
      </c>
      <c r="S23">
        <f t="shared" si="10"/>
        <v>9.8430349354039104E-2</v>
      </c>
      <c r="T23">
        <f t="shared" si="11"/>
        <v>231.29276310362923</v>
      </c>
      <c r="U23">
        <f t="shared" si="12"/>
        <v>28.05233172373056</v>
      </c>
      <c r="V23">
        <f t="shared" si="13"/>
        <v>28.0512466666667</v>
      </c>
      <c r="W23">
        <f t="shared" si="14"/>
        <v>3.8061915664056274</v>
      </c>
      <c r="X23">
        <f t="shared" si="15"/>
        <v>17.076885290743089</v>
      </c>
      <c r="Y23">
        <f t="shared" si="16"/>
        <v>0.64748301718189893</v>
      </c>
      <c r="Z23">
        <f t="shared" si="17"/>
        <v>3.7915756073672386</v>
      </c>
      <c r="AA23">
        <f t="shared" si="18"/>
        <v>3.1587085492237286</v>
      </c>
      <c r="AB23">
        <f t="shared" si="19"/>
        <v>-219.80959496690502</v>
      </c>
      <c r="AC23">
        <f t="shared" si="20"/>
        <v>-10.521885535260902</v>
      </c>
      <c r="AD23">
        <f t="shared" si="21"/>
        <v>-0.77582346140077196</v>
      </c>
      <c r="AE23">
        <f t="shared" si="22"/>
        <v>0.18545914006253916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53525.74282488029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323</v>
      </c>
      <c r="AR23">
        <v>15371.1</v>
      </c>
      <c r="AS23">
        <v>770.57288000000005</v>
      </c>
      <c r="AT23">
        <v>1000.43</v>
      </c>
      <c r="AU23">
        <f t="shared" si="27"/>
        <v>0.22975832392071405</v>
      </c>
      <c r="AV23">
        <v>0.5</v>
      </c>
      <c r="AW23">
        <f t="shared" si="28"/>
        <v>1180.1907355754349</v>
      </c>
      <c r="AX23">
        <f t="shared" si="29"/>
        <v>10.563578609120755</v>
      </c>
      <c r="AY23">
        <f t="shared" si="30"/>
        <v>135.57932265628327</v>
      </c>
      <c r="AZ23">
        <f t="shared" si="31"/>
        <v>9.4402758410950527E-3</v>
      </c>
      <c r="BA23">
        <f t="shared" si="32"/>
        <v>2.2606779084993454</v>
      </c>
      <c r="BB23" t="s">
        <v>324</v>
      </c>
      <c r="BC23">
        <v>770.57288000000005</v>
      </c>
      <c r="BD23">
        <v>591.26</v>
      </c>
      <c r="BE23">
        <f t="shared" si="33"/>
        <v>0.40899413252301509</v>
      </c>
      <c r="BF23">
        <f t="shared" si="34"/>
        <v>0.56176435222523624</v>
      </c>
      <c r="BG23">
        <f t="shared" si="35"/>
        <v>0.84679985921926615</v>
      </c>
      <c r="BH23">
        <f t="shared" si="36"/>
        <v>0.80664901913675335</v>
      </c>
      <c r="BI23">
        <f t="shared" si="37"/>
        <v>0.88810463652334459</v>
      </c>
      <c r="BJ23">
        <f t="shared" si="38"/>
        <v>0.43104137131933989</v>
      </c>
      <c r="BK23">
        <f t="shared" si="39"/>
        <v>0.56895862868066005</v>
      </c>
      <c r="BL23">
        <f t="shared" si="40"/>
        <v>1400.0063333333301</v>
      </c>
      <c r="BM23">
        <f t="shared" si="41"/>
        <v>1180.1907355754349</v>
      </c>
      <c r="BN23">
        <f t="shared" si="42"/>
        <v>0.84298956902964328</v>
      </c>
      <c r="BO23">
        <f t="shared" si="43"/>
        <v>0.19597913805928666</v>
      </c>
      <c r="BP23">
        <v>6</v>
      </c>
      <c r="BQ23">
        <v>0.5</v>
      </c>
      <c r="BR23" t="s">
        <v>296</v>
      </c>
      <c r="BS23">
        <v>2</v>
      </c>
      <c r="BT23">
        <v>1607626316.8499999</v>
      </c>
      <c r="BU23">
        <v>249.71106666666699</v>
      </c>
      <c r="BV23">
        <v>263.87569999999999</v>
      </c>
      <c r="BW23">
        <v>6.3722043333333298</v>
      </c>
      <c r="BX23">
        <v>0.43130053333333301</v>
      </c>
      <c r="BY23">
        <v>248.601233333333</v>
      </c>
      <c r="BZ23">
        <v>6.3231679999999999</v>
      </c>
      <c r="CA23">
        <v>500.18483333333302</v>
      </c>
      <c r="CB23">
        <v>101.510566666667</v>
      </c>
      <c r="CC23">
        <v>9.9956680000000006E-2</v>
      </c>
      <c r="CD23">
        <v>27.985240000000001</v>
      </c>
      <c r="CE23">
        <v>28.0512466666667</v>
      </c>
      <c r="CF23">
        <v>999.9</v>
      </c>
      <c r="CG23">
        <v>0</v>
      </c>
      <c r="CH23">
        <v>0</v>
      </c>
      <c r="CI23">
        <v>10004.975333333299</v>
      </c>
      <c r="CJ23">
        <v>0</v>
      </c>
      <c r="CK23">
        <v>429.52526666666699</v>
      </c>
      <c r="CL23">
        <v>1400.0063333333301</v>
      </c>
      <c r="CM23">
        <v>0.89999280000000004</v>
      </c>
      <c r="CN23">
        <v>0.10000787999999999</v>
      </c>
      <c r="CO23">
        <v>0</v>
      </c>
      <c r="CP23">
        <v>770.53420000000006</v>
      </c>
      <c r="CQ23">
        <v>4.9994800000000001</v>
      </c>
      <c r="CR23">
        <v>11113.6</v>
      </c>
      <c r="CS23">
        <v>11417.5933333333</v>
      </c>
      <c r="CT23">
        <v>48.799599999999998</v>
      </c>
      <c r="CU23">
        <v>50.574599999999997</v>
      </c>
      <c r="CV23">
        <v>49.81</v>
      </c>
      <c r="CW23">
        <v>50.283066666666699</v>
      </c>
      <c r="CX23">
        <v>50.689166666666701</v>
      </c>
      <c r="CY23">
        <v>1255.4943333333299</v>
      </c>
      <c r="CZ23">
        <v>139.51400000000001</v>
      </c>
      <c r="DA23">
        <v>0</v>
      </c>
      <c r="DB23">
        <v>101.39999985694899</v>
      </c>
      <c r="DC23">
        <v>0</v>
      </c>
      <c r="DD23">
        <v>770.57288000000005</v>
      </c>
      <c r="DE23">
        <v>5.3829230848074001</v>
      </c>
      <c r="DF23">
        <v>72.730769473263194</v>
      </c>
      <c r="DG23">
        <v>11114.056</v>
      </c>
      <c r="DH23">
        <v>15</v>
      </c>
      <c r="DI23">
        <v>0</v>
      </c>
      <c r="DJ23" t="s">
        <v>297</v>
      </c>
      <c r="DK23">
        <v>1607548763</v>
      </c>
      <c r="DL23">
        <v>1607548763</v>
      </c>
      <c r="DM23">
        <v>0</v>
      </c>
      <c r="DN23">
        <v>-4.4999999999999998E-2</v>
      </c>
      <c r="DO23">
        <v>6.0000000000000001E-3</v>
      </c>
      <c r="DP23">
        <v>1.012</v>
      </c>
      <c r="DQ23">
        <v>6.6000000000000003E-2</v>
      </c>
      <c r="DR23">
        <v>400</v>
      </c>
      <c r="DS23">
        <v>0</v>
      </c>
      <c r="DT23">
        <v>0.22</v>
      </c>
      <c r="DU23">
        <v>0.08</v>
      </c>
      <c r="DV23">
        <v>10.5665608292597</v>
      </c>
      <c r="DW23">
        <v>-0.12963667109114799</v>
      </c>
      <c r="DX23">
        <v>2.16137239897236E-2</v>
      </c>
      <c r="DY23">
        <v>1</v>
      </c>
      <c r="DZ23">
        <v>-14.1686741935484</v>
      </c>
      <c r="EA23">
        <v>0.143100000000043</v>
      </c>
      <c r="EB23">
        <v>2.6108112294370101E-2</v>
      </c>
      <c r="EC23">
        <v>1</v>
      </c>
      <c r="ED23">
        <v>5.9416096774193603</v>
      </c>
      <c r="EE23">
        <v>-5.2908387096779697E-2</v>
      </c>
      <c r="EF23">
        <v>3.9824011915903998E-3</v>
      </c>
      <c r="EG23">
        <v>1</v>
      </c>
      <c r="EH23">
        <v>3</v>
      </c>
      <c r="EI23">
        <v>3</v>
      </c>
      <c r="EJ23" t="s">
        <v>308</v>
      </c>
      <c r="EK23">
        <v>100</v>
      </c>
      <c r="EL23">
        <v>100</v>
      </c>
      <c r="EM23">
        <v>1.1100000000000001</v>
      </c>
      <c r="EN23">
        <v>4.9000000000000002E-2</v>
      </c>
      <c r="EO23">
        <v>1.1794943401787199</v>
      </c>
      <c r="EP23">
        <v>-1.6043650578588901E-5</v>
      </c>
      <c r="EQ23">
        <v>-1.15305589960158E-6</v>
      </c>
      <c r="ER23">
        <v>3.6581349982770798E-10</v>
      </c>
      <c r="ES23">
        <v>6.6000000000000003E-2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1292.7</v>
      </c>
      <c r="FB23">
        <v>1292.7</v>
      </c>
      <c r="FC23">
        <v>2</v>
      </c>
      <c r="FD23">
        <v>511.45400000000001</v>
      </c>
      <c r="FE23">
        <v>456.51299999999998</v>
      </c>
      <c r="FF23">
        <v>24.319600000000001</v>
      </c>
      <c r="FG23">
        <v>34.076700000000002</v>
      </c>
      <c r="FH23">
        <v>29.999099999999999</v>
      </c>
      <c r="FI23">
        <v>34.204999999999998</v>
      </c>
      <c r="FJ23">
        <v>34.267200000000003</v>
      </c>
      <c r="FK23">
        <v>13.635400000000001</v>
      </c>
      <c r="FL23">
        <v>100</v>
      </c>
      <c r="FM23">
        <v>0</v>
      </c>
      <c r="FN23">
        <v>24.3246</v>
      </c>
      <c r="FO23">
        <v>263.99200000000002</v>
      </c>
      <c r="FP23">
        <v>0</v>
      </c>
      <c r="FQ23">
        <v>97.848100000000002</v>
      </c>
      <c r="FR23">
        <v>102.07599999999999</v>
      </c>
    </row>
    <row r="24" spans="1:174" x14ac:dyDescent="0.25">
      <c r="A24">
        <v>8</v>
      </c>
      <c r="B24">
        <v>1607626445.0999999</v>
      </c>
      <c r="C24">
        <v>697.09999990463302</v>
      </c>
      <c r="D24" t="s">
        <v>325</v>
      </c>
      <c r="E24" t="s">
        <v>326</v>
      </c>
      <c r="F24" t="s">
        <v>291</v>
      </c>
      <c r="G24" t="s">
        <v>292</v>
      </c>
      <c r="H24">
        <v>1607626437.0999999</v>
      </c>
      <c r="I24">
        <f t="shared" si="0"/>
        <v>4.7917840640146238E-3</v>
      </c>
      <c r="J24">
        <f t="shared" si="1"/>
        <v>4.7917840640146236</v>
      </c>
      <c r="K24">
        <f t="shared" si="2"/>
        <v>18.194284123365886</v>
      </c>
      <c r="L24">
        <f t="shared" si="3"/>
        <v>399.66787096774198</v>
      </c>
      <c r="M24">
        <f t="shared" si="4"/>
        <v>191.9127432452284</v>
      </c>
      <c r="N24">
        <f t="shared" si="5"/>
        <v>19.500879731129764</v>
      </c>
      <c r="O24">
        <f t="shared" si="6"/>
        <v>40.611555816173805</v>
      </c>
      <c r="P24">
        <f t="shared" si="7"/>
        <v>0.15479221110299626</v>
      </c>
      <c r="Q24">
        <f t="shared" si="8"/>
        <v>2.9555183367472821</v>
      </c>
      <c r="R24">
        <f t="shared" si="9"/>
        <v>0.15042529584071235</v>
      </c>
      <c r="S24">
        <f t="shared" si="10"/>
        <v>9.4397898228740063E-2</v>
      </c>
      <c r="T24">
        <f t="shared" si="11"/>
        <v>231.28797824555878</v>
      </c>
      <c r="U24">
        <f t="shared" si="12"/>
        <v>28.103444722390844</v>
      </c>
      <c r="V24">
        <f t="shared" si="13"/>
        <v>27.972419354838699</v>
      </c>
      <c r="W24">
        <f t="shared" si="14"/>
        <v>3.7887423982573565</v>
      </c>
      <c r="X24">
        <f t="shared" si="15"/>
        <v>16.406406603137153</v>
      </c>
      <c r="Y24">
        <f t="shared" si="16"/>
        <v>0.62211496609741823</v>
      </c>
      <c r="Z24">
        <f t="shared" si="17"/>
        <v>3.7919026459972076</v>
      </c>
      <c r="AA24">
        <f t="shared" si="18"/>
        <v>3.1666274321599381</v>
      </c>
      <c r="AB24">
        <f t="shared" si="19"/>
        <v>-211.31767722304491</v>
      </c>
      <c r="AC24">
        <f t="shared" si="20"/>
        <v>2.2785320353616392</v>
      </c>
      <c r="AD24">
        <f t="shared" si="21"/>
        <v>0.16801332950653899</v>
      </c>
      <c r="AE24">
        <f t="shared" si="22"/>
        <v>22.416846387382055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53488.540885531467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327</v>
      </c>
      <c r="AR24">
        <v>15372.5</v>
      </c>
      <c r="AS24">
        <v>861.77180769230802</v>
      </c>
      <c r="AT24">
        <v>1201.47</v>
      </c>
      <c r="AU24">
        <f t="shared" si="27"/>
        <v>0.28273547596501947</v>
      </c>
      <c r="AV24">
        <v>0.5</v>
      </c>
      <c r="AW24">
        <f t="shared" si="28"/>
        <v>1180.1673315850599</v>
      </c>
      <c r="AX24">
        <f t="shared" si="29"/>
        <v>18.194284123365886</v>
      </c>
      <c r="AY24">
        <f t="shared" si="30"/>
        <v>166.83758610703441</v>
      </c>
      <c r="AZ24">
        <f t="shared" si="31"/>
        <v>1.5906245750735837E-2</v>
      </c>
      <c r="BA24">
        <f t="shared" si="32"/>
        <v>1.7150740343079725</v>
      </c>
      <c r="BB24" t="s">
        <v>328</v>
      </c>
      <c r="BC24">
        <v>861.77180769230802</v>
      </c>
      <c r="BD24">
        <v>616.77</v>
      </c>
      <c r="BE24">
        <f t="shared" si="33"/>
        <v>0.48665384903493225</v>
      </c>
      <c r="BF24">
        <f t="shared" si="34"/>
        <v>0.58097860835931592</v>
      </c>
      <c r="BG24">
        <f t="shared" si="35"/>
        <v>0.77896730439910622</v>
      </c>
      <c r="BH24">
        <f t="shared" si="36"/>
        <v>0.69897743082759878</v>
      </c>
      <c r="BI24">
        <f t="shared" si="37"/>
        <v>0.80916025692143734</v>
      </c>
      <c r="BJ24">
        <f t="shared" si="38"/>
        <v>0.41580633420502372</v>
      </c>
      <c r="BK24">
        <f t="shared" si="39"/>
        <v>0.58419366579497622</v>
      </c>
      <c r="BL24">
        <f t="shared" si="40"/>
        <v>1399.9787096774201</v>
      </c>
      <c r="BM24">
        <f t="shared" si="41"/>
        <v>1180.1673315850599</v>
      </c>
      <c r="BN24">
        <f t="shared" si="42"/>
        <v>0.84298948507366334</v>
      </c>
      <c r="BO24">
        <f t="shared" si="43"/>
        <v>0.19597897014732679</v>
      </c>
      <c r="BP24">
        <v>6</v>
      </c>
      <c r="BQ24">
        <v>0.5</v>
      </c>
      <c r="BR24" t="s">
        <v>296</v>
      </c>
      <c r="BS24">
        <v>2</v>
      </c>
      <c r="BT24">
        <v>1607626437.0999999</v>
      </c>
      <c r="BU24">
        <v>399.66787096774198</v>
      </c>
      <c r="BV24">
        <v>423.78964516129003</v>
      </c>
      <c r="BW24">
        <v>6.1223796774193504</v>
      </c>
      <c r="BX24">
        <v>0.40969635483870998</v>
      </c>
      <c r="BY24">
        <v>398.65483870967699</v>
      </c>
      <c r="BZ24">
        <v>6.0753793548387103</v>
      </c>
      <c r="CA24">
        <v>500.19719354838702</v>
      </c>
      <c r="CB24">
        <v>101.51325806451599</v>
      </c>
      <c r="CC24">
        <v>0.100003261290323</v>
      </c>
      <c r="CD24">
        <v>27.986719354838701</v>
      </c>
      <c r="CE24">
        <v>27.972419354838699</v>
      </c>
      <c r="CF24">
        <v>999.9</v>
      </c>
      <c r="CG24">
        <v>0</v>
      </c>
      <c r="CH24">
        <v>0</v>
      </c>
      <c r="CI24">
        <v>9997.5</v>
      </c>
      <c r="CJ24">
        <v>0</v>
      </c>
      <c r="CK24">
        <v>299.831903225806</v>
      </c>
      <c r="CL24">
        <v>1399.9787096774201</v>
      </c>
      <c r="CM24">
        <v>0.89999393548387097</v>
      </c>
      <c r="CN24">
        <v>0.100006441935484</v>
      </c>
      <c r="CO24">
        <v>0</v>
      </c>
      <c r="CP24">
        <v>861.58870967741996</v>
      </c>
      <c r="CQ24">
        <v>4.9994800000000001</v>
      </c>
      <c r="CR24">
        <v>12362.270967741901</v>
      </c>
      <c r="CS24">
        <v>11417.4032258065</v>
      </c>
      <c r="CT24">
        <v>48.878870967741904</v>
      </c>
      <c r="CU24">
        <v>50.633000000000003</v>
      </c>
      <c r="CV24">
        <v>49.905000000000001</v>
      </c>
      <c r="CW24">
        <v>50.298000000000002</v>
      </c>
      <c r="CX24">
        <v>50.749935483870999</v>
      </c>
      <c r="CY24">
        <v>1255.4741935483901</v>
      </c>
      <c r="CZ24">
        <v>139.50741935483899</v>
      </c>
      <c r="DA24">
        <v>0</v>
      </c>
      <c r="DB24">
        <v>119.60000014305101</v>
      </c>
      <c r="DC24">
        <v>0</v>
      </c>
      <c r="DD24">
        <v>861.77180769230802</v>
      </c>
      <c r="DE24">
        <v>38.875111091186703</v>
      </c>
      <c r="DF24">
        <v>531.849572581963</v>
      </c>
      <c r="DG24">
        <v>12364.5230769231</v>
      </c>
      <c r="DH24">
        <v>15</v>
      </c>
      <c r="DI24">
        <v>0</v>
      </c>
      <c r="DJ24" t="s">
        <v>297</v>
      </c>
      <c r="DK24">
        <v>1607548763</v>
      </c>
      <c r="DL24">
        <v>1607548763</v>
      </c>
      <c r="DM24">
        <v>0</v>
      </c>
      <c r="DN24">
        <v>-4.4999999999999998E-2</v>
      </c>
      <c r="DO24">
        <v>6.0000000000000001E-3</v>
      </c>
      <c r="DP24">
        <v>1.012</v>
      </c>
      <c r="DQ24">
        <v>6.6000000000000003E-2</v>
      </c>
      <c r="DR24">
        <v>400</v>
      </c>
      <c r="DS24">
        <v>0</v>
      </c>
      <c r="DT24">
        <v>0.22</v>
      </c>
      <c r="DU24">
        <v>0.08</v>
      </c>
      <c r="DV24">
        <v>18.193783874473201</v>
      </c>
      <c r="DW24">
        <v>-0.70058997618097796</v>
      </c>
      <c r="DX24">
        <v>9.8560991188316904E-2</v>
      </c>
      <c r="DY24">
        <v>0</v>
      </c>
      <c r="DZ24">
        <v>-24.121835483870999</v>
      </c>
      <c r="EA24">
        <v>0.79813548387099498</v>
      </c>
      <c r="EB24">
        <v>0.118263913587467</v>
      </c>
      <c r="EC24">
        <v>0</v>
      </c>
      <c r="ED24">
        <v>5.7126835483871004</v>
      </c>
      <c r="EE24">
        <v>-0.13991758064516699</v>
      </c>
      <c r="EF24">
        <v>1.0459998627147001E-2</v>
      </c>
      <c r="EG24">
        <v>1</v>
      </c>
      <c r="EH24">
        <v>1</v>
      </c>
      <c r="EI24">
        <v>3</v>
      </c>
      <c r="EJ24" t="s">
        <v>303</v>
      </c>
      <c r="EK24">
        <v>100</v>
      </c>
      <c r="EL24">
        <v>100</v>
      </c>
      <c r="EM24">
        <v>1.0129999999999999</v>
      </c>
      <c r="EN24">
        <v>4.6899999999999997E-2</v>
      </c>
      <c r="EO24">
        <v>1.1794943401787199</v>
      </c>
      <c r="EP24">
        <v>-1.6043650578588901E-5</v>
      </c>
      <c r="EQ24">
        <v>-1.15305589960158E-6</v>
      </c>
      <c r="ER24">
        <v>3.6581349982770798E-10</v>
      </c>
      <c r="ES24">
        <v>6.6000000000000003E-2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1294.7</v>
      </c>
      <c r="FB24">
        <v>1294.7</v>
      </c>
      <c r="FC24">
        <v>2</v>
      </c>
      <c r="FD24">
        <v>511.14299999999997</v>
      </c>
      <c r="FE24">
        <v>458.24200000000002</v>
      </c>
      <c r="FF24">
        <v>24.371500000000001</v>
      </c>
      <c r="FG24">
        <v>33.756500000000003</v>
      </c>
      <c r="FH24">
        <v>29.998999999999999</v>
      </c>
      <c r="FI24">
        <v>33.950699999999998</v>
      </c>
      <c r="FJ24">
        <v>34.021599999999999</v>
      </c>
      <c r="FK24">
        <v>19.776199999999999</v>
      </c>
      <c r="FL24">
        <v>100</v>
      </c>
      <c r="FM24">
        <v>0</v>
      </c>
      <c r="FN24">
        <v>24.376000000000001</v>
      </c>
      <c r="FO24">
        <v>423.94299999999998</v>
      </c>
      <c r="FP24">
        <v>0</v>
      </c>
      <c r="FQ24">
        <v>97.913700000000006</v>
      </c>
      <c r="FR24">
        <v>102.13800000000001</v>
      </c>
    </row>
    <row r="25" spans="1:174" x14ac:dyDescent="0.25">
      <c r="A25">
        <v>9</v>
      </c>
      <c r="B25">
        <v>1607626565.5999999</v>
      </c>
      <c r="C25">
        <v>817.59999990463302</v>
      </c>
      <c r="D25" t="s">
        <v>329</v>
      </c>
      <c r="E25" t="s">
        <v>330</v>
      </c>
      <c r="F25" t="s">
        <v>291</v>
      </c>
      <c r="G25" t="s">
        <v>292</v>
      </c>
      <c r="H25">
        <v>1607626557.5999999</v>
      </c>
      <c r="I25">
        <f t="shared" si="0"/>
        <v>4.4609410348023558E-3</v>
      </c>
      <c r="J25">
        <f t="shared" si="1"/>
        <v>4.4609410348023557</v>
      </c>
      <c r="K25">
        <f t="shared" si="2"/>
        <v>21.887615555664702</v>
      </c>
      <c r="L25">
        <f t="shared" si="3"/>
        <v>499.88200000000001</v>
      </c>
      <c r="M25">
        <f t="shared" si="4"/>
        <v>228.08041698681939</v>
      </c>
      <c r="N25">
        <f t="shared" si="5"/>
        <v>23.178204323632791</v>
      </c>
      <c r="O25">
        <f t="shared" si="6"/>
        <v>50.79948242279729</v>
      </c>
      <c r="P25">
        <f t="shared" si="7"/>
        <v>0.14154910627595613</v>
      </c>
      <c r="Q25">
        <f t="shared" si="8"/>
        <v>2.9566690280531236</v>
      </c>
      <c r="R25">
        <f t="shared" si="9"/>
        <v>0.13788931133233376</v>
      </c>
      <c r="S25">
        <f t="shared" si="10"/>
        <v>8.6501756185098283E-2</v>
      </c>
      <c r="T25">
        <f t="shared" si="11"/>
        <v>231.29191290710455</v>
      </c>
      <c r="U25">
        <f t="shared" si="12"/>
        <v>28.19175676383421</v>
      </c>
      <c r="V25">
        <f t="shared" si="13"/>
        <v>28.0102612903226</v>
      </c>
      <c r="W25">
        <f t="shared" si="14"/>
        <v>3.7971103374427049</v>
      </c>
      <c r="X25">
        <f t="shared" si="15"/>
        <v>15.299642203235827</v>
      </c>
      <c r="Y25">
        <f t="shared" si="16"/>
        <v>0.58025185440897797</v>
      </c>
      <c r="Z25">
        <f t="shared" si="17"/>
        <v>3.7925844715914758</v>
      </c>
      <c r="AA25">
        <f t="shared" si="18"/>
        <v>3.216858483033727</v>
      </c>
      <c r="AB25">
        <f t="shared" si="19"/>
        <v>-196.7274996347839</v>
      </c>
      <c r="AC25">
        <f t="shared" si="20"/>
        <v>-3.2610142694836184</v>
      </c>
      <c r="AD25">
        <f t="shared" si="21"/>
        <v>-0.24041459102748147</v>
      </c>
      <c r="AE25">
        <f t="shared" si="22"/>
        <v>31.062984411809559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53521.70663736327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331</v>
      </c>
      <c r="AR25">
        <v>15374</v>
      </c>
      <c r="AS25">
        <v>955.61800000000005</v>
      </c>
      <c r="AT25">
        <v>1380.1</v>
      </c>
      <c r="AU25">
        <f t="shared" si="27"/>
        <v>0.30757336424896742</v>
      </c>
      <c r="AV25">
        <v>0.5</v>
      </c>
      <c r="AW25">
        <f t="shared" si="28"/>
        <v>1180.1845263966818</v>
      </c>
      <c r="AX25">
        <f t="shared" si="29"/>
        <v>21.887615555664702</v>
      </c>
      <c r="AY25">
        <f t="shared" si="30"/>
        <v>181.49666260920085</v>
      </c>
      <c r="AZ25">
        <f t="shared" si="31"/>
        <v>1.9035466516470749E-2</v>
      </c>
      <c r="BA25">
        <f t="shared" si="32"/>
        <v>1.3636548076226362</v>
      </c>
      <c r="BB25" t="s">
        <v>332</v>
      </c>
      <c r="BC25">
        <v>955.61800000000005</v>
      </c>
      <c r="BD25">
        <v>645.71</v>
      </c>
      <c r="BE25">
        <f t="shared" si="33"/>
        <v>0.53212810665893773</v>
      </c>
      <c r="BF25">
        <f t="shared" si="34"/>
        <v>0.57800623646836136</v>
      </c>
      <c r="BG25">
        <f t="shared" si="35"/>
        <v>0.7193095777737859</v>
      </c>
      <c r="BH25">
        <f t="shared" si="36"/>
        <v>0.63868080230552859</v>
      </c>
      <c r="BI25">
        <f t="shared" si="37"/>
        <v>0.7390158352725682</v>
      </c>
      <c r="BJ25">
        <f t="shared" si="38"/>
        <v>0.39055815917028103</v>
      </c>
      <c r="BK25">
        <f t="shared" si="39"/>
        <v>0.60944184082971897</v>
      </c>
      <c r="BL25">
        <f t="shared" si="40"/>
        <v>1399.99870967742</v>
      </c>
      <c r="BM25">
        <f t="shared" si="41"/>
        <v>1180.1845263966818</v>
      </c>
      <c r="BN25">
        <f t="shared" si="42"/>
        <v>0.84298972437525554</v>
      </c>
      <c r="BO25">
        <f t="shared" si="43"/>
        <v>0.19597944875051096</v>
      </c>
      <c r="BP25">
        <v>6</v>
      </c>
      <c r="BQ25">
        <v>0.5</v>
      </c>
      <c r="BR25" t="s">
        <v>296</v>
      </c>
      <c r="BS25">
        <v>2</v>
      </c>
      <c r="BT25">
        <v>1607626557.5999999</v>
      </c>
      <c r="BU25">
        <v>499.88200000000001</v>
      </c>
      <c r="BV25">
        <v>528.81132258064497</v>
      </c>
      <c r="BW25">
        <v>5.70985064516129</v>
      </c>
      <c r="BX25">
        <v>0.38944774193548398</v>
      </c>
      <c r="BY25">
        <v>498.95206451612898</v>
      </c>
      <c r="BZ25">
        <v>5.6657667741935498</v>
      </c>
      <c r="CA25">
        <v>500.20306451612902</v>
      </c>
      <c r="CB25">
        <v>101.52296774193501</v>
      </c>
      <c r="CC25">
        <v>9.9980119354838706E-2</v>
      </c>
      <c r="CD25">
        <v>27.989803225806501</v>
      </c>
      <c r="CE25">
        <v>28.0102612903226</v>
      </c>
      <c r="CF25">
        <v>999.9</v>
      </c>
      <c r="CG25">
        <v>0</v>
      </c>
      <c r="CH25">
        <v>0</v>
      </c>
      <c r="CI25">
        <v>10003.072580645199</v>
      </c>
      <c r="CJ25">
        <v>0</v>
      </c>
      <c r="CK25">
        <v>313.07441935483899</v>
      </c>
      <c r="CL25">
        <v>1399.99870967742</v>
      </c>
      <c r="CM25">
        <v>0.89998400000000001</v>
      </c>
      <c r="CN25">
        <v>0.10001699999999999</v>
      </c>
      <c r="CO25">
        <v>0</v>
      </c>
      <c r="CP25">
        <v>955.38267741935499</v>
      </c>
      <c r="CQ25">
        <v>4.9994800000000001</v>
      </c>
      <c r="CR25">
        <v>13650.222580645201</v>
      </c>
      <c r="CS25">
        <v>11417.5193548387</v>
      </c>
      <c r="CT25">
        <v>48.941129032257997</v>
      </c>
      <c r="CU25">
        <v>50.652999999999999</v>
      </c>
      <c r="CV25">
        <v>49.967483870967698</v>
      </c>
      <c r="CW25">
        <v>50.3</v>
      </c>
      <c r="CX25">
        <v>50.8121935483871</v>
      </c>
      <c r="CY25">
        <v>1255.4787096774201</v>
      </c>
      <c r="CZ25">
        <v>139.520322580645</v>
      </c>
      <c r="DA25">
        <v>0</v>
      </c>
      <c r="DB25">
        <v>119.700000047684</v>
      </c>
      <c r="DC25">
        <v>0</v>
      </c>
      <c r="DD25">
        <v>955.61800000000005</v>
      </c>
      <c r="DE25">
        <v>35.952615324489898</v>
      </c>
      <c r="DF25">
        <v>470.43760621261799</v>
      </c>
      <c r="DG25">
        <v>13653.0192307692</v>
      </c>
      <c r="DH25">
        <v>15</v>
      </c>
      <c r="DI25">
        <v>0</v>
      </c>
      <c r="DJ25" t="s">
        <v>297</v>
      </c>
      <c r="DK25">
        <v>1607548763</v>
      </c>
      <c r="DL25">
        <v>1607548763</v>
      </c>
      <c r="DM25">
        <v>0</v>
      </c>
      <c r="DN25">
        <v>-4.4999999999999998E-2</v>
      </c>
      <c r="DO25">
        <v>6.0000000000000001E-3</v>
      </c>
      <c r="DP25">
        <v>1.012</v>
      </c>
      <c r="DQ25">
        <v>6.6000000000000003E-2</v>
      </c>
      <c r="DR25">
        <v>400</v>
      </c>
      <c r="DS25">
        <v>0</v>
      </c>
      <c r="DT25">
        <v>0.22</v>
      </c>
      <c r="DU25">
        <v>0.08</v>
      </c>
      <c r="DV25">
        <v>21.889924264761301</v>
      </c>
      <c r="DW25">
        <v>-0.38235850400684801</v>
      </c>
      <c r="DX25">
        <v>4.15746788532129E-2</v>
      </c>
      <c r="DY25">
        <v>1</v>
      </c>
      <c r="DZ25">
        <v>-28.931061290322599</v>
      </c>
      <c r="EA25">
        <v>0.510406451612886</v>
      </c>
      <c r="EB25">
        <v>5.3233997610182097E-2</v>
      </c>
      <c r="EC25">
        <v>0</v>
      </c>
      <c r="ED25">
        <v>5.3220058064516103</v>
      </c>
      <c r="EE25">
        <v>-0.20027758064515999</v>
      </c>
      <c r="EF25">
        <v>1.5004268591388901E-2</v>
      </c>
      <c r="EG25">
        <v>0</v>
      </c>
      <c r="EH25">
        <v>1</v>
      </c>
      <c r="EI25">
        <v>3</v>
      </c>
      <c r="EJ25" t="s">
        <v>303</v>
      </c>
      <c r="EK25">
        <v>100</v>
      </c>
      <c r="EL25">
        <v>100</v>
      </c>
      <c r="EM25">
        <v>0.93</v>
      </c>
      <c r="EN25">
        <v>4.3900000000000002E-2</v>
      </c>
      <c r="EO25">
        <v>1.1794943401787199</v>
      </c>
      <c r="EP25">
        <v>-1.6043650578588901E-5</v>
      </c>
      <c r="EQ25">
        <v>-1.15305589960158E-6</v>
      </c>
      <c r="ER25">
        <v>3.6581349982770798E-10</v>
      </c>
      <c r="ES25">
        <v>6.6000000000000003E-2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1296.7</v>
      </c>
      <c r="FB25">
        <v>1296.7</v>
      </c>
      <c r="FC25">
        <v>2</v>
      </c>
      <c r="FD25">
        <v>510.428</v>
      </c>
      <c r="FE25">
        <v>459.99599999999998</v>
      </c>
      <c r="FF25">
        <v>24.351400000000002</v>
      </c>
      <c r="FG25">
        <v>33.426400000000001</v>
      </c>
      <c r="FH25">
        <v>29.998999999999999</v>
      </c>
      <c r="FI25">
        <v>33.662100000000002</v>
      </c>
      <c r="FJ25">
        <v>33.740099999999998</v>
      </c>
      <c r="FK25">
        <v>23.63</v>
      </c>
      <c r="FL25">
        <v>100</v>
      </c>
      <c r="FM25">
        <v>0</v>
      </c>
      <c r="FN25">
        <v>24.3537</v>
      </c>
      <c r="FO25">
        <v>528.75400000000002</v>
      </c>
      <c r="FP25">
        <v>0</v>
      </c>
      <c r="FQ25">
        <v>97.977599999999995</v>
      </c>
      <c r="FR25">
        <v>102.199</v>
      </c>
    </row>
    <row r="26" spans="1:174" x14ac:dyDescent="0.25">
      <c r="A26">
        <v>10</v>
      </c>
      <c r="B26">
        <v>1607626686.0999999</v>
      </c>
      <c r="C26">
        <v>938.09999990463302</v>
      </c>
      <c r="D26" t="s">
        <v>333</v>
      </c>
      <c r="E26" t="s">
        <v>334</v>
      </c>
      <c r="F26" t="s">
        <v>291</v>
      </c>
      <c r="G26" t="s">
        <v>292</v>
      </c>
      <c r="H26">
        <v>1607626678.0999999</v>
      </c>
      <c r="I26">
        <f t="shared" si="0"/>
        <v>4.0828336369170912E-3</v>
      </c>
      <c r="J26">
        <f t="shared" si="1"/>
        <v>4.0828336369170914</v>
      </c>
      <c r="K26">
        <f t="shared" si="2"/>
        <v>24.7722236967731</v>
      </c>
      <c r="L26">
        <f t="shared" si="3"/>
        <v>599.89599999999996</v>
      </c>
      <c r="M26">
        <f t="shared" si="4"/>
        <v>258.20330653807372</v>
      </c>
      <c r="N26">
        <f t="shared" si="5"/>
        <v>26.236444520938608</v>
      </c>
      <c r="O26">
        <f t="shared" si="6"/>
        <v>60.956377102057552</v>
      </c>
      <c r="P26">
        <f t="shared" si="7"/>
        <v>0.12672849942932693</v>
      </c>
      <c r="Q26">
        <f t="shared" si="8"/>
        <v>2.9567752145319881</v>
      </c>
      <c r="R26">
        <f t="shared" si="9"/>
        <v>0.12378648946153623</v>
      </c>
      <c r="S26">
        <f t="shared" si="10"/>
        <v>7.7625195272145953E-2</v>
      </c>
      <c r="T26">
        <f t="shared" si="11"/>
        <v>231.29093110405805</v>
      </c>
      <c r="U26">
        <f t="shared" si="12"/>
        <v>28.290089667903196</v>
      </c>
      <c r="V26">
        <f t="shared" si="13"/>
        <v>28.0787451612903</v>
      </c>
      <c r="W26">
        <f t="shared" si="14"/>
        <v>3.8122950902780595</v>
      </c>
      <c r="X26">
        <f t="shared" si="15"/>
        <v>14.039954654701317</v>
      </c>
      <c r="Y26">
        <f t="shared" si="16"/>
        <v>0.53250578126505321</v>
      </c>
      <c r="Z26">
        <f t="shared" si="17"/>
        <v>3.7927884694894098</v>
      </c>
      <c r="AA26">
        <f t="shared" si="18"/>
        <v>3.2797893090130064</v>
      </c>
      <c r="AB26">
        <f t="shared" si="19"/>
        <v>-180.05296338804374</v>
      </c>
      <c r="AC26">
        <f t="shared" si="20"/>
        <v>-14.030783823135668</v>
      </c>
      <c r="AD26">
        <f t="shared" si="21"/>
        <v>-1.0347243577379495</v>
      </c>
      <c r="AE26">
        <f t="shared" si="22"/>
        <v>36.172459535140689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53524.389584101213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335</v>
      </c>
      <c r="AR26">
        <v>15375.1</v>
      </c>
      <c r="AS26">
        <v>1024.5111538461499</v>
      </c>
      <c r="AT26">
        <v>1506.51</v>
      </c>
      <c r="AU26">
        <f t="shared" si="27"/>
        <v>0.3199440071117019</v>
      </c>
      <c r="AV26">
        <v>0.5</v>
      </c>
      <c r="AW26">
        <f t="shared" si="28"/>
        <v>1180.1866844610829</v>
      </c>
      <c r="AX26">
        <f t="shared" si="29"/>
        <v>24.7722236967731</v>
      </c>
      <c r="AY26">
        <f t="shared" si="30"/>
        <v>188.79682848317628</v>
      </c>
      <c r="AZ26">
        <f t="shared" si="31"/>
        <v>2.1479628189641085E-2</v>
      </c>
      <c r="BA26">
        <f t="shared" si="32"/>
        <v>1.1653225003484875</v>
      </c>
      <c r="BB26" t="s">
        <v>336</v>
      </c>
      <c r="BC26">
        <v>1024.5111538461499</v>
      </c>
      <c r="BD26">
        <v>659.35</v>
      </c>
      <c r="BE26">
        <f t="shared" si="33"/>
        <v>0.5623328089425228</v>
      </c>
      <c r="BF26">
        <f t="shared" si="34"/>
        <v>0.56895845667152611</v>
      </c>
      <c r="BG26">
        <f t="shared" si="35"/>
        <v>0.67451099422529415</v>
      </c>
      <c r="BH26">
        <f t="shared" si="36"/>
        <v>0.60932830777280056</v>
      </c>
      <c r="BI26">
        <f t="shared" si="37"/>
        <v>0.68937716125009962</v>
      </c>
      <c r="BJ26">
        <f t="shared" si="38"/>
        <v>0.36616756879418583</v>
      </c>
      <c r="BK26">
        <f t="shared" si="39"/>
        <v>0.63383243120581412</v>
      </c>
      <c r="BL26">
        <f t="shared" si="40"/>
        <v>1400.00225806452</v>
      </c>
      <c r="BM26">
        <f t="shared" si="41"/>
        <v>1180.1866844610829</v>
      </c>
      <c r="BN26">
        <f t="shared" si="42"/>
        <v>0.84298912924088532</v>
      </c>
      <c r="BO26">
        <f t="shared" si="43"/>
        <v>0.1959782584817707</v>
      </c>
      <c r="BP26">
        <v>6</v>
      </c>
      <c r="BQ26">
        <v>0.5</v>
      </c>
      <c r="BR26" t="s">
        <v>296</v>
      </c>
      <c r="BS26">
        <v>2</v>
      </c>
      <c r="BT26">
        <v>1607626678.0999999</v>
      </c>
      <c r="BU26">
        <v>599.89599999999996</v>
      </c>
      <c r="BV26">
        <v>632.54916129032301</v>
      </c>
      <c r="BW26">
        <v>5.2406016129032302</v>
      </c>
      <c r="BX26">
        <v>0.36876261290322598</v>
      </c>
      <c r="BY26">
        <v>599.06129032258104</v>
      </c>
      <c r="BZ26">
        <v>5.1991464516128998</v>
      </c>
      <c r="CA26">
        <v>500.19351612903199</v>
      </c>
      <c r="CB26">
        <v>101.51161290322599</v>
      </c>
      <c r="CC26">
        <v>9.9961606451612894E-2</v>
      </c>
      <c r="CD26">
        <v>27.9907258064516</v>
      </c>
      <c r="CE26">
        <v>28.0787451612903</v>
      </c>
      <c r="CF26">
        <v>999.9</v>
      </c>
      <c r="CG26">
        <v>0</v>
      </c>
      <c r="CH26">
        <v>0</v>
      </c>
      <c r="CI26">
        <v>10004.7941935484</v>
      </c>
      <c r="CJ26">
        <v>0</v>
      </c>
      <c r="CK26">
        <v>291.88090322580598</v>
      </c>
      <c r="CL26">
        <v>1400.00225806452</v>
      </c>
      <c r="CM26">
        <v>0.90000316129032298</v>
      </c>
      <c r="CN26">
        <v>9.9996490322580595E-2</v>
      </c>
      <c r="CO26">
        <v>0</v>
      </c>
      <c r="CP26">
        <v>1024.42032258065</v>
      </c>
      <c r="CQ26">
        <v>4.9994800000000001</v>
      </c>
      <c r="CR26">
        <v>14569.9483870968</v>
      </c>
      <c r="CS26">
        <v>11417.6161290323</v>
      </c>
      <c r="CT26">
        <v>48.951322580645098</v>
      </c>
      <c r="CU26">
        <v>50.628999999999998</v>
      </c>
      <c r="CV26">
        <v>49.987741935483903</v>
      </c>
      <c r="CW26">
        <v>50.286064516129002</v>
      </c>
      <c r="CX26">
        <v>50.8283225806451</v>
      </c>
      <c r="CY26">
        <v>1255.5096774193501</v>
      </c>
      <c r="CZ26">
        <v>139.492903225806</v>
      </c>
      <c r="DA26">
        <v>0</v>
      </c>
      <c r="DB26">
        <v>119.60000014305101</v>
      </c>
      <c r="DC26">
        <v>0</v>
      </c>
      <c r="DD26">
        <v>1024.5111538461499</v>
      </c>
      <c r="DE26">
        <v>22.3073504315227</v>
      </c>
      <c r="DF26">
        <v>272.20170945886201</v>
      </c>
      <c r="DG26">
        <v>14570.9884615385</v>
      </c>
      <c r="DH26">
        <v>15</v>
      </c>
      <c r="DI26">
        <v>0</v>
      </c>
      <c r="DJ26" t="s">
        <v>297</v>
      </c>
      <c r="DK26">
        <v>1607548763</v>
      </c>
      <c r="DL26">
        <v>1607548763</v>
      </c>
      <c r="DM26">
        <v>0</v>
      </c>
      <c r="DN26">
        <v>-4.4999999999999998E-2</v>
      </c>
      <c r="DO26">
        <v>6.0000000000000001E-3</v>
      </c>
      <c r="DP26">
        <v>1.012</v>
      </c>
      <c r="DQ26">
        <v>6.6000000000000003E-2</v>
      </c>
      <c r="DR26">
        <v>400</v>
      </c>
      <c r="DS26">
        <v>0</v>
      </c>
      <c r="DT26">
        <v>0.22</v>
      </c>
      <c r="DU26">
        <v>0.08</v>
      </c>
      <c r="DV26">
        <v>24.773986475235201</v>
      </c>
      <c r="DW26">
        <v>0.10449455330686</v>
      </c>
      <c r="DX26">
        <v>4.2570670675216297E-2</v>
      </c>
      <c r="DY26">
        <v>1</v>
      </c>
      <c r="DZ26">
        <v>-32.6531290322581</v>
      </c>
      <c r="EA26">
        <v>7.1593548387097694E-2</v>
      </c>
      <c r="EB26">
        <v>5.1307549551688002E-2</v>
      </c>
      <c r="EC26">
        <v>1</v>
      </c>
      <c r="ED26">
        <v>4.87183935483871</v>
      </c>
      <c r="EE26">
        <v>-0.22670080645163301</v>
      </c>
      <c r="EF26">
        <v>1.69116615492968E-2</v>
      </c>
      <c r="EG26">
        <v>0</v>
      </c>
      <c r="EH26">
        <v>2</v>
      </c>
      <c r="EI26">
        <v>3</v>
      </c>
      <c r="EJ26" t="s">
        <v>337</v>
      </c>
      <c r="EK26">
        <v>100</v>
      </c>
      <c r="EL26">
        <v>100</v>
      </c>
      <c r="EM26">
        <v>0.83399999999999996</v>
      </c>
      <c r="EN26">
        <v>4.1300000000000003E-2</v>
      </c>
      <c r="EO26">
        <v>1.1794943401787199</v>
      </c>
      <c r="EP26">
        <v>-1.6043650578588901E-5</v>
      </c>
      <c r="EQ26">
        <v>-1.15305589960158E-6</v>
      </c>
      <c r="ER26">
        <v>3.6581349982770798E-10</v>
      </c>
      <c r="ES26">
        <v>6.6000000000000003E-2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1298.7</v>
      </c>
      <c r="FB26">
        <v>1298.7</v>
      </c>
      <c r="FC26">
        <v>2</v>
      </c>
      <c r="FD26">
        <v>509.75299999999999</v>
      </c>
      <c r="FE26">
        <v>461.19200000000001</v>
      </c>
      <c r="FF26">
        <v>24.366700000000002</v>
      </c>
      <c r="FG26">
        <v>33.115600000000001</v>
      </c>
      <c r="FH26">
        <v>29.999199999999998</v>
      </c>
      <c r="FI26">
        <v>33.369199999999999</v>
      </c>
      <c r="FJ26">
        <v>33.450899999999997</v>
      </c>
      <c r="FK26">
        <v>27.318999999999999</v>
      </c>
      <c r="FL26">
        <v>100</v>
      </c>
      <c r="FM26">
        <v>0</v>
      </c>
      <c r="FN26">
        <v>24.369299999999999</v>
      </c>
      <c r="FO26">
        <v>632.51499999999999</v>
      </c>
      <c r="FP26">
        <v>0</v>
      </c>
      <c r="FQ26">
        <v>98.036100000000005</v>
      </c>
      <c r="FR26">
        <v>102.253</v>
      </c>
    </row>
    <row r="27" spans="1:174" x14ac:dyDescent="0.25">
      <c r="A27">
        <v>11</v>
      </c>
      <c r="B27">
        <v>1607626806.5999999</v>
      </c>
      <c r="C27">
        <v>1058.5999999046301</v>
      </c>
      <c r="D27" t="s">
        <v>338</v>
      </c>
      <c r="E27" t="s">
        <v>339</v>
      </c>
      <c r="F27" t="s">
        <v>291</v>
      </c>
      <c r="G27" t="s">
        <v>292</v>
      </c>
      <c r="H27">
        <v>1607626798.5999999</v>
      </c>
      <c r="I27">
        <f t="shared" si="0"/>
        <v>3.6636123158595435E-3</v>
      </c>
      <c r="J27">
        <f t="shared" si="1"/>
        <v>3.6636123158595435</v>
      </c>
      <c r="K27">
        <f t="shared" si="2"/>
        <v>26.649674839021444</v>
      </c>
      <c r="L27">
        <f t="shared" si="3"/>
        <v>700.04848387096797</v>
      </c>
      <c r="M27">
        <f t="shared" si="4"/>
        <v>282.23592654962209</v>
      </c>
      <c r="N27">
        <f t="shared" si="5"/>
        <v>28.676149300362397</v>
      </c>
      <c r="O27">
        <f t="shared" si="6"/>
        <v>71.127354644011717</v>
      </c>
      <c r="P27">
        <f t="shared" si="7"/>
        <v>0.11088703767671919</v>
      </c>
      <c r="Q27">
        <f t="shared" si="8"/>
        <v>2.9543993600539435</v>
      </c>
      <c r="R27">
        <f t="shared" si="9"/>
        <v>0.108625735253883</v>
      </c>
      <c r="S27">
        <f t="shared" si="10"/>
        <v>6.8090412727800614E-2</v>
      </c>
      <c r="T27">
        <f t="shared" si="11"/>
        <v>231.2952522482945</v>
      </c>
      <c r="U27">
        <f t="shared" si="12"/>
        <v>28.387742575356068</v>
      </c>
      <c r="V27">
        <f t="shared" si="13"/>
        <v>28.176887096774198</v>
      </c>
      <c r="W27">
        <f t="shared" si="14"/>
        <v>3.834148199557633</v>
      </c>
      <c r="X27">
        <f t="shared" si="15"/>
        <v>12.666894766178299</v>
      </c>
      <c r="Y27">
        <f t="shared" si="16"/>
        <v>0.48012899684983301</v>
      </c>
      <c r="Z27">
        <f t="shared" si="17"/>
        <v>3.7904238229863472</v>
      </c>
      <c r="AA27">
        <f t="shared" si="18"/>
        <v>3.3540192027078</v>
      </c>
      <c r="AB27">
        <f t="shared" si="19"/>
        <v>-161.56530312940586</v>
      </c>
      <c r="AC27">
        <f t="shared" si="20"/>
        <v>-31.355075784797602</v>
      </c>
      <c r="AD27">
        <f t="shared" si="21"/>
        <v>-2.3152023681493437</v>
      </c>
      <c r="AE27">
        <f t="shared" si="22"/>
        <v>36.059670965941677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53456.94658359186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340</v>
      </c>
      <c r="AR27">
        <v>15375.9</v>
      </c>
      <c r="AS27">
        <v>1064.28</v>
      </c>
      <c r="AT27">
        <v>1576.93</v>
      </c>
      <c r="AU27">
        <f t="shared" si="27"/>
        <v>0.32509369471060867</v>
      </c>
      <c r="AV27">
        <v>0.5</v>
      </c>
      <c r="AW27">
        <f t="shared" si="28"/>
        <v>1180.2070080060362</v>
      </c>
      <c r="AX27">
        <f t="shared" si="29"/>
        <v>26.649674839021444</v>
      </c>
      <c r="AY27">
        <f t="shared" si="30"/>
        <v>191.83892837801761</v>
      </c>
      <c r="AZ27">
        <f t="shared" si="31"/>
        <v>2.3070039521997494E-2</v>
      </c>
      <c r="BA27">
        <f t="shared" si="32"/>
        <v>1.0686270157838331</v>
      </c>
      <c r="BB27" t="s">
        <v>341</v>
      </c>
      <c r="BC27">
        <v>1064.28</v>
      </c>
      <c r="BD27">
        <v>671.09</v>
      </c>
      <c r="BE27">
        <f t="shared" si="33"/>
        <v>0.5744326000519997</v>
      </c>
      <c r="BF27">
        <f t="shared" si="34"/>
        <v>0.56593879713856765</v>
      </c>
      <c r="BG27">
        <f t="shared" si="35"/>
        <v>0.65038846155330587</v>
      </c>
      <c r="BH27">
        <f t="shared" si="36"/>
        <v>0.59509915714861028</v>
      </c>
      <c r="BI27">
        <f t="shared" si="37"/>
        <v>0.6617246383115486</v>
      </c>
      <c r="BJ27">
        <f t="shared" si="38"/>
        <v>0.35685709340748806</v>
      </c>
      <c r="BK27">
        <f t="shared" si="39"/>
        <v>0.64314290659251194</v>
      </c>
      <c r="BL27">
        <f t="shared" si="40"/>
        <v>1400.0261290322601</v>
      </c>
      <c r="BM27">
        <f t="shared" si="41"/>
        <v>1180.2070080060362</v>
      </c>
      <c r="BN27">
        <f t="shared" si="42"/>
        <v>0.84298927250867139</v>
      </c>
      <c r="BO27">
        <f t="shared" si="43"/>
        <v>0.19597854501734288</v>
      </c>
      <c r="BP27">
        <v>6</v>
      </c>
      <c r="BQ27">
        <v>0.5</v>
      </c>
      <c r="BR27" t="s">
        <v>296</v>
      </c>
      <c r="BS27">
        <v>2</v>
      </c>
      <c r="BT27">
        <v>1607626798.5999999</v>
      </c>
      <c r="BU27">
        <v>700.04848387096797</v>
      </c>
      <c r="BV27">
        <v>735.09209677419403</v>
      </c>
      <c r="BW27">
        <v>4.7255177419354801</v>
      </c>
      <c r="BX27">
        <v>0.35166090322580601</v>
      </c>
      <c r="BY27">
        <v>699.319032258064</v>
      </c>
      <c r="BZ27">
        <v>4.68608516129032</v>
      </c>
      <c r="CA27">
        <v>500.194677419355</v>
      </c>
      <c r="CB27">
        <v>101.50345161290301</v>
      </c>
      <c r="CC27">
        <v>0.10001769354838699</v>
      </c>
      <c r="CD27">
        <v>27.980029032258098</v>
      </c>
      <c r="CE27">
        <v>28.176887096774198</v>
      </c>
      <c r="CF27">
        <v>999.9</v>
      </c>
      <c r="CG27">
        <v>0</v>
      </c>
      <c r="CH27">
        <v>0</v>
      </c>
      <c r="CI27">
        <v>9992.1187096774192</v>
      </c>
      <c r="CJ27">
        <v>0</v>
      </c>
      <c r="CK27">
        <v>285.55590322580599</v>
      </c>
      <c r="CL27">
        <v>1400.0261290322601</v>
      </c>
      <c r="CM27">
        <v>0.900000322580645</v>
      </c>
      <c r="CN27">
        <v>9.9999380645161298E-2</v>
      </c>
      <c r="CO27">
        <v>0</v>
      </c>
      <c r="CP27">
        <v>1064.26322580645</v>
      </c>
      <c r="CQ27">
        <v>4.9994800000000001</v>
      </c>
      <c r="CR27">
        <v>15119.554838709701</v>
      </c>
      <c r="CS27">
        <v>11417.7903225806</v>
      </c>
      <c r="CT27">
        <v>48.911000000000001</v>
      </c>
      <c r="CU27">
        <v>50.594516129032201</v>
      </c>
      <c r="CV27">
        <v>49.957322580645098</v>
      </c>
      <c r="CW27">
        <v>50.227645161290297</v>
      </c>
      <c r="CX27">
        <v>50.783999999999999</v>
      </c>
      <c r="CY27">
        <v>1255.52419354839</v>
      </c>
      <c r="CZ27">
        <v>139.50193548387099</v>
      </c>
      <c r="DA27">
        <v>0</v>
      </c>
      <c r="DB27">
        <v>119.700000047684</v>
      </c>
      <c r="DC27">
        <v>0</v>
      </c>
      <c r="DD27">
        <v>1064.28</v>
      </c>
      <c r="DE27">
        <v>7.4406837505779304</v>
      </c>
      <c r="DF27">
        <v>104.352136602882</v>
      </c>
      <c r="DG27">
        <v>15120.0115384615</v>
      </c>
      <c r="DH27">
        <v>15</v>
      </c>
      <c r="DI27">
        <v>0</v>
      </c>
      <c r="DJ27" t="s">
        <v>297</v>
      </c>
      <c r="DK27">
        <v>1607548763</v>
      </c>
      <c r="DL27">
        <v>1607548763</v>
      </c>
      <c r="DM27">
        <v>0</v>
      </c>
      <c r="DN27">
        <v>-4.4999999999999998E-2</v>
      </c>
      <c r="DO27">
        <v>6.0000000000000001E-3</v>
      </c>
      <c r="DP27">
        <v>1.012</v>
      </c>
      <c r="DQ27">
        <v>6.6000000000000003E-2</v>
      </c>
      <c r="DR27">
        <v>400</v>
      </c>
      <c r="DS27">
        <v>0</v>
      </c>
      <c r="DT27">
        <v>0.22</v>
      </c>
      <c r="DU27">
        <v>0.08</v>
      </c>
      <c r="DV27">
        <v>26.6785133135104</v>
      </c>
      <c r="DW27">
        <v>-1.7215904225049901</v>
      </c>
      <c r="DX27">
        <v>0.131408438944871</v>
      </c>
      <c r="DY27">
        <v>0</v>
      </c>
      <c r="DZ27">
        <v>-35.062587096774202</v>
      </c>
      <c r="EA27">
        <v>2.1731516129033701</v>
      </c>
      <c r="EB27">
        <v>0.165605188756827</v>
      </c>
      <c r="EC27">
        <v>0</v>
      </c>
      <c r="ED27">
        <v>4.3759303225806496</v>
      </c>
      <c r="EE27">
        <v>-0.24867387096775101</v>
      </c>
      <c r="EF27">
        <v>1.8578473753048601E-2</v>
      </c>
      <c r="EG27">
        <v>0</v>
      </c>
      <c r="EH27">
        <v>0</v>
      </c>
      <c r="EI27">
        <v>3</v>
      </c>
      <c r="EJ27" t="s">
        <v>298</v>
      </c>
      <c r="EK27">
        <v>100</v>
      </c>
      <c r="EL27">
        <v>100</v>
      </c>
      <c r="EM27">
        <v>0.72899999999999998</v>
      </c>
      <c r="EN27">
        <v>3.9300000000000002E-2</v>
      </c>
      <c r="EO27">
        <v>1.1794943401787199</v>
      </c>
      <c r="EP27">
        <v>-1.6043650578588901E-5</v>
      </c>
      <c r="EQ27">
        <v>-1.15305589960158E-6</v>
      </c>
      <c r="ER27">
        <v>3.6581349982770798E-10</v>
      </c>
      <c r="ES27">
        <v>6.6000000000000003E-2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1300.7</v>
      </c>
      <c r="FB27">
        <v>1300.7</v>
      </c>
      <c r="FC27">
        <v>2</v>
      </c>
      <c r="FD27">
        <v>508.73899999999998</v>
      </c>
      <c r="FE27">
        <v>462.73</v>
      </c>
      <c r="FF27">
        <v>24.306699999999999</v>
      </c>
      <c r="FG27">
        <v>32.826300000000003</v>
      </c>
      <c r="FH27">
        <v>29.999099999999999</v>
      </c>
      <c r="FI27">
        <v>33.083399999999997</v>
      </c>
      <c r="FJ27">
        <v>33.165999999999997</v>
      </c>
      <c r="FK27">
        <v>30.864000000000001</v>
      </c>
      <c r="FL27">
        <v>100</v>
      </c>
      <c r="FM27">
        <v>0</v>
      </c>
      <c r="FN27">
        <v>24.313600000000001</v>
      </c>
      <c r="FO27">
        <v>734.98400000000004</v>
      </c>
      <c r="FP27">
        <v>0</v>
      </c>
      <c r="FQ27">
        <v>98.092299999999994</v>
      </c>
      <c r="FR27">
        <v>102.306</v>
      </c>
    </row>
    <row r="28" spans="1:174" x14ac:dyDescent="0.25">
      <c r="A28">
        <v>12</v>
      </c>
      <c r="B28">
        <v>1607626927.0999999</v>
      </c>
      <c r="C28">
        <v>1179.0999999046301</v>
      </c>
      <c r="D28" t="s">
        <v>342</v>
      </c>
      <c r="E28" t="s">
        <v>343</v>
      </c>
      <c r="F28" t="s">
        <v>291</v>
      </c>
      <c r="G28" t="s">
        <v>292</v>
      </c>
      <c r="H28">
        <v>1607626919.0999999</v>
      </c>
      <c r="I28">
        <f t="shared" si="0"/>
        <v>3.2022317592586931E-3</v>
      </c>
      <c r="J28">
        <f t="shared" si="1"/>
        <v>3.2022317592586931</v>
      </c>
      <c r="K28">
        <f t="shared" si="2"/>
        <v>27.604655468206669</v>
      </c>
      <c r="L28">
        <f t="shared" si="3"/>
        <v>800.11906451612901</v>
      </c>
      <c r="M28">
        <f t="shared" si="4"/>
        <v>294.08433724304183</v>
      </c>
      <c r="N28">
        <f t="shared" si="5"/>
        <v>29.881696553207572</v>
      </c>
      <c r="O28">
        <f t="shared" si="6"/>
        <v>81.29951875862092</v>
      </c>
      <c r="P28">
        <f t="shared" si="7"/>
        <v>9.4226776840245136E-2</v>
      </c>
      <c r="Q28">
        <f t="shared" si="8"/>
        <v>2.955683097374008</v>
      </c>
      <c r="R28">
        <f t="shared" si="9"/>
        <v>9.2589216914074443E-2</v>
      </c>
      <c r="S28">
        <f t="shared" si="10"/>
        <v>5.8013018332761818E-2</v>
      </c>
      <c r="T28">
        <f t="shared" si="11"/>
        <v>231.29421032228532</v>
      </c>
      <c r="U28">
        <f t="shared" si="12"/>
        <v>28.525485554734932</v>
      </c>
      <c r="V28">
        <f t="shared" si="13"/>
        <v>28.306232258064501</v>
      </c>
      <c r="W28">
        <f t="shared" si="14"/>
        <v>3.8631161531979008</v>
      </c>
      <c r="X28">
        <f t="shared" si="15"/>
        <v>11.148441476273719</v>
      </c>
      <c r="Y28">
        <f t="shared" si="16"/>
        <v>0.42304153414797613</v>
      </c>
      <c r="Z28">
        <f t="shared" si="17"/>
        <v>3.7946248814087555</v>
      </c>
      <c r="AA28">
        <f t="shared" si="18"/>
        <v>3.4400746190499247</v>
      </c>
      <c r="AB28">
        <f t="shared" si="19"/>
        <v>-141.21842058330836</v>
      </c>
      <c r="AC28">
        <f t="shared" si="20"/>
        <v>-48.951847033022666</v>
      </c>
      <c r="AD28">
        <f t="shared" si="21"/>
        <v>-3.6156178305279472</v>
      </c>
      <c r="AE28">
        <f t="shared" si="22"/>
        <v>37.508324875426347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53491.063894654239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344</v>
      </c>
      <c r="AR28">
        <v>15376.4</v>
      </c>
      <c r="AS28">
        <v>1084.06846153846</v>
      </c>
      <c r="AT28">
        <v>1617.81</v>
      </c>
      <c r="AU28">
        <f t="shared" si="27"/>
        <v>0.32991608313803222</v>
      </c>
      <c r="AV28">
        <v>0.5</v>
      </c>
      <c r="AW28">
        <f t="shared" si="28"/>
        <v>1180.2008512387538</v>
      </c>
      <c r="AX28">
        <f t="shared" si="29"/>
        <v>27.604655468206669</v>
      </c>
      <c r="AY28">
        <f t="shared" si="30"/>
        <v>194.68362107843055</v>
      </c>
      <c r="AZ28">
        <f t="shared" si="31"/>
        <v>2.3879327758866031E-2</v>
      </c>
      <c r="BA28">
        <f t="shared" si="32"/>
        <v>1.0163554434698761</v>
      </c>
      <c r="BB28" t="s">
        <v>345</v>
      </c>
      <c r="BC28">
        <v>1084.06846153846</v>
      </c>
      <c r="BD28">
        <v>678.33</v>
      </c>
      <c r="BE28">
        <f t="shared" si="33"/>
        <v>0.58071096111409859</v>
      </c>
      <c r="BF28">
        <f t="shared" si="34"/>
        <v>0.5681244288984757</v>
      </c>
      <c r="BG28">
        <f t="shared" si="35"/>
        <v>0.63638896952104496</v>
      </c>
      <c r="BH28">
        <f t="shared" si="36"/>
        <v>0.59151277074046671</v>
      </c>
      <c r="BI28">
        <f t="shared" si="37"/>
        <v>0.64567188145656473</v>
      </c>
      <c r="BJ28">
        <f t="shared" si="38"/>
        <v>0.35549031959457189</v>
      </c>
      <c r="BK28">
        <f t="shared" si="39"/>
        <v>0.64450968040542811</v>
      </c>
      <c r="BL28">
        <f t="shared" si="40"/>
        <v>1400.01870967742</v>
      </c>
      <c r="BM28">
        <f t="shared" si="41"/>
        <v>1180.2008512387538</v>
      </c>
      <c r="BN28">
        <f t="shared" si="42"/>
        <v>0.8429893422714938</v>
      </c>
      <c r="BO28">
        <f t="shared" si="43"/>
        <v>0.19597868454298772</v>
      </c>
      <c r="BP28">
        <v>6</v>
      </c>
      <c r="BQ28">
        <v>0.5</v>
      </c>
      <c r="BR28" t="s">
        <v>296</v>
      </c>
      <c r="BS28">
        <v>2</v>
      </c>
      <c r="BT28">
        <v>1607626919.0999999</v>
      </c>
      <c r="BU28">
        <v>800.11906451612901</v>
      </c>
      <c r="BV28">
        <v>836.30438709677401</v>
      </c>
      <c r="BW28">
        <v>4.1634145161290297</v>
      </c>
      <c r="BX28">
        <v>0.33830632258064502</v>
      </c>
      <c r="BY28">
        <v>799.502322580645</v>
      </c>
      <c r="BZ28">
        <v>4.1251332258064499</v>
      </c>
      <c r="CA28">
        <v>500.20538709677402</v>
      </c>
      <c r="CB28">
        <v>101.509258064516</v>
      </c>
      <c r="CC28">
        <v>0.100017809677419</v>
      </c>
      <c r="CD28">
        <v>27.9990290322581</v>
      </c>
      <c r="CE28">
        <v>28.306232258064501</v>
      </c>
      <c r="CF28">
        <v>999.9</v>
      </c>
      <c r="CG28">
        <v>0</v>
      </c>
      <c r="CH28">
        <v>0</v>
      </c>
      <c r="CI28">
        <v>9998.8287096774202</v>
      </c>
      <c r="CJ28">
        <v>0</v>
      </c>
      <c r="CK28">
        <v>278.319161290323</v>
      </c>
      <c r="CL28">
        <v>1400.01870967742</v>
      </c>
      <c r="CM28">
        <v>0.89999606451612901</v>
      </c>
      <c r="CN28">
        <v>0.100003716129032</v>
      </c>
      <c r="CO28">
        <v>0</v>
      </c>
      <c r="CP28">
        <v>1084.0616129032301</v>
      </c>
      <c r="CQ28">
        <v>4.9994800000000001</v>
      </c>
      <c r="CR28">
        <v>15417.106451612901</v>
      </c>
      <c r="CS28">
        <v>11417.7193548387</v>
      </c>
      <c r="CT28">
        <v>48.901000000000003</v>
      </c>
      <c r="CU28">
        <v>50.558</v>
      </c>
      <c r="CV28">
        <v>49.933064516129001</v>
      </c>
      <c r="CW28">
        <v>50.186999999999998</v>
      </c>
      <c r="CX28">
        <v>50.77</v>
      </c>
      <c r="CY28">
        <v>1255.5148387096799</v>
      </c>
      <c r="CZ28">
        <v>139.504516129032</v>
      </c>
      <c r="DA28">
        <v>0</v>
      </c>
      <c r="DB28">
        <v>119.700000047684</v>
      </c>
      <c r="DC28">
        <v>0</v>
      </c>
      <c r="DD28">
        <v>1084.06846153846</v>
      </c>
      <c r="DE28">
        <v>-0.75829059660714804</v>
      </c>
      <c r="DF28">
        <v>-19.302563981603999</v>
      </c>
      <c r="DG28">
        <v>15416.723076923099</v>
      </c>
      <c r="DH28">
        <v>15</v>
      </c>
      <c r="DI28">
        <v>0</v>
      </c>
      <c r="DJ28" t="s">
        <v>297</v>
      </c>
      <c r="DK28">
        <v>1607548763</v>
      </c>
      <c r="DL28">
        <v>1607548763</v>
      </c>
      <c r="DM28">
        <v>0</v>
      </c>
      <c r="DN28">
        <v>-4.4999999999999998E-2</v>
      </c>
      <c r="DO28">
        <v>6.0000000000000001E-3</v>
      </c>
      <c r="DP28">
        <v>1.012</v>
      </c>
      <c r="DQ28">
        <v>6.6000000000000003E-2</v>
      </c>
      <c r="DR28">
        <v>400</v>
      </c>
      <c r="DS28">
        <v>0</v>
      </c>
      <c r="DT28">
        <v>0.22</v>
      </c>
      <c r="DU28">
        <v>0.08</v>
      </c>
      <c r="DV28">
        <v>27.610129638547299</v>
      </c>
      <c r="DW28">
        <v>-1.3444027756874499</v>
      </c>
      <c r="DX28">
        <v>0.114419770511505</v>
      </c>
      <c r="DY28">
        <v>0</v>
      </c>
      <c r="DZ28">
        <v>-36.185338709677403</v>
      </c>
      <c r="EA28">
        <v>1.81023387096786</v>
      </c>
      <c r="EB28">
        <v>0.153366843953123</v>
      </c>
      <c r="EC28">
        <v>0</v>
      </c>
      <c r="ED28">
        <v>3.8251093548387098</v>
      </c>
      <c r="EE28">
        <v>-0.25495596774193602</v>
      </c>
      <c r="EF28">
        <v>1.9018564603664599E-2</v>
      </c>
      <c r="EG28">
        <v>0</v>
      </c>
      <c r="EH28">
        <v>0</v>
      </c>
      <c r="EI28">
        <v>3</v>
      </c>
      <c r="EJ28" t="s">
        <v>298</v>
      </c>
      <c r="EK28">
        <v>100</v>
      </c>
      <c r="EL28">
        <v>100</v>
      </c>
      <c r="EM28">
        <v>0.61599999999999999</v>
      </c>
      <c r="EN28">
        <v>3.8199999999999998E-2</v>
      </c>
      <c r="EO28">
        <v>1.1794943401787199</v>
      </c>
      <c r="EP28">
        <v>-1.6043650578588901E-5</v>
      </c>
      <c r="EQ28">
        <v>-1.15305589960158E-6</v>
      </c>
      <c r="ER28">
        <v>3.6581349982770798E-10</v>
      </c>
      <c r="ES28">
        <v>6.6000000000000003E-2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1302.7</v>
      </c>
      <c r="FB28">
        <v>1302.7</v>
      </c>
      <c r="FC28">
        <v>2</v>
      </c>
      <c r="FD28">
        <v>507.92599999999999</v>
      </c>
      <c r="FE28">
        <v>464.03899999999999</v>
      </c>
      <c r="FF28">
        <v>24.307700000000001</v>
      </c>
      <c r="FG28">
        <v>32.551699999999997</v>
      </c>
      <c r="FH28">
        <v>29.999600000000001</v>
      </c>
      <c r="FI28">
        <v>32.805799999999998</v>
      </c>
      <c r="FJ28">
        <v>32.888599999999997</v>
      </c>
      <c r="FK28">
        <v>34.293399999999998</v>
      </c>
      <c r="FL28">
        <v>100</v>
      </c>
      <c r="FM28">
        <v>0</v>
      </c>
      <c r="FN28">
        <v>24.278600000000001</v>
      </c>
      <c r="FO28">
        <v>835.96900000000005</v>
      </c>
      <c r="FP28">
        <v>0</v>
      </c>
      <c r="FQ28">
        <v>98.145099999999999</v>
      </c>
      <c r="FR28">
        <v>102.355</v>
      </c>
    </row>
    <row r="29" spans="1:174" x14ac:dyDescent="0.25">
      <c r="A29">
        <v>13</v>
      </c>
      <c r="B29">
        <v>1607627047.5999999</v>
      </c>
      <c r="C29">
        <v>1299.5999999046301</v>
      </c>
      <c r="D29" t="s">
        <v>346</v>
      </c>
      <c r="E29" t="s">
        <v>347</v>
      </c>
      <c r="F29" t="s">
        <v>291</v>
      </c>
      <c r="G29" t="s">
        <v>292</v>
      </c>
      <c r="H29">
        <v>1607627039.5999999</v>
      </c>
      <c r="I29">
        <f t="shared" si="0"/>
        <v>2.7527679206267174E-3</v>
      </c>
      <c r="J29">
        <f t="shared" si="1"/>
        <v>2.7527679206267175</v>
      </c>
      <c r="K29">
        <f t="shared" si="2"/>
        <v>27.795678073466583</v>
      </c>
      <c r="L29">
        <f t="shared" si="3"/>
        <v>900.09925806451599</v>
      </c>
      <c r="M29">
        <f t="shared" si="4"/>
        <v>296.27129499031832</v>
      </c>
      <c r="N29">
        <f t="shared" si="5"/>
        <v>30.101223377677922</v>
      </c>
      <c r="O29">
        <f t="shared" si="6"/>
        <v>91.450266317455942</v>
      </c>
      <c r="P29">
        <f t="shared" si="7"/>
        <v>7.9006075787356494E-2</v>
      </c>
      <c r="Q29">
        <f t="shared" si="8"/>
        <v>2.9559951838278491</v>
      </c>
      <c r="R29">
        <f t="shared" si="9"/>
        <v>7.7851451095432359E-2</v>
      </c>
      <c r="S29">
        <f t="shared" si="10"/>
        <v>4.8759489645670215E-2</v>
      </c>
      <c r="T29">
        <f t="shared" si="11"/>
        <v>231.29053333738577</v>
      </c>
      <c r="U29">
        <f t="shared" si="12"/>
        <v>28.632310702431351</v>
      </c>
      <c r="V29">
        <f t="shared" si="13"/>
        <v>28.402819354838702</v>
      </c>
      <c r="W29">
        <f t="shared" si="14"/>
        <v>3.8848719896783876</v>
      </c>
      <c r="X29">
        <f t="shared" si="15"/>
        <v>9.6910545740082146</v>
      </c>
      <c r="Y29">
        <f t="shared" si="16"/>
        <v>0.36754751374620898</v>
      </c>
      <c r="Z29">
        <f t="shared" si="17"/>
        <v>3.7926472391558468</v>
      </c>
      <c r="AA29">
        <f t="shared" si="18"/>
        <v>3.5173244759321785</v>
      </c>
      <c r="AB29">
        <f t="shared" si="19"/>
        <v>-121.39706529963824</v>
      </c>
      <c r="AC29">
        <f t="shared" si="20"/>
        <v>-65.774503578748877</v>
      </c>
      <c r="AD29">
        <f t="shared" si="21"/>
        <v>-4.8597600771009741</v>
      </c>
      <c r="AE29">
        <f t="shared" si="22"/>
        <v>39.259204381897661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53501.543849620357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348</v>
      </c>
      <c r="AR29">
        <v>15376.9</v>
      </c>
      <c r="AS29">
        <v>1097.9692</v>
      </c>
      <c r="AT29">
        <v>1642.24</v>
      </c>
      <c r="AU29">
        <f t="shared" si="27"/>
        <v>0.33141976812159002</v>
      </c>
      <c r="AV29">
        <v>0.5</v>
      </c>
      <c r="AW29">
        <f t="shared" si="28"/>
        <v>1180.1796519041241</v>
      </c>
      <c r="AX29">
        <f t="shared" si="29"/>
        <v>27.795678073466583</v>
      </c>
      <c r="AY29">
        <f t="shared" si="30"/>
        <v>195.56743328794181</v>
      </c>
      <c r="AZ29">
        <f t="shared" si="31"/>
        <v>2.4041615619710601E-2</v>
      </c>
      <c r="BA29">
        <f t="shared" si="32"/>
        <v>0.98636009353078713</v>
      </c>
      <c r="BB29" t="s">
        <v>349</v>
      </c>
      <c r="BC29">
        <v>1097.9692</v>
      </c>
      <c r="BD29">
        <v>681.37</v>
      </c>
      <c r="BE29">
        <f t="shared" si="33"/>
        <v>0.58509718433359315</v>
      </c>
      <c r="BF29">
        <f t="shared" si="34"/>
        <v>0.56643541790252583</v>
      </c>
      <c r="BG29">
        <f t="shared" si="35"/>
        <v>0.62767222973522785</v>
      </c>
      <c r="BH29">
        <f t="shared" si="36"/>
        <v>0.58728148925291657</v>
      </c>
      <c r="BI29">
        <f t="shared" si="37"/>
        <v>0.63607870997987059</v>
      </c>
      <c r="BJ29">
        <f t="shared" si="38"/>
        <v>0.35151450577688703</v>
      </c>
      <c r="BK29">
        <f t="shared" si="39"/>
        <v>0.64848549422311297</v>
      </c>
      <c r="BL29">
        <f t="shared" si="40"/>
        <v>1399.99322580645</v>
      </c>
      <c r="BM29">
        <f t="shared" si="41"/>
        <v>1180.1796519041241</v>
      </c>
      <c r="BN29">
        <f t="shared" si="42"/>
        <v>0.84298954462747133</v>
      </c>
      <c r="BO29">
        <f t="shared" si="43"/>
        <v>0.1959790892549429</v>
      </c>
      <c r="BP29">
        <v>6</v>
      </c>
      <c r="BQ29">
        <v>0.5</v>
      </c>
      <c r="BR29" t="s">
        <v>296</v>
      </c>
      <c r="BS29">
        <v>2</v>
      </c>
      <c r="BT29">
        <v>1607627039.5999999</v>
      </c>
      <c r="BU29">
        <v>900.09925806451599</v>
      </c>
      <c r="BV29">
        <v>936.41232258064497</v>
      </c>
      <c r="BW29">
        <v>3.6175864516129002</v>
      </c>
      <c r="BX29">
        <v>0.32758003225806498</v>
      </c>
      <c r="BY29">
        <v>899.60093548387101</v>
      </c>
      <c r="BZ29">
        <v>3.5793419354838698</v>
      </c>
      <c r="CA29">
        <v>500.20745161290301</v>
      </c>
      <c r="CB29">
        <v>101.500193548387</v>
      </c>
      <c r="CC29">
        <v>0.10000831612903199</v>
      </c>
      <c r="CD29">
        <v>27.9900870967742</v>
      </c>
      <c r="CE29">
        <v>28.402819354838702</v>
      </c>
      <c r="CF29">
        <v>999.9</v>
      </c>
      <c r="CG29">
        <v>0</v>
      </c>
      <c r="CH29">
        <v>0</v>
      </c>
      <c r="CI29">
        <v>10001.492580645199</v>
      </c>
      <c r="CJ29">
        <v>0</v>
      </c>
      <c r="CK29">
        <v>276.89051612903199</v>
      </c>
      <c r="CL29">
        <v>1399.99322580645</v>
      </c>
      <c r="CM29">
        <v>0.89999322580645202</v>
      </c>
      <c r="CN29">
        <v>0.10000660645161299</v>
      </c>
      <c r="CO29">
        <v>0</v>
      </c>
      <c r="CP29">
        <v>1098.00903225806</v>
      </c>
      <c r="CQ29">
        <v>4.9994800000000001</v>
      </c>
      <c r="CR29">
        <v>15583.325806451599</v>
      </c>
      <c r="CS29">
        <v>11417.487096774201</v>
      </c>
      <c r="CT29">
        <v>48.860774193548401</v>
      </c>
      <c r="CU29">
        <v>50.503999999999998</v>
      </c>
      <c r="CV29">
        <v>49.923000000000002</v>
      </c>
      <c r="CW29">
        <v>50.128999999999998</v>
      </c>
      <c r="CX29">
        <v>50.745935483871001</v>
      </c>
      <c r="CY29">
        <v>1255.4841935483901</v>
      </c>
      <c r="CZ29">
        <v>139.51161290322599</v>
      </c>
      <c r="DA29">
        <v>0</v>
      </c>
      <c r="DB29">
        <v>120.10000014305101</v>
      </c>
      <c r="DC29">
        <v>0</v>
      </c>
      <c r="DD29">
        <v>1097.9692</v>
      </c>
      <c r="DE29">
        <v>-0.54076921847774995</v>
      </c>
      <c r="DF29">
        <v>6.8692309616228604</v>
      </c>
      <c r="DG29">
        <v>15583.24</v>
      </c>
      <c r="DH29">
        <v>15</v>
      </c>
      <c r="DI29">
        <v>0</v>
      </c>
      <c r="DJ29" t="s">
        <v>297</v>
      </c>
      <c r="DK29">
        <v>1607548763</v>
      </c>
      <c r="DL29">
        <v>1607548763</v>
      </c>
      <c r="DM29">
        <v>0</v>
      </c>
      <c r="DN29">
        <v>-4.4999999999999998E-2</v>
      </c>
      <c r="DO29">
        <v>6.0000000000000001E-3</v>
      </c>
      <c r="DP29">
        <v>1.012</v>
      </c>
      <c r="DQ29">
        <v>6.6000000000000003E-2</v>
      </c>
      <c r="DR29">
        <v>400</v>
      </c>
      <c r="DS29">
        <v>0</v>
      </c>
      <c r="DT29">
        <v>0.22</v>
      </c>
      <c r="DU29">
        <v>0.08</v>
      </c>
      <c r="DV29">
        <v>27.807503112768799</v>
      </c>
      <c r="DW29">
        <v>-0.80232133570001596</v>
      </c>
      <c r="DX29">
        <v>0.110891243163078</v>
      </c>
      <c r="DY29">
        <v>0</v>
      </c>
      <c r="DZ29">
        <v>-36.324454838709698</v>
      </c>
      <c r="EA29">
        <v>1.14001451612913</v>
      </c>
      <c r="EB29">
        <v>0.13958113801474101</v>
      </c>
      <c r="EC29">
        <v>0</v>
      </c>
      <c r="ED29">
        <v>3.2916241935483899</v>
      </c>
      <c r="EE29">
        <v>-0.19676709677420301</v>
      </c>
      <c r="EF29">
        <v>1.4680752326286401E-2</v>
      </c>
      <c r="EG29">
        <v>1</v>
      </c>
      <c r="EH29">
        <v>1</v>
      </c>
      <c r="EI29">
        <v>3</v>
      </c>
      <c r="EJ29" t="s">
        <v>303</v>
      </c>
      <c r="EK29">
        <v>100</v>
      </c>
      <c r="EL29">
        <v>100</v>
      </c>
      <c r="EM29">
        <v>0.498</v>
      </c>
      <c r="EN29">
        <v>3.8300000000000001E-2</v>
      </c>
      <c r="EO29">
        <v>1.1794943401787199</v>
      </c>
      <c r="EP29">
        <v>-1.6043650578588901E-5</v>
      </c>
      <c r="EQ29">
        <v>-1.15305589960158E-6</v>
      </c>
      <c r="ER29">
        <v>3.6581349982770798E-10</v>
      </c>
      <c r="ES29">
        <v>6.6000000000000003E-2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1304.7</v>
      </c>
      <c r="FB29">
        <v>1304.7</v>
      </c>
      <c r="FC29">
        <v>2</v>
      </c>
      <c r="FD29">
        <v>507.00299999999999</v>
      </c>
      <c r="FE29">
        <v>465.33600000000001</v>
      </c>
      <c r="FF29">
        <v>24.3184</v>
      </c>
      <c r="FG29">
        <v>32.298699999999997</v>
      </c>
      <c r="FH29">
        <v>29.999400000000001</v>
      </c>
      <c r="FI29">
        <v>32.542999999999999</v>
      </c>
      <c r="FJ29">
        <v>32.625399999999999</v>
      </c>
      <c r="FK29">
        <v>37.612299999999998</v>
      </c>
      <c r="FL29">
        <v>100</v>
      </c>
      <c r="FM29">
        <v>0</v>
      </c>
      <c r="FN29">
        <v>24.319299999999998</v>
      </c>
      <c r="FO29">
        <v>936.24199999999996</v>
      </c>
      <c r="FP29">
        <v>0</v>
      </c>
      <c r="FQ29">
        <v>98.191000000000003</v>
      </c>
      <c r="FR29">
        <v>102.401</v>
      </c>
    </row>
    <row r="30" spans="1:174" x14ac:dyDescent="0.25">
      <c r="A30">
        <v>14</v>
      </c>
      <c r="B30">
        <v>1607627168.0999999</v>
      </c>
      <c r="C30">
        <v>1420.0999999046301</v>
      </c>
      <c r="D30" t="s">
        <v>350</v>
      </c>
      <c r="E30" t="s">
        <v>351</v>
      </c>
      <c r="F30" t="s">
        <v>291</v>
      </c>
      <c r="G30" t="s">
        <v>292</v>
      </c>
      <c r="H30">
        <v>1607627160.0999999</v>
      </c>
      <c r="I30">
        <f t="shared" si="0"/>
        <v>2.3372076934402648E-3</v>
      </c>
      <c r="J30">
        <f t="shared" si="1"/>
        <v>2.337207693440265</v>
      </c>
      <c r="K30">
        <f t="shared" si="2"/>
        <v>31.517287886301105</v>
      </c>
      <c r="L30">
        <f t="shared" si="3"/>
        <v>1199.9341935483901</v>
      </c>
      <c r="M30">
        <f t="shared" si="4"/>
        <v>377.38481814912927</v>
      </c>
      <c r="N30">
        <f t="shared" si="5"/>
        <v>38.337506434992662</v>
      </c>
      <c r="O30">
        <f t="shared" si="6"/>
        <v>121.89808029996203</v>
      </c>
      <c r="P30">
        <f t="shared" si="7"/>
        <v>6.5576341265124752E-2</v>
      </c>
      <c r="Q30">
        <f t="shared" si="8"/>
        <v>2.9555153697875682</v>
      </c>
      <c r="R30">
        <f t="shared" si="9"/>
        <v>6.4778624202110127E-2</v>
      </c>
      <c r="S30">
        <f t="shared" si="10"/>
        <v>4.0557503231562972E-2</v>
      </c>
      <c r="T30">
        <f t="shared" si="11"/>
        <v>231.29594895747979</v>
      </c>
      <c r="U30">
        <f t="shared" si="12"/>
        <v>28.747412285913651</v>
      </c>
      <c r="V30">
        <f t="shared" si="13"/>
        <v>28.495451612903199</v>
      </c>
      <c r="W30">
        <f t="shared" si="14"/>
        <v>3.905837334086979</v>
      </c>
      <c r="X30">
        <f t="shared" si="15"/>
        <v>8.3478768704355755</v>
      </c>
      <c r="Y30">
        <f t="shared" si="16"/>
        <v>0.3167506573153217</v>
      </c>
      <c r="Z30">
        <f t="shared" si="17"/>
        <v>3.7943858328470328</v>
      </c>
      <c r="AA30">
        <f t="shared" si="18"/>
        <v>3.5890866767716574</v>
      </c>
      <c r="AB30">
        <f t="shared" si="19"/>
        <v>-103.07085928071568</v>
      </c>
      <c r="AC30">
        <f t="shared" si="20"/>
        <v>-79.27104193917026</v>
      </c>
      <c r="AD30">
        <f t="shared" si="21"/>
        <v>-5.8608383454460098</v>
      </c>
      <c r="AE30">
        <f t="shared" si="22"/>
        <v>43.093209392147841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53485.900874144623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352</v>
      </c>
      <c r="AR30">
        <v>15376.8</v>
      </c>
      <c r="AS30">
        <v>1076.9426923076901</v>
      </c>
      <c r="AT30">
        <v>1613.63</v>
      </c>
      <c r="AU30">
        <f t="shared" si="27"/>
        <v>0.33259626289317257</v>
      </c>
      <c r="AV30">
        <v>0.5</v>
      </c>
      <c r="AW30">
        <f t="shared" si="28"/>
        <v>1180.20786543906</v>
      </c>
      <c r="AX30">
        <f t="shared" si="29"/>
        <v>31.517287886301105</v>
      </c>
      <c r="AY30">
        <f t="shared" si="30"/>
        <v>196.26636274107983</v>
      </c>
      <c r="AZ30">
        <f t="shared" si="31"/>
        <v>2.7194392027015818E-2</v>
      </c>
      <c r="BA30">
        <f t="shared" si="32"/>
        <v>1.0215786766483022</v>
      </c>
      <c r="BB30" t="s">
        <v>353</v>
      </c>
      <c r="BC30">
        <v>1076.9426923076901</v>
      </c>
      <c r="BD30">
        <v>669.25</v>
      </c>
      <c r="BE30">
        <f t="shared" si="33"/>
        <v>0.58525188550039353</v>
      </c>
      <c r="BF30">
        <f t="shared" si="34"/>
        <v>0.56829592716100508</v>
      </c>
      <c r="BG30">
        <f t="shared" si="35"/>
        <v>0.63577249569003746</v>
      </c>
      <c r="BH30">
        <f t="shared" si="36"/>
        <v>0.59754547580119788</v>
      </c>
      <c r="BI30">
        <f t="shared" si="37"/>
        <v>0.64731328369858598</v>
      </c>
      <c r="BJ30">
        <f t="shared" si="38"/>
        <v>0.35315904176620672</v>
      </c>
      <c r="BK30">
        <f t="shared" si="39"/>
        <v>0.64684095823379328</v>
      </c>
      <c r="BL30">
        <f t="shared" si="40"/>
        <v>1400.02677419355</v>
      </c>
      <c r="BM30">
        <f t="shared" si="41"/>
        <v>1180.20786543906</v>
      </c>
      <c r="BN30">
        <f t="shared" si="42"/>
        <v>0.84298949648222898</v>
      </c>
      <c r="BO30">
        <f t="shared" si="43"/>
        <v>0.19597899296445823</v>
      </c>
      <c r="BP30">
        <v>6</v>
      </c>
      <c r="BQ30">
        <v>0.5</v>
      </c>
      <c r="BR30" t="s">
        <v>296</v>
      </c>
      <c r="BS30">
        <v>2</v>
      </c>
      <c r="BT30">
        <v>1607627160.0999999</v>
      </c>
      <c r="BU30">
        <v>1199.9341935483901</v>
      </c>
      <c r="BV30">
        <v>1241.10387096774</v>
      </c>
      <c r="BW30">
        <v>3.1180141935483898</v>
      </c>
      <c r="BX30">
        <v>0.32322745161290301</v>
      </c>
      <c r="BY30">
        <v>1199.8016129032301</v>
      </c>
      <c r="BZ30">
        <v>3.07884322580645</v>
      </c>
      <c r="CA30">
        <v>500.199935483871</v>
      </c>
      <c r="CB30">
        <v>101.487322580645</v>
      </c>
      <c r="CC30">
        <v>9.9981919354838703E-2</v>
      </c>
      <c r="CD30">
        <v>27.997948387096798</v>
      </c>
      <c r="CE30">
        <v>28.495451612903199</v>
      </c>
      <c r="CF30">
        <v>999.9</v>
      </c>
      <c r="CG30">
        <v>0</v>
      </c>
      <c r="CH30">
        <v>0</v>
      </c>
      <c r="CI30">
        <v>10000.0380645161</v>
      </c>
      <c r="CJ30">
        <v>0</v>
      </c>
      <c r="CK30">
        <v>282.61725806451602</v>
      </c>
      <c r="CL30">
        <v>1400.02677419355</v>
      </c>
      <c r="CM30">
        <v>0.89999464516129002</v>
      </c>
      <c r="CN30">
        <v>0.100005161290323</v>
      </c>
      <c r="CO30">
        <v>0</v>
      </c>
      <c r="CP30">
        <v>1077.2603225806499</v>
      </c>
      <c r="CQ30">
        <v>4.9994800000000001</v>
      </c>
      <c r="CR30">
        <v>15324.0516129032</v>
      </c>
      <c r="CS30">
        <v>11417.793548387101</v>
      </c>
      <c r="CT30">
        <v>48.8241935483871</v>
      </c>
      <c r="CU30">
        <v>50.4593548387097</v>
      </c>
      <c r="CV30">
        <v>49.870935483871001</v>
      </c>
      <c r="CW30">
        <v>50.078258064516099</v>
      </c>
      <c r="CX30">
        <v>50.723548387096798</v>
      </c>
      <c r="CY30">
        <v>1255.51548387097</v>
      </c>
      <c r="CZ30">
        <v>139.51258064516099</v>
      </c>
      <c r="DA30">
        <v>0</v>
      </c>
      <c r="DB30">
        <v>119.700000047684</v>
      </c>
      <c r="DC30">
        <v>0</v>
      </c>
      <c r="DD30">
        <v>1076.9426923076901</v>
      </c>
      <c r="DE30">
        <v>-50.015384546867899</v>
      </c>
      <c r="DF30">
        <v>-691.60341774533902</v>
      </c>
      <c r="DG30">
        <v>15319.5769230769</v>
      </c>
      <c r="DH30">
        <v>15</v>
      </c>
      <c r="DI30">
        <v>0</v>
      </c>
      <c r="DJ30" t="s">
        <v>297</v>
      </c>
      <c r="DK30">
        <v>1607548763</v>
      </c>
      <c r="DL30">
        <v>1607548763</v>
      </c>
      <c r="DM30">
        <v>0</v>
      </c>
      <c r="DN30">
        <v>-4.4999999999999998E-2</v>
      </c>
      <c r="DO30">
        <v>6.0000000000000001E-3</v>
      </c>
      <c r="DP30">
        <v>1.012</v>
      </c>
      <c r="DQ30">
        <v>6.6000000000000003E-2</v>
      </c>
      <c r="DR30">
        <v>400</v>
      </c>
      <c r="DS30">
        <v>0</v>
      </c>
      <c r="DT30">
        <v>0.22</v>
      </c>
      <c r="DU30">
        <v>0.08</v>
      </c>
      <c r="DV30">
        <v>31.530694082153499</v>
      </c>
      <c r="DW30">
        <v>-3.6944969579598999</v>
      </c>
      <c r="DX30">
        <v>0.293564183057688</v>
      </c>
      <c r="DY30">
        <v>0</v>
      </c>
      <c r="DZ30">
        <v>-41.169135483871003</v>
      </c>
      <c r="EA30">
        <v>4.6897548387097103</v>
      </c>
      <c r="EB30">
        <v>0.37906695684687802</v>
      </c>
      <c r="EC30">
        <v>0</v>
      </c>
      <c r="ED30">
        <v>2.7947864516129002</v>
      </c>
      <c r="EE30">
        <v>-0.257110645161296</v>
      </c>
      <c r="EF30">
        <v>1.9185442153746599E-2</v>
      </c>
      <c r="EG30">
        <v>0</v>
      </c>
      <c r="EH30">
        <v>0</v>
      </c>
      <c r="EI30">
        <v>3</v>
      </c>
      <c r="EJ30" t="s">
        <v>298</v>
      </c>
      <c r="EK30">
        <v>100</v>
      </c>
      <c r="EL30">
        <v>100</v>
      </c>
      <c r="EM30">
        <v>0.13</v>
      </c>
      <c r="EN30">
        <v>3.9300000000000002E-2</v>
      </c>
      <c r="EO30">
        <v>1.1794943401787199</v>
      </c>
      <c r="EP30">
        <v>-1.6043650578588901E-5</v>
      </c>
      <c r="EQ30">
        <v>-1.15305589960158E-6</v>
      </c>
      <c r="ER30">
        <v>3.6581349982770798E-10</v>
      </c>
      <c r="ES30">
        <v>6.6000000000000003E-2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1306.8</v>
      </c>
      <c r="FB30">
        <v>1306.8</v>
      </c>
      <c r="FC30">
        <v>2</v>
      </c>
      <c r="FD30">
        <v>506.21100000000001</v>
      </c>
      <c r="FE30">
        <v>466.80099999999999</v>
      </c>
      <c r="FF30">
        <v>24.328299999999999</v>
      </c>
      <c r="FG30">
        <v>32.069299999999998</v>
      </c>
      <c r="FH30">
        <v>29.999400000000001</v>
      </c>
      <c r="FI30">
        <v>32.3005</v>
      </c>
      <c r="FJ30">
        <v>32.380800000000001</v>
      </c>
      <c r="FK30">
        <v>47.326300000000003</v>
      </c>
      <c r="FL30">
        <v>100</v>
      </c>
      <c r="FM30">
        <v>0</v>
      </c>
      <c r="FN30">
        <v>24.3291</v>
      </c>
      <c r="FO30">
        <v>1240.6400000000001</v>
      </c>
      <c r="FP30">
        <v>0</v>
      </c>
      <c r="FQ30">
        <v>98.233400000000003</v>
      </c>
      <c r="FR30">
        <v>102.443</v>
      </c>
    </row>
    <row r="31" spans="1:174" x14ac:dyDescent="0.25">
      <c r="A31">
        <v>15</v>
      </c>
      <c r="B31">
        <v>1607627288.5999999</v>
      </c>
      <c r="C31">
        <v>1540.5999999046301</v>
      </c>
      <c r="D31" t="s">
        <v>354</v>
      </c>
      <c r="E31" t="s">
        <v>355</v>
      </c>
      <c r="F31" t="s">
        <v>291</v>
      </c>
      <c r="G31" t="s">
        <v>292</v>
      </c>
      <c r="H31">
        <v>1607627280.5999999</v>
      </c>
      <c r="I31">
        <f t="shared" si="0"/>
        <v>1.9177822296141134E-3</v>
      </c>
      <c r="J31">
        <f t="shared" si="1"/>
        <v>1.9177822296141134</v>
      </c>
      <c r="K31">
        <f t="shared" si="2"/>
        <v>30.64891131343888</v>
      </c>
      <c r="L31">
        <f t="shared" si="3"/>
        <v>1400.0712903225799</v>
      </c>
      <c r="M31">
        <f t="shared" si="4"/>
        <v>406.09933409831308</v>
      </c>
      <c r="N31">
        <f t="shared" si="5"/>
        <v>41.253958550600636</v>
      </c>
      <c r="O31">
        <f t="shared" si="6"/>
        <v>142.22747522376096</v>
      </c>
      <c r="P31">
        <f t="shared" si="7"/>
        <v>5.2564272643380969E-2</v>
      </c>
      <c r="Q31">
        <f t="shared" si="8"/>
        <v>2.9551528631368269</v>
      </c>
      <c r="R31">
        <f t="shared" si="9"/>
        <v>5.205032265804984E-2</v>
      </c>
      <c r="S31">
        <f t="shared" si="10"/>
        <v>3.2577209119686271E-2</v>
      </c>
      <c r="T31">
        <f t="shared" si="11"/>
        <v>231.29593410119435</v>
      </c>
      <c r="U31">
        <f t="shared" si="12"/>
        <v>28.863503936094496</v>
      </c>
      <c r="V31">
        <f t="shared" si="13"/>
        <v>28.6059612903226</v>
      </c>
      <c r="W31">
        <f t="shared" si="14"/>
        <v>3.9309778876152985</v>
      </c>
      <c r="X31">
        <f t="shared" si="15"/>
        <v>6.9907022751598973</v>
      </c>
      <c r="Y31">
        <f t="shared" si="16"/>
        <v>0.26537620448157384</v>
      </c>
      <c r="Z31">
        <f t="shared" si="17"/>
        <v>3.7961308325851126</v>
      </c>
      <c r="AA31">
        <f t="shared" si="18"/>
        <v>3.6656016831337248</v>
      </c>
      <c r="AB31">
        <f t="shared" si="19"/>
        <v>-84.574196325982399</v>
      </c>
      <c r="AC31">
        <f t="shared" si="20"/>
        <v>-95.610963952022615</v>
      </c>
      <c r="AD31">
        <f t="shared" si="21"/>
        <v>-7.0739548747242003</v>
      </c>
      <c r="AE31">
        <f t="shared" si="22"/>
        <v>44.03681894846514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53473.916454571037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356</v>
      </c>
      <c r="AR31">
        <v>15376.3</v>
      </c>
      <c r="AS31">
        <v>1046.4696153846201</v>
      </c>
      <c r="AT31">
        <v>1571.93</v>
      </c>
      <c r="AU31">
        <f t="shared" si="27"/>
        <v>0.3342772162980413</v>
      </c>
      <c r="AV31">
        <v>0.5</v>
      </c>
      <c r="AW31">
        <f t="shared" si="28"/>
        <v>1180.2095628447803</v>
      </c>
      <c r="AX31">
        <f t="shared" si="29"/>
        <v>30.64891131343888</v>
      </c>
      <c r="AY31">
        <f t="shared" si="30"/>
        <v>197.25858365804069</v>
      </c>
      <c r="AZ31">
        <f t="shared" si="31"/>
        <v>2.6458571237116806E-2</v>
      </c>
      <c r="BA31">
        <f t="shared" si="32"/>
        <v>1.0752069112492286</v>
      </c>
      <c r="BB31" t="s">
        <v>357</v>
      </c>
      <c r="BC31">
        <v>1046.4696153846201</v>
      </c>
      <c r="BD31">
        <v>670.15</v>
      </c>
      <c r="BE31">
        <f t="shared" si="33"/>
        <v>0.57367694490212673</v>
      </c>
      <c r="BF31">
        <f t="shared" si="34"/>
        <v>0.58269243564437001</v>
      </c>
      <c r="BG31">
        <f t="shared" si="35"/>
        <v>0.6520816534397148</v>
      </c>
      <c r="BH31">
        <f t="shared" si="36"/>
        <v>0.61353085040358213</v>
      </c>
      <c r="BI31">
        <f t="shared" si="37"/>
        <v>0.66368803812257893</v>
      </c>
      <c r="BJ31">
        <f t="shared" si="38"/>
        <v>0.37315114553378903</v>
      </c>
      <c r="BK31">
        <f t="shared" si="39"/>
        <v>0.62684885446621097</v>
      </c>
      <c r="BL31">
        <f t="shared" si="40"/>
        <v>1400.0290322580599</v>
      </c>
      <c r="BM31">
        <f t="shared" si="41"/>
        <v>1180.2095628447803</v>
      </c>
      <c r="BN31">
        <f t="shared" si="42"/>
        <v>0.84298934925746494</v>
      </c>
      <c r="BO31">
        <f t="shared" si="43"/>
        <v>0.19597869851492986</v>
      </c>
      <c r="BP31">
        <v>6</v>
      </c>
      <c r="BQ31">
        <v>0.5</v>
      </c>
      <c r="BR31" t="s">
        <v>296</v>
      </c>
      <c r="BS31">
        <v>2</v>
      </c>
      <c r="BT31">
        <v>1607627280.5999999</v>
      </c>
      <c r="BU31">
        <v>1400.0712903225799</v>
      </c>
      <c r="BV31">
        <v>1440.0558064516099</v>
      </c>
      <c r="BW31">
        <v>2.6123335483871002</v>
      </c>
      <c r="BX31">
        <v>0.31793722580645201</v>
      </c>
      <c r="BY31">
        <v>1400.1706451612899</v>
      </c>
      <c r="BZ31">
        <v>2.5712716129032298</v>
      </c>
      <c r="CA31">
        <v>500.20277419354801</v>
      </c>
      <c r="CB31">
        <v>101.485870967742</v>
      </c>
      <c r="CC31">
        <v>0.100009841935484</v>
      </c>
      <c r="CD31">
        <v>28.005835483871</v>
      </c>
      <c r="CE31">
        <v>28.6059612903226</v>
      </c>
      <c r="CF31">
        <v>999.9</v>
      </c>
      <c r="CG31">
        <v>0</v>
      </c>
      <c r="CH31">
        <v>0</v>
      </c>
      <c r="CI31">
        <v>9998.1241935483904</v>
      </c>
      <c r="CJ31">
        <v>0</v>
      </c>
      <c r="CK31">
        <v>282.49432258064502</v>
      </c>
      <c r="CL31">
        <v>1400.0290322580599</v>
      </c>
      <c r="CM31">
        <v>0.89999677419354895</v>
      </c>
      <c r="CN31">
        <v>0.100002993548387</v>
      </c>
      <c r="CO31">
        <v>0</v>
      </c>
      <c r="CP31">
        <v>1046.56</v>
      </c>
      <c r="CQ31">
        <v>4.9994800000000001</v>
      </c>
      <c r="CR31">
        <v>14923.8548387097</v>
      </c>
      <c r="CS31">
        <v>11417.8064516129</v>
      </c>
      <c r="CT31">
        <v>48.794129032258098</v>
      </c>
      <c r="CU31">
        <v>50.408999999999999</v>
      </c>
      <c r="CV31">
        <v>49.838419354838699</v>
      </c>
      <c r="CW31">
        <v>50.015999999999998</v>
      </c>
      <c r="CX31">
        <v>50.661096774193503</v>
      </c>
      <c r="CY31">
        <v>1255.52322580645</v>
      </c>
      <c r="CZ31">
        <v>139.50580645161301</v>
      </c>
      <c r="DA31">
        <v>0</v>
      </c>
      <c r="DB31">
        <v>119.700000047684</v>
      </c>
      <c r="DC31">
        <v>0</v>
      </c>
      <c r="DD31">
        <v>1046.4696153846201</v>
      </c>
      <c r="DE31">
        <v>-9.8957264775304008</v>
      </c>
      <c r="DF31">
        <v>-130.352136613672</v>
      </c>
      <c r="DG31">
        <v>14923.015384615401</v>
      </c>
      <c r="DH31">
        <v>15</v>
      </c>
      <c r="DI31">
        <v>0</v>
      </c>
      <c r="DJ31" t="s">
        <v>297</v>
      </c>
      <c r="DK31">
        <v>1607548763</v>
      </c>
      <c r="DL31">
        <v>1607548763</v>
      </c>
      <c r="DM31">
        <v>0</v>
      </c>
      <c r="DN31">
        <v>-4.4999999999999998E-2</v>
      </c>
      <c r="DO31">
        <v>6.0000000000000001E-3</v>
      </c>
      <c r="DP31">
        <v>1.012</v>
      </c>
      <c r="DQ31">
        <v>6.6000000000000003E-2</v>
      </c>
      <c r="DR31">
        <v>400</v>
      </c>
      <c r="DS31">
        <v>0</v>
      </c>
      <c r="DT31">
        <v>0.22</v>
      </c>
      <c r="DU31">
        <v>0.08</v>
      </c>
      <c r="DV31">
        <v>30.680261071853099</v>
      </c>
      <c r="DW31">
        <v>-0.95042798266167805</v>
      </c>
      <c r="DX31">
        <v>0.104058929411874</v>
      </c>
      <c r="DY31">
        <v>0</v>
      </c>
      <c r="DZ31">
        <v>-40.0034967741936</v>
      </c>
      <c r="EA31">
        <v>1.25236451612903</v>
      </c>
      <c r="EB31">
        <v>0.123713158044991</v>
      </c>
      <c r="EC31">
        <v>0</v>
      </c>
      <c r="ED31">
        <v>2.2958080645161298</v>
      </c>
      <c r="EE31">
        <v>-0.16981500000001001</v>
      </c>
      <c r="EF31">
        <v>1.26611614458204E-2</v>
      </c>
      <c r="EG31">
        <v>1</v>
      </c>
      <c r="EH31">
        <v>1</v>
      </c>
      <c r="EI31">
        <v>3</v>
      </c>
      <c r="EJ31" t="s">
        <v>303</v>
      </c>
      <c r="EK31">
        <v>100</v>
      </c>
      <c r="EL31">
        <v>100</v>
      </c>
      <c r="EM31">
        <v>-0.1</v>
      </c>
      <c r="EN31">
        <v>4.1200000000000001E-2</v>
      </c>
      <c r="EO31">
        <v>1.1794943401787199</v>
      </c>
      <c r="EP31">
        <v>-1.6043650578588901E-5</v>
      </c>
      <c r="EQ31">
        <v>-1.15305589960158E-6</v>
      </c>
      <c r="ER31">
        <v>3.6581349982770798E-10</v>
      </c>
      <c r="ES31">
        <v>6.6000000000000003E-2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1308.8</v>
      </c>
      <c r="FB31">
        <v>1308.8</v>
      </c>
      <c r="FC31">
        <v>2</v>
      </c>
      <c r="FD31">
        <v>505.375</v>
      </c>
      <c r="FE31">
        <v>468.31400000000002</v>
      </c>
      <c r="FF31">
        <v>24.211300000000001</v>
      </c>
      <c r="FG31">
        <v>31.882000000000001</v>
      </c>
      <c r="FH31">
        <v>29.9998</v>
      </c>
      <c r="FI31">
        <v>32.091500000000003</v>
      </c>
      <c r="FJ31">
        <v>32.168999999999997</v>
      </c>
      <c r="FK31">
        <v>53.400799999999997</v>
      </c>
      <c r="FL31">
        <v>100</v>
      </c>
      <c r="FM31">
        <v>0</v>
      </c>
      <c r="FN31">
        <v>24.2</v>
      </c>
      <c r="FO31">
        <v>1439.54</v>
      </c>
      <c r="FP31">
        <v>0</v>
      </c>
      <c r="FQ31">
        <v>98.263999999999996</v>
      </c>
      <c r="FR31">
        <v>102.473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2020-12-10T13:15:33Z</dcterms:created>
  <dcterms:modified xsi:type="dcterms:W3CDTF">2021-05-04T23:11:56Z</dcterms:modified>
</cp:coreProperties>
</file>