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FD0E2921-2C3D-4E1F-9733-826F388C872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I31" i="1" s="1"/>
  <c r="BH31" i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W31" i="1" s="1"/>
  <c r="X31" i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 s="1"/>
  <c r="Y30" i="1"/>
  <c r="X30" i="1"/>
  <c r="W30" i="1" s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N29" i="1"/>
  <c r="AM29" i="1"/>
  <c r="AI29" i="1"/>
  <c r="AH29" i="1"/>
  <c r="AG29" i="1"/>
  <c r="I29" i="1" s="1"/>
  <c r="AA29" i="1" s="1"/>
  <c r="Y29" i="1"/>
  <c r="X29" i="1"/>
  <c r="W29" i="1" s="1"/>
  <c r="P29" i="1"/>
  <c r="K29" i="1"/>
  <c r="BK28" i="1"/>
  <c r="BJ28" i="1"/>
  <c r="BI28" i="1" s="1"/>
  <c r="BH28" i="1"/>
  <c r="BG28" i="1"/>
  <c r="BF28" i="1"/>
  <c r="BE28" i="1"/>
  <c r="BD28" i="1"/>
  <c r="BC28" i="1"/>
  <c r="AX28" i="1" s="1"/>
  <c r="AZ28" i="1"/>
  <c r="AS28" i="1"/>
  <c r="AN28" i="1"/>
  <c r="AM28" i="1"/>
  <c r="AI28" i="1"/>
  <c r="AG28" i="1"/>
  <c r="K28" i="1" s="1"/>
  <c r="Y28" i="1"/>
  <c r="X28" i="1"/>
  <c r="W28" i="1"/>
  <c r="P28" i="1"/>
  <c r="N28" i="1"/>
  <c r="BK27" i="1"/>
  <c r="BJ27" i="1"/>
  <c r="BI27" i="1"/>
  <c r="AU27" i="1" s="1"/>
  <c r="BH27" i="1"/>
  <c r="BG27" i="1"/>
  <c r="BF27" i="1"/>
  <c r="BE27" i="1"/>
  <c r="BD27" i="1"/>
  <c r="BC27" i="1"/>
  <c r="AX27" i="1" s="1"/>
  <c r="AZ27" i="1"/>
  <c r="AS27" i="1"/>
  <c r="AW27" i="1" s="1"/>
  <c r="AM27" i="1"/>
  <c r="AN27" i="1" s="1"/>
  <c r="AI27" i="1"/>
  <c r="AG27" i="1" s="1"/>
  <c r="Y27" i="1"/>
  <c r="X27" i="1"/>
  <c r="P27" i="1"/>
  <c r="BK26" i="1"/>
  <c r="BJ26" i="1"/>
  <c r="BI26" i="1"/>
  <c r="S26" i="1" s="1"/>
  <c r="BH26" i="1"/>
  <c r="BG26" i="1"/>
  <c r="BF26" i="1"/>
  <c r="BE26" i="1"/>
  <c r="BD26" i="1"/>
  <c r="BC26" i="1"/>
  <c r="AX26" i="1" s="1"/>
  <c r="AZ26" i="1"/>
  <c r="AU26" i="1"/>
  <c r="AS26" i="1"/>
  <c r="AW26" i="1" s="1"/>
  <c r="AN26" i="1"/>
  <c r="AM26" i="1"/>
  <c r="AI26" i="1"/>
  <c r="AG26" i="1" s="1"/>
  <c r="Y26" i="1"/>
  <c r="X26" i="1"/>
  <c r="W26" i="1" s="1"/>
  <c r="P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N25" i="1"/>
  <c r="AM25" i="1"/>
  <c r="AI25" i="1"/>
  <c r="AG25" i="1"/>
  <c r="Y25" i="1"/>
  <c r="X25" i="1"/>
  <c r="W25" i="1"/>
  <c r="P25" i="1"/>
  <c r="BK24" i="1"/>
  <c r="BJ24" i="1"/>
  <c r="BI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/>
  <c r="AH24" i="1" s="1"/>
  <c r="Y24" i="1"/>
  <c r="X24" i="1"/>
  <c r="W24" i="1"/>
  <c r="P24" i="1"/>
  <c r="N24" i="1"/>
  <c r="K24" i="1"/>
  <c r="J24" i="1"/>
  <c r="AV24" i="1" s="1"/>
  <c r="BK23" i="1"/>
  <c r="BJ23" i="1"/>
  <c r="BI23" i="1" s="1"/>
  <c r="S23" i="1" s="1"/>
  <c r="BH23" i="1"/>
  <c r="BG23" i="1"/>
  <c r="BF23" i="1"/>
  <c r="BE23" i="1"/>
  <c r="BD23" i="1"/>
  <c r="BC23" i="1"/>
  <c r="AX23" i="1" s="1"/>
  <c r="AZ23" i="1"/>
  <c r="AU23" i="1"/>
  <c r="AW23" i="1" s="1"/>
  <c r="AS23" i="1"/>
  <c r="AM23" i="1"/>
  <c r="AN23" i="1" s="1"/>
  <c r="AI23" i="1"/>
  <c r="AG23" i="1"/>
  <c r="K23" i="1" s="1"/>
  <c r="Y23" i="1"/>
  <c r="X23" i="1"/>
  <c r="W23" i="1"/>
  <c r="P23" i="1"/>
  <c r="N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 s="1"/>
  <c r="AH22" i="1"/>
  <c r="Y22" i="1"/>
  <c r="X22" i="1"/>
  <c r="W22" i="1" s="1"/>
  <c r="P22" i="1"/>
  <c r="BK21" i="1"/>
  <c r="BJ21" i="1"/>
  <c r="BH21" i="1"/>
  <c r="BI21" i="1" s="1"/>
  <c r="AU21" i="1" s="1"/>
  <c r="BG21" i="1"/>
  <c r="BF21" i="1"/>
  <c r="BE21" i="1"/>
  <c r="BD21" i="1"/>
  <c r="BC21" i="1"/>
  <c r="AX21" i="1" s="1"/>
  <c r="AZ21" i="1"/>
  <c r="AS21" i="1"/>
  <c r="AN21" i="1"/>
  <c r="AM21" i="1"/>
  <c r="AI21" i="1"/>
  <c r="AH21" i="1"/>
  <c r="AG21" i="1"/>
  <c r="I21" i="1" s="1"/>
  <c r="AA21" i="1"/>
  <c r="Y21" i="1"/>
  <c r="X21" i="1"/>
  <c r="W21" i="1" s="1"/>
  <c r="S21" i="1"/>
  <c r="P21" i="1"/>
  <c r="K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/>
  <c r="K20" i="1" s="1"/>
  <c r="Y20" i="1"/>
  <c r="X20" i="1"/>
  <c r="W20" i="1"/>
  <c r="P20" i="1"/>
  <c r="N20" i="1"/>
  <c r="BK19" i="1"/>
  <c r="BJ19" i="1"/>
  <c r="BI19" i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Y19" i="1"/>
  <c r="X19" i="1"/>
  <c r="P19" i="1"/>
  <c r="I19" i="1"/>
  <c r="AA19" i="1" s="1"/>
  <c r="BK18" i="1"/>
  <c r="BJ18" i="1"/>
  <c r="BH18" i="1"/>
  <c r="BI18" i="1" s="1"/>
  <c r="BG18" i="1"/>
  <c r="BF18" i="1"/>
  <c r="BE18" i="1"/>
  <c r="BD18" i="1"/>
  <c r="BC18" i="1"/>
  <c r="AZ18" i="1"/>
  <c r="AX18" i="1"/>
  <c r="AS18" i="1"/>
  <c r="AN18" i="1"/>
  <c r="AM18" i="1"/>
  <c r="AI18" i="1"/>
  <c r="AG18" i="1" s="1"/>
  <c r="Y18" i="1"/>
  <c r="X18" i="1"/>
  <c r="W18" i="1" s="1"/>
  <c r="P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N17" i="1"/>
  <c r="AM17" i="1"/>
  <c r="AI17" i="1"/>
  <c r="AG17" i="1"/>
  <c r="Y17" i="1"/>
  <c r="X17" i="1"/>
  <c r="W17" i="1"/>
  <c r="P17" i="1"/>
  <c r="S20" i="1" l="1"/>
  <c r="AU20" i="1"/>
  <c r="AW20" i="1" s="1"/>
  <c r="J26" i="1"/>
  <c r="AV26" i="1" s="1"/>
  <c r="AY26" i="1" s="1"/>
  <c r="I26" i="1"/>
  <c r="AH26" i="1"/>
  <c r="N26" i="1"/>
  <c r="K26" i="1"/>
  <c r="AU17" i="1"/>
  <c r="AW17" i="1" s="1"/>
  <c r="S17" i="1"/>
  <c r="AH25" i="1"/>
  <c r="K25" i="1"/>
  <c r="J25" i="1"/>
  <c r="AV25" i="1" s="1"/>
  <c r="I25" i="1"/>
  <c r="N25" i="1"/>
  <c r="W27" i="1"/>
  <c r="S28" i="1"/>
  <c r="AU28" i="1"/>
  <c r="AW28" i="1" s="1"/>
  <c r="N30" i="1"/>
  <c r="I30" i="1"/>
  <c r="K30" i="1"/>
  <c r="J30" i="1"/>
  <c r="AV30" i="1" s="1"/>
  <c r="AY30" i="1" s="1"/>
  <c r="AH30" i="1"/>
  <c r="AU19" i="1"/>
  <c r="AW19" i="1" s="1"/>
  <c r="S19" i="1"/>
  <c r="J18" i="1"/>
  <c r="AV18" i="1" s="1"/>
  <c r="AY18" i="1" s="1"/>
  <c r="I18" i="1"/>
  <c r="AH18" i="1"/>
  <c r="N18" i="1"/>
  <c r="K18" i="1"/>
  <c r="S24" i="1"/>
  <c r="AU24" i="1"/>
  <c r="AY24" i="1" s="1"/>
  <c r="W19" i="1"/>
  <c r="N22" i="1"/>
  <c r="K22" i="1"/>
  <c r="I22" i="1"/>
  <c r="J22" i="1"/>
  <c r="AV22" i="1" s="1"/>
  <c r="N27" i="1"/>
  <c r="J27" i="1"/>
  <c r="AV27" i="1" s="1"/>
  <c r="AY27" i="1" s="1"/>
  <c r="K27" i="1"/>
  <c r="AH27" i="1"/>
  <c r="K31" i="1"/>
  <c r="J31" i="1"/>
  <c r="AV31" i="1" s="1"/>
  <c r="I31" i="1"/>
  <c r="AH31" i="1"/>
  <c r="N31" i="1"/>
  <c r="K17" i="1"/>
  <c r="J17" i="1"/>
  <c r="AV17" i="1" s="1"/>
  <c r="AY17" i="1" s="1"/>
  <c r="AH17" i="1"/>
  <c r="I17" i="1"/>
  <c r="N17" i="1"/>
  <c r="T21" i="1"/>
  <c r="U21" i="1" s="1"/>
  <c r="S29" i="1"/>
  <c r="AU29" i="1"/>
  <c r="AU18" i="1"/>
  <c r="AW18" i="1" s="1"/>
  <c r="S18" i="1"/>
  <c r="N19" i="1"/>
  <c r="K19" i="1"/>
  <c r="J19" i="1"/>
  <c r="AV19" i="1" s="1"/>
  <c r="AH19" i="1"/>
  <c r="AW21" i="1"/>
  <c r="AU22" i="1"/>
  <c r="AW22" i="1" s="1"/>
  <c r="S22" i="1"/>
  <c r="AW29" i="1"/>
  <c r="AW30" i="1"/>
  <c r="AU30" i="1"/>
  <c r="S30" i="1"/>
  <c r="S31" i="1"/>
  <c r="AU31" i="1"/>
  <c r="AW31" i="1" s="1"/>
  <c r="Q21" i="1"/>
  <c r="O21" i="1" s="1"/>
  <c r="R21" i="1" s="1"/>
  <c r="L21" i="1" s="1"/>
  <c r="M21" i="1" s="1"/>
  <c r="AU25" i="1"/>
  <c r="AW25" i="1" s="1"/>
  <c r="S25" i="1"/>
  <c r="I27" i="1"/>
  <c r="J21" i="1"/>
  <c r="AV21" i="1" s="1"/>
  <c r="AY21" i="1" s="1"/>
  <c r="I24" i="1"/>
  <c r="J29" i="1"/>
  <c r="AV29" i="1" s="1"/>
  <c r="AY29" i="1" s="1"/>
  <c r="AH20" i="1"/>
  <c r="S27" i="1"/>
  <c r="AH28" i="1"/>
  <c r="I20" i="1"/>
  <c r="N21" i="1"/>
  <c r="AH23" i="1"/>
  <c r="I28" i="1"/>
  <c r="N29" i="1"/>
  <c r="J20" i="1"/>
  <c r="AV20" i="1" s="1"/>
  <c r="AY20" i="1" s="1"/>
  <c r="I23" i="1"/>
  <c r="J28" i="1"/>
  <c r="AV28" i="1" s="1"/>
  <c r="J23" i="1"/>
  <c r="AV23" i="1" s="1"/>
  <c r="AY23" i="1" s="1"/>
  <c r="T24" i="1" l="1"/>
  <c r="U24" i="1" s="1"/>
  <c r="T19" i="1"/>
  <c r="U19" i="1" s="1"/>
  <c r="V21" i="1"/>
  <c r="Z21" i="1" s="1"/>
  <c r="AB21" i="1"/>
  <c r="AC21" i="1"/>
  <c r="AD21" i="1" s="1"/>
  <c r="AW24" i="1"/>
  <c r="T31" i="1"/>
  <c r="U31" i="1" s="1"/>
  <c r="Q31" i="1" s="1"/>
  <c r="O31" i="1" s="1"/>
  <c r="R31" i="1" s="1"/>
  <c r="L31" i="1" s="1"/>
  <c r="M31" i="1" s="1"/>
  <c r="AA31" i="1"/>
  <c r="AY22" i="1"/>
  <c r="T17" i="1"/>
  <c r="U17" i="1" s="1"/>
  <c r="Q26" i="1"/>
  <c r="O26" i="1" s="1"/>
  <c r="R26" i="1" s="1"/>
  <c r="L26" i="1" s="1"/>
  <c r="M26" i="1" s="1"/>
  <c r="AA26" i="1"/>
  <c r="T26" i="1"/>
  <c r="U26" i="1" s="1"/>
  <c r="AA27" i="1"/>
  <c r="AY31" i="1"/>
  <c r="Q22" i="1"/>
  <c r="O22" i="1" s="1"/>
  <c r="R22" i="1" s="1"/>
  <c r="L22" i="1" s="1"/>
  <c r="M22" i="1" s="1"/>
  <c r="AA22" i="1"/>
  <c r="AA28" i="1"/>
  <c r="AA24" i="1"/>
  <c r="Q24" i="1"/>
  <c r="O24" i="1" s="1"/>
  <c r="R24" i="1" s="1"/>
  <c r="L24" i="1" s="1"/>
  <c r="M24" i="1" s="1"/>
  <c r="T22" i="1"/>
  <c r="U22" i="1" s="1"/>
  <c r="T18" i="1"/>
  <c r="U18" i="1" s="1"/>
  <c r="T28" i="1"/>
  <c r="U28" i="1" s="1"/>
  <c r="AA20" i="1"/>
  <c r="Q20" i="1"/>
  <c r="O20" i="1" s="1"/>
  <c r="R20" i="1" s="1"/>
  <c r="L20" i="1" s="1"/>
  <c r="M20" i="1" s="1"/>
  <c r="T25" i="1"/>
  <c r="U25" i="1" s="1"/>
  <c r="T30" i="1"/>
  <c r="U30" i="1" s="1"/>
  <c r="AA17" i="1"/>
  <c r="AY28" i="1"/>
  <c r="T29" i="1"/>
  <c r="U29" i="1" s="1"/>
  <c r="AA25" i="1"/>
  <c r="Q25" i="1"/>
  <c r="O25" i="1" s="1"/>
  <c r="R25" i="1" s="1"/>
  <c r="L25" i="1" s="1"/>
  <c r="M25" i="1" s="1"/>
  <c r="AA23" i="1"/>
  <c r="Q23" i="1"/>
  <c r="O23" i="1" s="1"/>
  <c r="R23" i="1" s="1"/>
  <c r="L23" i="1" s="1"/>
  <c r="M23" i="1" s="1"/>
  <c r="T27" i="1"/>
  <c r="U27" i="1" s="1"/>
  <c r="Q27" i="1" s="1"/>
  <c r="O27" i="1" s="1"/>
  <c r="R27" i="1" s="1"/>
  <c r="L27" i="1" s="1"/>
  <c r="M27" i="1" s="1"/>
  <c r="AY19" i="1"/>
  <c r="T23" i="1"/>
  <c r="U23" i="1" s="1"/>
  <c r="AA18" i="1"/>
  <c r="AA30" i="1"/>
  <c r="Q30" i="1"/>
  <c r="O30" i="1" s="1"/>
  <c r="R30" i="1" s="1"/>
  <c r="L30" i="1" s="1"/>
  <c r="M30" i="1" s="1"/>
  <c r="AY25" i="1"/>
  <c r="T20" i="1"/>
  <c r="U20" i="1" s="1"/>
  <c r="V28" i="1" l="1"/>
  <c r="Z28" i="1" s="1"/>
  <c r="AC28" i="1"/>
  <c r="AD28" i="1" s="1"/>
  <c r="AB28" i="1"/>
  <c r="AC18" i="1"/>
  <c r="V18" i="1"/>
  <c r="Z18" i="1" s="1"/>
  <c r="AB18" i="1"/>
  <c r="AC17" i="1"/>
  <c r="AD17" i="1" s="1"/>
  <c r="V17" i="1"/>
  <c r="Z17" i="1" s="1"/>
  <c r="AB17" i="1"/>
  <c r="Q18" i="1"/>
  <c r="O18" i="1" s="1"/>
  <c r="R18" i="1" s="1"/>
  <c r="L18" i="1" s="1"/>
  <c r="M18" i="1" s="1"/>
  <c r="V22" i="1"/>
  <c r="Z22" i="1" s="1"/>
  <c r="AC22" i="1"/>
  <c r="AB22" i="1"/>
  <c r="V30" i="1"/>
  <c r="Z30" i="1" s="1"/>
  <c r="AC30" i="1"/>
  <c r="AB30" i="1"/>
  <c r="V23" i="1"/>
  <c r="Z23" i="1" s="1"/>
  <c r="AB23" i="1"/>
  <c r="AC23" i="1"/>
  <c r="V29" i="1"/>
  <c r="Z29" i="1" s="1"/>
  <c r="AB29" i="1"/>
  <c r="AC29" i="1"/>
  <c r="Q29" i="1"/>
  <c r="O29" i="1" s="1"/>
  <c r="R29" i="1" s="1"/>
  <c r="L29" i="1" s="1"/>
  <c r="M29" i="1" s="1"/>
  <c r="AC25" i="1"/>
  <c r="AD25" i="1" s="1"/>
  <c r="V25" i="1"/>
  <c r="Z25" i="1" s="1"/>
  <c r="AB25" i="1"/>
  <c r="V19" i="1"/>
  <c r="Z19" i="1" s="1"/>
  <c r="AC19" i="1"/>
  <c r="AB19" i="1"/>
  <c r="Q19" i="1"/>
  <c r="O19" i="1" s="1"/>
  <c r="R19" i="1" s="1"/>
  <c r="L19" i="1" s="1"/>
  <c r="M19" i="1" s="1"/>
  <c r="V27" i="1"/>
  <c r="Z27" i="1" s="1"/>
  <c r="AC27" i="1"/>
  <c r="AD27" i="1" s="1"/>
  <c r="AB27" i="1"/>
  <c r="AC26" i="1"/>
  <c r="AD26" i="1" s="1"/>
  <c r="V26" i="1"/>
  <c r="Z26" i="1" s="1"/>
  <c r="AB26" i="1"/>
  <c r="V31" i="1"/>
  <c r="Z31" i="1" s="1"/>
  <c r="AC31" i="1"/>
  <c r="AB31" i="1"/>
  <c r="V24" i="1"/>
  <c r="Z24" i="1" s="1"/>
  <c r="AC24" i="1"/>
  <c r="AB24" i="1"/>
  <c r="AC20" i="1"/>
  <c r="V20" i="1"/>
  <c r="Z20" i="1" s="1"/>
  <c r="AB20" i="1"/>
  <c r="Q17" i="1"/>
  <c r="O17" i="1" s="1"/>
  <c r="R17" i="1" s="1"/>
  <c r="L17" i="1" s="1"/>
  <c r="M17" i="1" s="1"/>
  <c r="Q28" i="1"/>
  <c r="O28" i="1" s="1"/>
  <c r="R28" i="1" s="1"/>
  <c r="L28" i="1" s="1"/>
  <c r="M28" i="1" s="1"/>
  <c r="AD31" i="1" l="1"/>
  <c r="AD29" i="1"/>
  <c r="AD30" i="1"/>
  <c r="AD19" i="1"/>
  <c r="AD22" i="1"/>
  <c r="AD18" i="1"/>
  <c r="AD20" i="1"/>
  <c r="AD23" i="1"/>
  <c r="AD24" i="1"/>
</calcChain>
</file>

<file path=xl/sharedStrings.xml><?xml version="1.0" encoding="utf-8"?>
<sst xmlns="http://schemas.openxmlformats.org/spreadsheetml/2006/main" count="694" uniqueCount="353">
  <si>
    <t>File opened</t>
  </si>
  <si>
    <t>2020-12-10 13:39:59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</si>
  <si>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</si>
  <si>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</si>
  <si>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</si>
  <si>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</si>
  <si>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</si>
  <si>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</si>
  <si>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</si>
  <si>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</si>
  <si>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</si>
  <si>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</si>
  <si>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</si>
  <si>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"co2bspan2": "-0.0301809", "co2bzero": "0.964262", "h2obspan2b": "0.0705964", "h2obspan1": "0.99587", "co2bspanconc1": "2500", "flowbzero": "0.29097", "co2aspanconc1": "2500", "chamberpressurezero": "2.68126", "co2aspan2": "-0.0279682", "h2obspan2a": "0.0708892", "h2obzero": "1.1444", "co2aspan1": "1.00054", "h2oaspanconc1": "12.28", "h2obspanconc1": "12.28", "flowazero": "0.29042", "co2bspan1": "1.00108", "h2obspanconc2": "0", "h2oaspan1": "1.00771", "co2bspan2b": "0.308367", "h2oaspan2b": "0.070146", "h2oaspan2a": "0.0696095", "ssb_ref": "37377.7", "co2aspan2b": "0.306383", "co2aspan2a": "0.308883", "h2obspan2": "0", "tazero": "0.0863571", "ssa_ref": "35809.5", "co2aspanconc2": "299.2", "oxygen": "21", "tbzero": "0.134552", "h2oaspanconc2": "0", "h2oazero": "1.13424", "flowmeterzero": "1.00299", "co2bspan2a": "0.310949", "co2bspanconc2": "299.2", "h2oaspan2": "0"}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</si>
  <si>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</si>
  <si>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</si>
  <si>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</si>
  <si>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</si>
  <si>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</si>
  <si>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</si>
  <si>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</si>
  <si>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</si>
  <si>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</si>
  <si>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13:39:59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</si>
  <si>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</si>
  <si>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</si>
  <si>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</si>
  <si>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</si>
  <si>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</si>
  <si>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</si>
  <si>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</si>
  <si>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</si>
  <si>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</si>
  <si>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</si>
  <si>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</si>
  <si>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</si>
  <si>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</si>
  <si>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</si>
  <si>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</si>
  <si>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</si>
  <si>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</si>
  <si>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</si>
  <si>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</si>
  <si>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</si>
  <si>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</si>
  <si>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</si>
  <si>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</si>
  <si>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</si>
  <si>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</si>
  <si>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</si>
  <si>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</si>
  <si>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</si>
  <si>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</si>
  <si>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</si>
  <si>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</si>
  <si>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</si>
  <si>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</si>
  <si>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</si>
  <si>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</si>
  <si>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</si>
  <si>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</si>
  <si>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</si>
  <si>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</si>
  <si>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</si>
  <si>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</si>
  <si>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</si>
  <si>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</si>
  <si>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</si>
  <si>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</si>
  <si>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</si>
  <si>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</si>
  <si>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</si>
  <si>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</si>
  <si>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</si>
  <si>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</si>
  <si>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</si>
  <si>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</si>
  <si>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</si>
  <si>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2.25262 68.4854 374.481 629.869 889.938 1108.09 1304.73 1492.32</t>
  </si>
  <si>
    <t>Fs_true</t>
  </si>
  <si>
    <t>0.227454 101.032 405.098 601.205 801.317 1000.93 1201.56 1400.68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</si>
  <si>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</si>
  <si>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</si>
  <si>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</si>
  <si>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</si>
  <si>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</si>
  <si>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</si>
  <si>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</si>
  <si>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</si>
  <si>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</si>
  <si>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</si>
  <si>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</si>
  <si>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</si>
  <si>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</si>
  <si>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</si>
  <si>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</si>
  <si>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</si>
  <si>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</si>
  <si>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</si>
  <si>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</si>
  <si>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</si>
  <si>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</si>
  <si>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</si>
  <si>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</si>
  <si>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</si>
  <si>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</si>
  <si>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</si>
  <si>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</si>
  <si>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</si>
  <si>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</si>
  <si>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</si>
  <si>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</si>
  <si>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</si>
  <si>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</si>
  <si>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</si>
  <si>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</si>
  <si>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</si>
  <si>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</si>
  <si>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</si>
  <si>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</si>
  <si>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</si>
  <si>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</si>
  <si>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</si>
  <si>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</si>
  <si>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</si>
  <si>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</si>
  <si>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</si>
  <si>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</si>
  <si>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</si>
  <si>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</si>
  <si>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</si>
  <si>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</si>
  <si>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</si>
  <si>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</si>
  <si>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</si>
  <si>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</si>
  <si>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</si>
  <si>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</si>
  <si>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</si>
  <si>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</si>
  <si>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</si>
  <si>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</si>
  <si>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</si>
  <si>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</si>
  <si>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</si>
  <si>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</si>
  <si>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</si>
  <si>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</si>
  <si>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</si>
  <si>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</si>
  <si>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</si>
  <si>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</si>
  <si>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</si>
  <si>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</si>
  <si>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</si>
  <si>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</si>
  <si>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</si>
  <si>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</si>
  <si>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</si>
  <si>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</si>
  <si>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</si>
  <si>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</si>
  <si>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</si>
  <si>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</si>
  <si>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</si>
  <si>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</si>
  <si>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</si>
  <si>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</si>
  <si>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</si>
  <si>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</si>
  <si>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</si>
  <si>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</si>
  <si>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</si>
  <si>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</si>
  <si>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</si>
  <si>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</si>
  <si>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</si>
  <si>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</si>
  <si>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</si>
  <si>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</si>
  <si>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</si>
  <si>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</si>
  <si>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</si>
  <si>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</si>
  <si>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</si>
  <si>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</si>
  <si>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</si>
  <si>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</si>
  <si>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</si>
  <si>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</si>
  <si>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</si>
  <si>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</si>
  <si>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</si>
  <si>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</si>
  <si>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</si>
  <si>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</si>
  <si>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</si>
  <si>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</si>
  <si>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</si>
  <si>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</si>
  <si>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</si>
  <si>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</si>
  <si>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</si>
  <si>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</si>
  <si>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</si>
  <si>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</si>
  <si>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</si>
  <si>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</si>
  <si>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</si>
  <si>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</si>
  <si>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</si>
  <si>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</si>
  <si>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</si>
  <si>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</si>
  <si>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</si>
  <si>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</si>
  <si>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</si>
  <si>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</si>
  <si>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</si>
  <si>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</si>
  <si>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</si>
  <si>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</si>
  <si>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</si>
  <si>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</si>
  <si>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</si>
  <si>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</si>
  <si>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</si>
  <si>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</si>
  <si>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</si>
  <si>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</si>
  <si>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</si>
  <si>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</si>
  <si>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</si>
  <si>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</si>
  <si>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</si>
  <si>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</si>
  <si>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</si>
  <si>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</si>
  <si>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</si>
  <si>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</si>
  <si>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</si>
  <si>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</si>
  <si>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</si>
  <si>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</si>
  <si>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</si>
  <si>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</si>
  <si>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</si>
  <si>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</si>
  <si>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</si>
  <si>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</si>
  <si>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</si>
  <si>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</si>
  <si>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</si>
  <si>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</si>
  <si>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</si>
  <si>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</si>
  <si>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</si>
  <si>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</si>
  <si>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</si>
  <si>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</si>
  <si>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</si>
  <si>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</si>
  <si>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</si>
  <si>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</si>
  <si>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</si>
  <si>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</si>
  <si>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</si>
  <si>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</si>
  <si>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</si>
  <si>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</si>
  <si>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</si>
  <si>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</si>
  <si>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</si>
  <si>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</si>
  <si>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</si>
  <si>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</si>
  <si>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</si>
  <si>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</si>
  <si>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</si>
  <si>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</si>
  <si>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</si>
  <si>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</si>
  <si>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</si>
  <si>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</si>
  <si>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13:43:55</t>
  </si>
  <si>
    <t>13:43:55</t>
  </si>
  <si>
    <t>1149</t>
  </si>
  <si>
    <t>_1</t>
  </si>
  <si>
    <t>RECT-4143-20200907-06_33_50</t>
  </si>
  <si>
    <t>RECT-6659-20201210-13_43_55</t>
  </si>
  <si>
    <t>DARK-6660-20201210-13_43_57</t>
  </si>
  <si>
    <t>0: Broadleaf</t>
  </si>
  <si>
    <t>--:--:--</t>
  </si>
  <si>
    <t>0/3</t>
  </si>
  <si>
    <t>20201210 13:45:00</t>
  </si>
  <si>
    <t>13:45:00</t>
  </si>
  <si>
    <t>RECT-6661-20201210-13_45_01</t>
  </si>
  <si>
    <t>DARK-6662-20201210-13_45_03</t>
  </si>
  <si>
    <t>3/3</t>
  </si>
  <si>
    <t>20201210 13:46:01</t>
  </si>
  <si>
    <t>13:46:01</t>
  </si>
  <si>
    <t>RECT-6663-20201210-13_46_02</t>
  </si>
  <si>
    <t>DARK-6664-20201210-13_46_04</t>
  </si>
  <si>
    <t>20201210 13:47:02</t>
  </si>
  <si>
    <t>13:47:02</t>
  </si>
  <si>
    <t>RECT-6665-20201210-13_47_02</t>
  </si>
  <si>
    <t>DARK-6666-20201210-13_47_04</t>
  </si>
  <si>
    <t>20201210 13:48:03</t>
  </si>
  <si>
    <t>13:48:03</t>
  </si>
  <si>
    <t>RECT-6667-20201210-13_48_03</t>
  </si>
  <si>
    <t>DARK-6668-20201210-13_48_05</t>
  </si>
  <si>
    <t>20201210 13:49:03</t>
  </si>
  <si>
    <t>13:49:03</t>
  </si>
  <si>
    <t>RECT-6669-20201210-13_49_04</t>
  </si>
  <si>
    <t>DARK-6670-20201210-13_49_06</t>
  </si>
  <si>
    <t>2/3</t>
  </si>
  <si>
    <t>20201210 13:50:05</t>
  </si>
  <si>
    <t>13:50:05</t>
  </si>
  <si>
    <t>RECT-6671-20201210-13_50_05</t>
  </si>
  <si>
    <t>DARK-6672-20201210-13_50_07</t>
  </si>
  <si>
    <t>20201210 13:52:04</t>
  </si>
  <si>
    <t>13:52:04</t>
  </si>
  <si>
    <t>RECT-6673-20201210-13_52_04</t>
  </si>
  <si>
    <t>DARK-6674-20201210-13_52_06</t>
  </si>
  <si>
    <t>20201210 13:53:16</t>
  </si>
  <si>
    <t>13:53:16</t>
  </si>
  <si>
    <t>RECT-6675-20201210-13_53_16</t>
  </si>
  <si>
    <t>DARK-6676-20201210-13_53_18</t>
  </si>
  <si>
    <t>20201210 13:55:16</t>
  </si>
  <si>
    <t>13:55:16</t>
  </si>
  <si>
    <t>RECT-6677-20201210-13_55_17</t>
  </si>
  <si>
    <t>DARK-6678-20201210-13_55_19</t>
  </si>
  <si>
    <t>1/3</t>
  </si>
  <si>
    <t>20201210 13:57:17</t>
  </si>
  <si>
    <t>13:57:17</t>
  </si>
  <si>
    <t>RECT-6679-20201210-13_57_17</t>
  </si>
  <si>
    <t>DARK-6680-20201210-13_57_19</t>
  </si>
  <si>
    <t>20201210 13:59:17</t>
  </si>
  <si>
    <t>13:59:17</t>
  </si>
  <si>
    <t>RECT-6681-20201210-13_59_18</t>
  </si>
  <si>
    <t>DARK-6682-20201210-13_59_19</t>
  </si>
  <si>
    <t>20201210 14:00:24</t>
  </si>
  <si>
    <t>14:00:24</t>
  </si>
  <si>
    <t>RECT-6683-20201210-14_00_24</t>
  </si>
  <si>
    <t>DARK-6684-20201210-14_00_26</t>
  </si>
  <si>
    <t>20201210 14:01:30</t>
  </si>
  <si>
    <t>14:01:30</t>
  </si>
  <si>
    <t>RECT-6685-20201210-14_01_30</t>
  </si>
  <si>
    <t>DARK-6686-20201210-14_01_32</t>
  </si>
  <si>
    <t>20201210 14:03:30</t>
  </si>
  <si>
    <t>14:03:30</t>
  </si>
  <si>
    <t>RECT-6687-20201210-14_03_31</t>
  </si>
  <si>
    <t>DARK-6688-20201210-14_03_33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</si>
</sst>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 t="s">
        <v>29</v>
      </c>
    </row>
    <row r="4" spans="1:170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0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0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0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</row>
    <row r="15" spans="1:170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103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97</v>
      </c>
      <c r="DF15" t="s">
        <v>100</v>
      </c>
      <c r="DG15" t="s">
        <v>202</v>
      </c>
      <c r="DH15" t="s">
        <v>203</v>
      </c>
      <c r="DI15" t="s">
        <v>204</v>
      </c>
      <c r="DJ15" t="s">
        <v>205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</row>
    <row r="16" spans="1:170" x14ac:dyDescent="0.25">
      <c r="B16" t="s">
        <v>262</v>
      </c>
      <c r="C16" t="s">
        <v>262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169</v>
      </c>
      <c r="N16" t="s">
        <v>169</v>
      </c>
      <c r="O16" t="s">
        <v>263</v>
      </c>
      <c r="P16" t="s">
        <v>263</v>
      </c>
      <c r="Q16" t="s">
        <v>263</v>
      </c>
      <c r="R16" t="s">
        <v>263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270</v>
      </c>
      <c r="AF16" t="s">
        <v>269</v>
      </c>
      <c r="AH16" t="s">
        <v>269</v>
      </c>
      <c r="AI16" t="s">
        <v>270</v>
      </c>
      <c r="AO16" t="s">
        <v>264</v>
      </c>
      <c r="AU16" t="s">
        <v>264</v>
      </c>
      <c r="AV16" t="s">
        <v>264</v>
      </c>
      <c r="AW16" t="s">
        <v>264</v>
      </c>
      <c r="AY16" t="s">
        <v>271</v>
      </c>
      <c r="BH16" t="s">
        <v>264</v>
      </c>
      <c r="BI16" t="s">
        <v>264</v>
      </c>
      <c r="BK16" t="s">
        <v>272</v>
      </c>
      <c r="BL16" t="s">
        <v>273</v>
      </c>
      <c r="BO16" t="s">
        <v>263</v>
      </c>
      <c r="BP16" t="s">
        <v>262</v>
      </c>
      <c r="BQ16" t="s">
        <v>265</v>
      </c>
      <c r="BR16" t="s">
        <v>265</v>
      </c>
      <c r="BS16" t="s">
        <v>274</v>
      </c>
      <c r="BT16" t="s">
        <v>274</v>
      </c>
      <c r="BU16" t="s">
        <v>265</v>
      </c>
      <c r="BV16" t="s">
        <v>274</v>
      </c>
      <c r="BW16" t="s">
        <v>270</v>
      </c>
      <c r="BX16" t="s">
        <v>268</v>
      </c>
      <c r="BY16" t="s">
        <v>268</v>
      </c>
      <c r="BZ16" t="s">
        <v>267</v>
      </c>
      <c r="CA16" t="s">
        <v>267</v>
      </c>
      <c r="CB16" t="s">
        <v>267</v>
      </c>
      <c r="CC16" t="s">
        <v>267</v>
      </c>
      <c r="CD16" t="s">
        <v>267</v>
      </c>
      <c r="CE16" t="s">
        <v>275</v>
      </c>
      <c r="CF16" t="s">
        <v>264</v>
      </c>
      <c r="CG16" t="s">
        <v>264</v>
      </c>
      <c r="CH16" t="s">
        <v>264</v>
      </c>
      <c r="CM16" t="s">
        <v>264</v>
      </c>
      <c r="CP16" t="s">
        <v>267</v>
      </c>
      <c r="CQ16" t="s">
        <v>267</v>
      </c>
      <c r="CR16" t="s">
        <v>267</v>
      </c>
      <c r="CS16" t="s">
        <v>267</v>
      </c>
      <c r="CT16" t="s">
        <v>267</v>
      </c>
      <c r="CU16" t="s">
        <v>264</v>
      </c>
      <c r="CV16" t="s">
        <v>264</v>
      </c>
      <c r="CW16" t="s">
        <v>264</v>
      </c>
      <c r="CX16" t="s">
        <v>262</v>
      </c>
      <c r="DA16" t="s">
        <v>276</v>
      </c>
      <c r="DB16" t="s">
        <v>276</v>
      </c>
      <c r="DD16" t="s">
        <v>262</v>
      </c>
      <c r="DE16" t="s">
        <v>277</v>
      </c>
      <c r="DG16" t="s">
        <v>262</v>
      </c>
      <c r="DH16" t="s">
        <v>262</v>
      </c>
      <c r="DJ16" t="s">
        <v>278</v>
      </c>
      <c r="DK16" t="s">
        <v>279</v>
      </c>
      <c r="DL16" t="s">
        <v>278</v>
      </c>
      <c r="DM16" t="s">
        <v>279</v>
      </c>
      <c r="DN16" t="s">
        <v>278</v>
      </c>
      <c r="DO16" t="s">
        <v>279</v>
      </c>
      <c r="DP16" t="s">
        <v>269</v>
      </c>
      <c r="DQ16" t="s">
        <v>269</v>
      </c>
      <c r="DR16" t="s">
        <v>264</v>
      </c>
      <c r="DS16" t="s">
        <v>280</v>
      </c>
      <c r="DT16" t="s">
        <v>264</v>
      </c>
      <c r="DV16" t="s">
        <v>265</v>
      </c>
      <c r="DW16" t="s">
        <v>281</v>
      </c>
      <c r="DX16" t="s">
        <v>265</v>
      </c>
      <c r="DZ16" t="s">
        <v>274</v>
      </c>
      <c r="EA16" t="s">
        <v>282</v>
      </c>
      <c r="EB16" t="s">
        <v>274</v>
      </c>
      <c r="EG16" t="s">
        <v>269</v>
      </c>
      <c r="EH16" t="s">
        <v>269</v>
      </c>
      <c r="EI16" t="s">
        <v>278</v>
      </c>
      <c r="EJ16" t="s">
        <v>279</v>
      </c>
      <c r="EK16" t="s">
        <v>279</v>
      </c>
      <c r="EO16" t="s">
        <v>279</v>
      </c>
      <c r="ES16" t="s">
        <v>265</v>
      </c>
      <c r="ET16" t="s">
        <v>265</v>
      </c>
      <c r="EU16" t="s">
        <v>274</v>
      </c>
      <c r="EV16" t="s">
        <v>274</v>
      </c>
      <c r="EW16" t="s">
        <v>283</v>
      </c>
      <c r="EX16" t="s">
        <v>283</v>
      </c>
      <c r="EZ16" t="s">
        <v>270</v>
      </c>
      <c r="FA16" t="s">
        <v>270</v>
      </c>
      <c r="FB16" t="s">
        <v>267</v>
      </c>
      <c r="FC16" t="s">
        <v>267</v>
      </c>
      <c r="FD16" t="s">
        <v>267</v>
      </c>
      <c r="FE16" t="s">
        <v>267</v>
      </c>
      <c r="FF16" t="s">
        <v>267</v>
      </c>
      <c r="FG16" t="s">
        <v>269</v>
      </c>
      <c r="FH16" t="s">
        <v>269</v>
      </c>
      <c r="FI16" t="s">
        <v>269</v>
      </c>
      <c r="FJ16" t="s">
        <v>267</v>
      </c>
      <c r="FK16" t="s">
        <v>265</v>
      </c>
      <c r="FL16" t="s">
        <v>274</v>
      </c>
      <c r="FM16" t="s">
        <v>269</v>
      </c>
      <c r="FN16" t="s">
        <v>269</v>
      </c>
    </row>
    <row r="17" spans="1:170" x14ac:dyDescent="0.25">
      <c r="A17">
        <v>1</v>
      </c>
      <c r="B17">
        <v>1607636635.0999999</v>
      </c>
      <c r="C17">
        <v>0</v>
      </c>
      <c r="D17" t="s">
        <v>284</v>
      </c>
      <c r="E17" t="s">
        <v>285</v>
      </c>
      <c r="F17" t="s">
        <v>286</v>
      </c>
      <c r="G17" t="s">
        <v>287</v>
      </c>
      <c r="H17">
        <v>1607636627.0999999</v>
      </c>
      <c r="I17">
        <f t="shared" ref="I17:I31" si="0">BW17*AG17*(BS17-BT17)/(100*BL17*(1000-AG17*BS17))</f>
        <v>1.5170472776070902E-3</v>
      </c>
      <c r="J17">
        <f t="shared" ref="J17:J31" si="1">BW17*AG17*(BR17-BQ17*(1000-AG17*BT17)/(1000-AG17*BS17))/(100*BL17)</f>
        <v>6.2155844209523794</v>
      </c>
      <c r="K17">
        <f t="shared" ref="K17:K31" si="2">BQ17 - IF(AG17&gt;1, J17*BL17*100/(AI17*CE17), 0)</f>
        <v>400.08216129032297</v>
      </c>
      <c r="L17">
        <f t="shared" ref="L17:L31" si="3">((R17-I17/2)*K17-J17)/(R17+I17/2)</f>
        <v>172.44312887602086</v>
      </c>
      <c r="M17">
        <f t="shared" ref="M17:M31" si="4">L17*(BX17+BY17)/1000</f>
        <v>17.520442533118374</v>
      </c>
      <c r="N17">
        <f t="shared" ref="N17:N31" si="5">(BQ17 - IF(AG17&gt;1, J17*BL17*100/(AI17*CE17), 0))*(BX17+BY17)/1000</f>
        <v>40.648859488350567</v>
      </c>
      <c r="O17">
        <f t="shared" ref="O17:O31" si="6">2/((1/Q17-1/P17)+SIGN(Q17)*SQRT((1/Q17-1/P17)*(1/Q17-1/P17) + 4*BM17/((BM17+1)*(BM17+1))*(2*1/Q17*1/P17-1/P17*1/P17)))</f>
        <v>4.7093675088297884E-2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2.956010021511335</v>
      </c>
      <c r="Q17">
        <f t="shared" ref="Q17:Q31" si="8">I17*(1000-(1000*0.61365*EXP(17.502*U17/(240.97+U17))/(BX17+BY17)+BS17)/2)/(1000*0.61365*EXP(17.502*U17/(240.97+U17))/(BX17+BY17)-BS17)</f>
        <v>4.6680801571968682E-2</v>
      </c>
      <c r="R17">
        <f t="shared" ref="R17:R31" si="9">1/((BM17+1)/(O17/1.6)+1/(P17/1.37)) + BM17/((BM17+1)/(O17/1.6) + BM17/(P17/1.37))</f>
        <v>2.9212294204684963E-2</v>
      </c>
      <c r="S17">
        <f t="shared" ref="S17:S31" si="10">(BI17*BK17)</f>
        <v>231.29317580831224</v>
      </c>
      <c r="T17">
        <f t="shared" ref="T17:T31" si="11">(BZ17+(S17+2*0.95*0.0000000567*(((BZ17+$B$7)+273)^4-(BZ17+273)^4)-44100*I17)/(1.84*29.3*P17+8*0.95*0.0000000567*(BZ17+273)^3))</f>
        <v>28.846431528300581</v>
      </c>
      <c r="U17">
        <f t="shared" ref="U17:U31" si="12">($C$7*CA17+$D$7*CB17+$E$7*T17)</f>
        <v>28.254961290322601</v>
      </c>
      <c r="V17">
        <f t="shared" ref="V17:V31" si="13">0.61365*EXP(17.502*U17/(240.97+U17))</f>
        <v>3.8516108234505269</v>
      </c>
      <c r="W17">
        <f t="shared" ref="W17:W31" si="14">(X17/Y17*100)</f>
        <v>16.512028929391271</v>
      </c>
      <c r="X17">
        <f t="shared" ref="X17:X31" si="15">BS17*(BX17+BY17)/1000</f>
        <v>0.62244024628762817</v>
      </c>
      <c r="Y17">
        <f t="shared" ref="Y17:Y31" si="16">0.61365*EXP(17.502*BZ17/(240.97+BZ17))</f>
        <v>3.7696169801379757</v>
      </c>
      <c r="Z17">
        <f t="shared" ref="Z17:Z31" si="17">(V17-BS17*(BX17+BY17)/1000)</f>
        <v>3.2291705771628987</v>
      </c>
      <c r="AA17">
        <f t="shared" ref="AA17:AA31" si="18">(-I17*44100)</f>
        <v>-66.901784942472673</v>
      </c>
      <c r="AB17">
        <f t="shared" ref="AB17:AB31" si="19">2*29.3*P17*0.92*(BZ17-U17)</f>
        <v>-58.854305612398306</v>
      </c>
      <c r="AC17">
        <f t="shared" ref="AC17:AC31" si="20">2*0.95*0.0000000567*(((BZ17+$B$7)+273)^4-(U17+273)^4)</f>
        <v>-4.3429766065192057</v>
      </c>
      <c r="AD17">
        <f t="shared" ref="AD17:AD31" si="21">S17+AC17+AA17+AB17</f>
        <v>101.19410864692203</v>
      </c>
      <c r="AE17">
        <v>2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53520.569123778667</v>
      </c>
      <c r="AJ17" t="s">
        <v>288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289</v>
      </c>
      <c r="AQ17">
        <v>1113.4939999999999</v>
      </c>
      <c r="AR17">
        <v>1272.94</v>
      </c>
      <c r="AS17">
        <f t="shared" ref="AS17:AS31" si="27">1-AQ17/AR17</f>
        <v>0.1252580640093014</v>
      </c>
      <c r="AT17">
        <v>0.5</v>
      </c>
      <c r="AU17">
        <f t="shared" ref="AU17:AU31" si="28">BI17</f>
        <v>1180.197378166655</v>
      </c>
      <c r="AV17">
        <f t="shared" ref="AV17:AV31" si="29">J17</f>
        <v>6.2155844209523794</v>
      </c>
      <c r="AW17">
        <f t="shared" ref="AW17:AW31" si="30">AS17*AT17*AU17</f>
        <v>73.914619369004271</v>
      </c>
      <c r="AX17">
        <f t="shared" ref="AX17:AX31" si="31">BC17/AR17</f>
        <v>0.38903640391534561</v>
      </c>
      <c r="AY17">
        <f t="shared" ref="AY17:AY31" si="32">(AV17-AO17)/AU17</f>
        <v>5.7560981124373583E-3</v>
      </c>
      <c r="AZ17">
        <f t="shared" ref="AZ17:AZ31" si="33">(AL17-AR17)/AR17</f>
        <v>1.5626345310855183</v>
      </c>
      <c r="BA17" t="s">
        <v>290</v>
      </c>
      <c r="BB17">
        <v>777.72</v>
      </c>
      <c r="BC17">
        <f t="shared" ref="BC17:BC31" si="34">AR17-BB17</f>
        <v>495.22</v>
      </c>
      <c r="BD17">
        <f t="shared" ref="BD17:BD31" si="35">(AR17-AQ17)/(AR17-BB17)</f>
        <v>0.32197003352045583</v>
      </c>
      <c r="BE17">
        <f t="shared" ref="BE17:BE31" si="36">(AL17-AR17)/(AL17-BB17)</f>
        <v>0.80066495998969556</v>
      </c>
      <c r="BF17">
        <f t="shared" ref="BF17:BF31" si="37">(AR17-AQ17)/(AR17-AK17)</f>
        <v>0.28602073679940182</v>
      </c>
      <c r="BG17">
        <f t="shared" ref="BG17:BG31" si="38">(AL17-AR17)/(AL17-AK17)</f>
        <v>0.78109542002256993</v>
      </c>
      <c r="BH17">
        <f t="shared" ref="BH17:BH31" si="39">$B$11*CF17+$C$11*CG17+$F$11*CH17*(1-CK17)</f>
        <v>1400.0148387096799</v>
      </c>
      <c r="BI17">
        <f t="shared" ref="BI17:BI31" si="40">BH17*BJ17</f>
        <v>1180.197378166655</v>
      </c>
      <c r="BJ17">
        <f t="shared" ref="BJ17:BJ31" si="41">($B$11*$D$9+$C$11*$D$9+$F$11*((CU17+CM17)/MAX(CU17+CM17+CV17, 0.1)*$I$9+CV17/MAX(CU17+CM17+CV17, 0.1)*$J$9))/($B$11+$C$11+$F$11)</f>
        <v>0.84298919235340453</v>
      </c>
      <c r="BK17">
        <f t="shared" ref="BK17:BK31" si="42">($B$11*$K$9+$C$11*$K$9+$F$11*((CU17+CM17)/MAX(CU17+CM17+CV17, 0.1)*$P$9+CV17/MAX(CU17+CM17+CV17, 0.1)*$Q$9))/($B$11+$C$11+$F$11)</f>
        <v>0.19597838470680917</v>
      </c>
      <c r="BL17">
        <v>6</v>
      </c>
      <c r="BM17">
        <v>0.5</v>
      </c>
      <c r="BN17" t="s">
        <v>291</v>
      </c>
      <c r="BO17">
        <v>2</v>
      </c>
      <c r="BP17">
        <v>1607636627.0999999</v>
      </c>
      <c r="BQ17">
        <v>400.08216129032297</v>
      </c>
      <c r="BR17">
        <v>408.268967741935</v>
      </c>
      <c r="BS17">
        <v>6.12630322580645</v>
      </c>
      <c r="BT17">
        <v>4.3170493548387103</v>
      </c>
      <c r="BU17">
        <v>397.49516129032298</v>
      </c>
      <c r="BV17">
        <v>6.1643032258064503</v>
      </c>
      <c r="BW17">
        <v>500.01387096774198</v>
      </c>
      <c r="BX17">
        <v>101.501290322581</v>
      </c>
      <c r="BY17">
        <v>9.9989167741935503E-2</v>
      </c>
      <c r="BZ17">
        <v>27.885654838709701</v>
      </c>
      <c r="CA17">
        <v>28.254961290322601</v>
      </c>
      <c r="CB17">
        <v>999.9</v>
      </c>
      <c r="CC17">
        <v>0</v>
      </c>
      <c r="CD17">
        <v>0</v>
      </c>
      <c r="CE17">
        <v>10001.4687096774</v>
      </c>
      <c r="CF17">
        <v>0</v>
      </c>
      <c r="CG17">
        <v>356.07009677419398</v>
      </c>
      <c r="CH17">
        <v>1400.0148387096799</v>
      </c>
      <c r="CI17">
        <v>0.90000374193548405</v>
      </c>
      <c r="CJ17">
        <v>9.9996412903225806E-2</v>
      </c>
      <c r="CK17">
        <v>0</v>
      </c>
      <c r="CL17">
        <v>1115.6077419354799</v>
      </c>
      <c r="CM17">
        <v>4.9997499999999997</v>
      </c>
      <c r="CN17">
        <v>15204.035483871001</v>
      </c>
      <c r="CO17">
        <v>12178.180645161299</v>
      </c>
      <c r="CP17">
        <v>45.717483870967698</v>
      </c>
      <c r="CQ17">
        <v>48.080290322580602</v>
      </c>
      <c r="CR17">
        <v>46.739677419354798</v>
      </c>
      <c r="CS17">
        <v>47.435290322580599</v>
      </c>
      <c r="CT17">
        <v>47.116870967741903</v>
      </c>
      <c r="CU17">
        <v>1255.51774193548</v>
      </c>
      <c r="CV17">
        <v>139.49709677419401</v>
      </c>
      <c r="CW17">
        <v>0</v>
      </c>
      <c r="CX17">
        <v>516</v>
      </c>
      <c r="CY17">
        <v>0</v>
      </c>
      <c r="CZ17">
        <v>1113.4939999999999</v>
      </c>
      <c r="DA17">
        <v>-133.556153840284</v>
      </c>
      <c r="DB17">
        <v>-1808.20000018222</v>
      </c>
      <c r="DC17">
        <v>15175.476000000001</v>
      </c>
      <c r="DD17">
        <v>15</v>
      </c>
      <c r="DE17">
        <v>0</v>
      </c>
      <c r="DF17" t="s">
        <v>292</v>
      </c>
      <c r="DG17">
        <v>1607556896.0999999</v>
      </c>
      <c r="DH17">
        <v>1607556911.0999999</v>
      </c>
      <c r="DI17">
        <v>0</v>
      </c>
      <c r="DJ17">
        <v>2.4E-2</v>
      </c>
      <c r="DK17">
        <v>0</v>
      </c>
      <c r="DL17">
        <v>2.5870000000000002</v>
      </c>
      <c r="DM17">
        <v>-3.7999999999999999E-2</v>
      </c>
      <c r="DN17">
        <v>394</v>
      </c>
      <c r="DO17">
        <v>9</v>
      </c>
      <c r="DP17">
        <v>0.04</v>
      </c>
      <c r="DQ17">
        <v>0.02</v>
      </c>
      <c r="DR17">
        <v>6.19992613603047</v>
      </c>
      <c r="DS17">
        <v>1.9689659355557001</v>
      </c>
      <c r="DT17">
        <v>0.16740371565203399</v>
      </c>
      <c r="DU17">
        <v>0</v>
      </c>
      <c r="DV17">
        <v>-8.18691741935484</v>
      </c>
      <c r="DW17">
        <v>-2.0157991935483599</v>
      </c>
      <c r="DX17">
        <v>0.17834520133298101</v>
      </c>
      <c r="DY17">
        <v>0</v>
      </c>
      <c r="DZ17">
        <v>1.8092541935483899</v>
      </c>
      <c r="EA17">
        <v>-0.23988096774193701</v>
      </c>
      <c r="EB17">
        <v>1.7886908850346502E-2</v>
      </c>
      <c r="EC17">
        <v>0</v>
      </c>
      <c r="ED17">
        <v>0</v>
      </c>
      <c r="EE17">
        <v>3</v>
      </c>
      <c r="EF17" t="s">
        <v>293</v>
      </c>
      <c r="EG17">
        <v>100</v>
      </c>
      <c r="EH17">
        <v>100</v>
      </c>
      <c r="EI17">
        <v>2.5870000000000002</v>
      </c>
      <c r="EJ17">
        <v>-3.7999999999999999E-2</v>
      </c>
      <c r="EK17">
        <v>2.5870000000000002</v>
      </c>
      <c r="EL17">
        <v>0</v>
      </c>
      <c r="EM17">
        <v>0</v>
      </c>
      <c r="EN17">
        <v>0</v>
      </c>
      <c r="EO17">
        <v>-3.7999999999999999E-2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1329</v>
      </c>
      <c r="EX17">
        <v>1328.7</v>
      </c>
      <c r="EY17">
        <v>2</v>
      </c>
      <c r="EZ17">
        <v>495.53500000000003</v>
      </c>
      <c r="FA17">
        <v>469.56400000000002</v>
      </c>
      <c r="FB17">
        <v>24.821200000000001</v>
      </c>
      <c r="FC17">
        <v>32.1494</v>
      </c>
      <c r="FD17">
        <v>29.999199999999998</v>
      </c>
      <c r="FE17">
        <v>32.117899999999999</v>
      </c>
      <c r="FF17">
        <v>32.090899999999998</v>
      </c>
      <c r="FG17">
        <v>8.3241099999999992</v>
      </c>
      <c r="FH17">
        <v>0</v>
      </c>
      <c r="FI17">
        <v>100</v>
      </c>
      <c r="FJ17">
        <v>24.8703</v>
      </c>
      <c r="FK17">
        <v>408.28899999999999</v>
      </c>
      <c r="FL17">
        <v>10.945399999999999</v>
      </c>
      <c r="FM17">
        <v>101.65600000000001</v>
      </c>
      <c r="FN17">
        <v>101.032</v>
      </c>
    </row>
    <row r="18" spans="1:170" x14ac:dyDescent="0.25">
      <c r="A18">
        <v>2</v>
      </c>
      <c r="B18">
        <v>1607636700.5999999</v>
      </c>
      <c r="C18">
        <v>65.5</v>
      </c>
      <c r="D18" t="s">
        <v>294</v>
      </c>
      <c r="E18" t="s">
        <v>295</v>
      </c>
      <c r="F18" t="s">
        <v>286</v>
      </c>
      <c r="G18" t="s">
        <v>287</v>
      </c>
      <c r="H18">
        <v>1607636692.5999999</v>
      </c>
      <c r="I18">
        <f t="shared" si="0"/>
        <v>1.3283683524728904E-3</v>
      </c>
      <c r="J18">
        <f t="shared" si="1"/>
        <v>3.7746846633515756</v>
      </c>
      <c r="K18">
        <f t="shared" si="2"/>
        <v>326.45600000000002</v>
      </c>
      <c r="L18">
        <f t="shared" si="3"/>
        <v>163.42659530750032</v>
      </c>
      <c r="M18">
        <f t="shared" si="4"/>
        <v>16.603645432981992</v>
      </c>
      <c r="N18">
        <f t="shared" si="5"/>
        <v>33.166937506534516</v>
      </c>
      <c r="O18">
        <f t="shared" si="6"/>
        <v>4.0500903924755152E-2</v>
      </c>
      <c r="P18">
        <f t="shared" si="7"/>
        <v>2.9550847295836928</v>
      </c>
      <c r="Q18">
        <f t="shared" si="8"/>
        <v>4.0195037581272318E-2</v>
      </c>
      <c r="R18">
        <f t="shared" si="9"/>
        <v>2.5149186670354595E-2</v>
      </c>
      <c r="S18">
        <f t="shared" si="10"/>
        <v>231.28872174433283</v>
      </c>
      <c r="T18">
        <f t="shared" si="11"/>
        <v>28.989883959581881</v>
      </c>
      <c r="U18">
        <f t="shared" si="12"/>
        <v>28.413467741935499</v>
      </c>
      <c r="V18">
        <f t="shared" si="13"/>
        <v>3.8872770218245662</v>
      </c>
      <c r="W18">
        <f t="shared" si="14"/>
        <v>15.93219023837317</v>
      </c>
      <c r="X18">
        <f t="shared" si="15"/>
        <v>0.60390616659502938</v>
      </c>
      <c r="Y18">
        <f t="shared" si="16"/>
        <v>3.7904780043393078</v>
      </c>
      <c r="Z18">
        <f t="shared" si="17"/>
        <v>3.2833708552295366</v>
      </c>
      <c r="AA18">
        <f t="shared" si="18"/>
        <v>-58.581044344054469</v>
      </c>
      <c r="AB18">
        <f t="shared" si="19"/>
        <v>-69.01402566851425</v>
      </c>
      <c r="AC18">
        <f t="shared" si="20"/>
        <v>-5.1007051928676015</v>
      </c>
      <c r="AD18">
        <f t="shared" si="21"/>
        <v>98.592946538896513</v>
      </c>
      <c r="AE18">
        <v>2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53476.712443916244</v>
      </c>
      <c r="AJ18" t="s">
        <v>288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993.92744000000005</v>
      </c>
      <c r="AR18">
        <v>1123.3599999999999</v>
      </c>
      <c r="AS18">
        <f t="shared" si="27"/>
        <v>0.1152191283292977</v>
      </c>
      <c r="AT18">
        <v>0.5</v>
      </c>
      <c r="AU18">
        <f t="shared" si="28"/>
        <v>1180.1733297795852</v>
      </c>
      <c r="AV18">
        <f t="shared" si="29"/>
        <v>3.7746846633515756</v>
      </c>
      <c r="AW18">
        <f t="shared" si="30"/>
        <v>67.989271167344299</v>
      </c>
      <c r="AX18">
        <f t="shared" si="31"/>
        <v>0.36624946588805013</v>
      </c>
      <c r="AY18">
        <f t="shared" si="32"/>
        <v>3.6879600930997823E-3</v>
      </c>
      <c r="AZ18">
        <f t="shared" si="33"/>
        <v>1.9038598490243559</v>
      </c>
      <c r="BA18" t="s">
        <v>297</v>
      </c>
      <c r="BB18">
        <v>711.93</v>
      </c>
      <c r="BC18">
        <f t="shared" si="34"/>
        <v>411.42999999999995</v>
      </c>
      <c r="BD18">
        <f t="shared" si="35"/>
        <v>0.31459193544466829</v>
      </c>
      <c r="BE18">
        <f t="shared" si="36"/>
        <v>0.8386643922906496</v>
      </c>
      <c r="BF18">
        <f t="shared" si="37"/>
        <v>0.31732760519605885</v>
      </c>
      <c r="BG18">
        <f t="shared" si="38"/>
        <v>0.83983248876935312</v>
      </c>
      <c r="BH18">
        <f t="shared" si="39"/>
        <v>1399.9861290322599</v>
      </c>
      <c r="BI18">
        <f t="shared" si="40"/>
        <v>1180.1733297795852</v>
      </c>
      <c r="BJ18">
        <f t="shared" si="41"/>
        <v>0.84298930204071354</v>
      </c>
      <c r="BK18">
        <f t="shared" si="42"/>
        <v>0.19597860408142712</v>
      </c>
      <c r="BL18">
        <v>6</v>
      </c>
      <c r="BM18">
        <v>0.5</v>
      </c>
      <c r="BN18" t="s">
        <v>291</v>
      </c>
      <c r="BO18">
        <v>2</v>
      </c>
      <c r="BP18">
        <v>1607636692.5999999</v>
      </c>
      <c r="BQ18">
        <v>326.45600000000002</v>
      </c>
      <c r="BR18">
        <v>331.50590322580598</v>
      </c>
      <c r="BS18">
        <v>5.9441361290322599</v>
      </c>
      <c r="BT18">
        <v>4.35960161290323</v>
      </c>
      <c r="BU18">
        <v>323.86900000000003</v>
      </c>
      <c r="BV18">
        <v>5.9821364516128996</v>
      </c>
      <c r="BW18">
        <v>500.01019354838701</v>
      </c>
      <c r="BX18">
        <v>101.496935483871</v>
      </c>
      <c r="BY18">
        <v>0.100025535483871</v>
      </c>
      <c r="BZ18">
        <v>27.9802741935484</v>
      </c>
      <c r="CA18">
        <v>28.413467741935499</v>
      </c>
      <c r="CB18">
        <v>999.9</v>
      </c>
      <c r="CC18">
        <v>0</v>
      </c>
      <c r="CD18">
        <v>0</v>
      </c>
      <c r="CE18">
        <v>9996.6477419354906</v>
      </c>
      <c r="CF18">
        <v>0</v>
      </c>
      <c r="CG18">
        <v>415.94806451612902</v>
      </c>
      <c r="CH18">
        <v>1399.9861290322599</v>
      </c>
      <c r="CI18">
        <v>0.89999935483870996</v>
      </c>
      <c r="CJ18">
        <v>0.10000079354838699</v>
      </c>
      <c r="CK18">
        <v>0</v>
      </c>
      <c r="CL18">
        <v>995.47670967741897</v>
      </c>
      <c r="CM18">
        <v>4.9997499999999997</v>
      </c>
      <c r="CN18">
        <v>13594.9516129032</v>
      </c>
      <c r="CO18">
        <v>12177.9290322581</v>
      </c>
      <c r="CP18">
        <v>46.096548387096803</v>
      </c>
      <c r="CQ18">
        <v>48.370870967741901</v>
      </c>
      <c r="CR18">
        <v>47.092483870967698</v>
      </c>
      <c r="CS18">
        <v>47.862677419354803</v>
      </c>
      <c r="CT18">
        <v>47.396999999999998</v>
      </c>
      <c r="CU18">
        <v>1255.48677419355</v>
      </c>
      <c r="CV18">
        <v>139.49935483870999</v>
      </c>
      <c r="CW18">
        <v>0</v>
      </c>
      <c r="CX18">
        <v>64.799999952316298</v>
      </c>
      <c r="CY18">
        <v>0</v>
      </c>
      <c r="CZ18">
        <v>993.92744000000005</v>
      </c>
      <c r="DA18">
        <v>-108.233999840539</v>
      </c>
      <c r="DB18">
        <v>-1453.0230746623399</v>
      </c>
      <c r="DC18">
        <v>13574.152</v>
      </c>
      <c r="DD18">
        <v>15</v>
      </c>
      <c r="DE18">
        <v>0</v>
      </c>
      <c r="DF18" t="s">
        <v>292</v>
      </c>
      <c r="DG18">
        <v>1607556896.0999999</v>
      </c>
      <c r="DH18">
        <v>1607556911.0999999</v>
      </c>
      <c r="DI18">
        <v>0</v>
      </c>
      <c r="DJ18">
        <v>2.4E-2</v>
      </c>
      <c r="DK18">
        <v>0</v>
      </c>
      <c r="DL18">
        <v>2.5870000000000002</v>
      </c>
      <c r="DM18">
        <v>-3.7999999999999999E-2</v>
      </c>
      <c r="DN18">
        <v>394</v>
      </c>
      <c r="DO18">
        <v>9</v>
      </c>
      <c r="DP18">
        <v>0.04</v>
      </c>
      <c r="DQ18">
        <v>0.02</v>
      </c>
      <c r="DR18">
        <v>3.7720874636520598</v>
      </c>
      <c r="DS18">
        <v>0.184019066595491</v>
      </c>
      <c r="DT18">
        <v>2.0162537109463599E-2</v>
      </c>
      <c r="DU18">
        <v>1</v>
      </c>
      <c r="DV18">
        <v>-5.0490338709677403</v>
      </c>
      <c r="DW18">
        <v>-0.106696935483865</v>
      </c>
      <c r="DX18">
        <v>1.8889954435201702E-2</v>
      </c>
      <c r="DY18">
        <v>1</v>
      </c>
      <c r="DZ18">
        <v>1.58568741935484</v>
      </c>
      <c r="EA18">
        <v>-0.13402838709678</v>
      </c>
      <c r="EB18">
        <v>1.00154184257821E-2</v>
      </c>
      <c r="EC18">
        <v>1</v>
      </c>
      <c r="ED18">
        <v>3</v>
      </c>
      <c r="EE18">
        <v>3</v>
      </c>
      <c r="EF18" t="s">
        <v>298</v>
      </c>
      <c r="EG18">
        <v>100</v>
      </c>
      <c r="EH18">
        <v>100</v>
      </c>
      <c r="EI18">
        <v>2.5870000000000002</v>
      </c>
      <c r="EJ18">
        <v>-3.7999999999999999E-2</v>
      </c>
      <c r="EK18">
        <v>2.5870000000000002</v>
      </c>
      <c r="EL18">
        <v>0</v>
      </c>
      <c r="EM18">
        <v>0</v>
      </c>
      <c r="EN18">
        <v>0</v>
      </c>
      <c r="EO18">
        <v>-3.7999999999999999E-2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1330.1</v>
      </c>
      <c r="EX18">
        <v>1329.8</v>
      </c>
      <c r="EY18">
        <v>2</v>
      </c>
      <c r="EZ18">
        <v>495.47</v>
      </c>
      <c r="FA18">
        <v>469.64</v>
      </c>
      <c r="FB18">
        <v>25.072500000000002</v>
      </c>
      <c r="FC18">
        <v>32.072899999999997</v>
      </c>
      <c r="FD18">
        <v>29.9998</v>
      </c>
      <c r="FE18">
        <v>32.068899999999999</v>
      </c>
      <c r="FF18">
        <v>32.049700000000001</v>
      </c>
      <c r="FG18">
        <v>0</v>
      </c>
      <c r="FH18">
        <v>0</v>
      </c>
      <c r="FI18">
        <v>100</v>
      </c>
      <c r="FJ18">
        <v>25.071400000000001</v>
      </c>
      <c r="FK18">
        <v>5.0227399999999998</v>
      </c>
      <c r="FL18">
        <v>10.945399999999999</v>
      </c>
      <c r="FM18">
        <v>101.66200000000001</v>
      </c>
      <c r="FN18">
        <v>101.04600000000001</v>
      </c>
    </row>
    <row r="19" spans="1:170" x14ac:dyDescent="0.25">
      <c r="A19">
        <v>3</v>
      </c>
      <c r="B19">
        <v>1607636761.5999999</v>
      </c>
      <c r="C19">
        <v>126.5</v>
      </c>
      <c r="D19" t="s">
        <v>299</v>
      </c>
      <c r="E19" t="s">
        <v>300</v>
      </c>
      <c r="F19" t="s">
        <v>286</v>
      </c>
      <c r="G19" t="s">
        <v>287</v>
      </c>
      <c r="H19">
        <v>1607636753.8499999</v>
      </c>
      <c r="I19">
        <f t="shared" si="0"/>
        <v>1.2248451179685464E-3</v>
      </c>
      <c r="J19">
        <f t="shared" si="1"/>
        <v>3.5715151996679522</v>
      </c>
      <c r="K19">
        <f t="shared" si="2"/>
        <v>323.161133333333</v>
      </c>
      <c r="L19">
        <f t="shared" si="3"/>
        <v>155.53957103414265</v>
      </c>
      <c r="M19">
        <f t="shared" si="4"/>
        <v>15.801547780373992</v>
      </c>
      <c r="N19">
        <f t="shared" si="5"/>
        <v>32.830527017498014</v>
      </c>
      <c r="O19">
        <f t="shared" si="6"/>
        <v>3.7109832873958415E-2</v>
      </c>
      <c r="P19">
        <f t="shared" si="7"/>
        <v>2.9554535860763216</v>
      </c>
      <c r="Q19">
        <f t="shared" si="8"/>
        <v>3.6852898085349799E-2</v>
      </c>
      <c r="R19">
        <f t="shared" si="9"/>
        <v>2.3055997432634135E-2</v>
      </c>
      <c r="S19">
        <f t="shared" si="10"/>
        <v>231.29369316386823</v>
      </c>
      <c r="T19">
        <f t="shared" si="11"/>
        <v>29.061934244870645</v>
      </c>
      <c r="U19">
        <f t="shared" si="12"/>
        <v>28.465403333333299</v>
      </c>
      <c r="V19">
        <f t="shared" si="13"/>
        <v>3.899025756633276</v>
      </c>
      <c r="W19">
        <f t="shared" si="14"/>
        <v>15.714415731755318</v>
      </c>
      <c r="X19">
        <f t="shared" si="15"/>
        <v>0.59723300120861378</v>
      </c>
      <c r="Y19">
        <f t="shared" si="16"/>
        <v>3.8005421989806436</v>
      </c>
      <c r="Z19">
        <f t="shared" si="17"/>
        <v>3.3017927554246622</v>
      </c>
      <c r="AA19">
        <f t="shared" si="18"/>
        <v>-54.015669702412893</v>
      </c>
      <c r="AB19">
        <f t="shared" si="19"/>
        <v>-70.050312768084055</v>
      </c>
      <c r="AC19">
        <f t="shared" si="20"/>
        <v>-5.1791612421601432</v>
      </c>
      <c r="AD19">
        <f t="shared" si="21"/>
        <v>102.04854945121114</v>
      </c>
      <c r="AE19">
        <v>2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53479.257417909008</v>
      </c>
      <c r="AJ19" t="s">
        <v>288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934.66488000000004</v>
      </c>
      <c r="AR19">
        <v>1056.02</v>
      </c>
      <c r="AS19">
        <f t="shared" si="27"/>
        <v>0.11491744474536458</v>
      </c>
      <c r="AT19">
        <v>0.5</v>
      </c>
      <c r="AU19">
        <f t="shared" si="28"/>
        <v>1180.1997887544981</v>
      </c>
      <c r="AV19">
        <f t="shared" si="29"/>
        <v>3.5715151996679522</v>
      </c>
      <c r="AW19">
        <f t="shared" si="30"/>
        <v>67.812772006342996</v>
      </c>
      <c r="AX19">
        <f t="shared" si="31"/>
        <v>0.35418836764455219</v>
      </c>
      <c r="AY19">
        <f t="shared" si="32"/>
        <v>3.5157290477598052E-3</v>
      </c>
      <c r="AZ19">
        <f t="shared" si="33"/>
        <v>2.0890324046893052</v>
      </c>
      <c r="BA19" t="s">
        <v>302</v>
      </c>
      <c r="BB19">
        <v>681.99</v>
      </c>
      <c r="BC19">
        <f t="shared" si="34"/>
        <v>374.03</v>
      </c>
      <c r="BD19">
        <f t="shared" si="35"/>
        <v>0.32445290484720463</v>
      </c>
      <c r="BE19">
        <f t="shared" si="36"/>
        <v>0.8550321887996154</v>
      </c>
      <c r="BF19">
        <f t="shared" si="37"/>
        <v>0.35635761882603778</v>
      </c>
      <c r="BG19">
        <f t="shared" si="38"/>
        <v>0.86627555742430939</v>
      </c>
      <c r="BH19">
        <f t="shared" si="39"/>
        <v>1400.01766666667</v>
      </c>
      <c r="BI19">
        <f t="shared" si="40"/>
        <v>1180.1997887544981</v>
      </c>
      <c r="BJ19">
        <f t="shared" si="41"/>
        <v>0.84298921138935279</v>
      </c>
      <c r="BK19">
        <f t="shared" si="42"/>
        <v>0.19597842277870575</v>
      </c>
      <c r="BL19">
        <v>6</v>
      </c>
      <c r="BM19">
        <v>0.5</v>
      </c>
      <c r="BN19" t="s">
        <v>291</v>
      </c>
      <c r="BO19">
        <v>2</v>
      </c>
      <c r="BP19">
        <v>1607636753.8499999</v>
      </c>
      <c r="BQ19">
        <v>323.161133333333</v>
      </c>
      <c r="BR19">
        <v>327.92180000000002</v>
      </c>
      <c r="BS19">
        <v>5.8787510000000003</v>
      </c>
      <c r="BT19">
        <v>4.4176200000000003</v>
      </c>
      <c r="BU19">
        <v>320.57413333333301</v>
      </c>
      <c r="BV19">
        <v>5.9167509999999996</v>
      </c>
      <c r="BW19">
        <v>500.01453333333302</v>
      </c>
      <c r="BX19">
        <v>101.4918</v>
      </c>
      <c r="BY19">
        <v>0.10001792333333299</v>
      </c>
      <c r="BZ19">
        <v>28.025759999999998</v>
      </c>
      <c r="CA19">
        <v>28.465403333333299</v>
      </c>
      <c r="CB19">
        <v>999.9</v>
      </c>
      <c r="CC19">
        <v>0</v>
      </c>
      <c r="CD19">
        <v>0</v>
      </c>
      <c r="CE19">
        <v>9999.2463333333308</v>
      </c>
      <c r="CF19">
        <v>0</v>
      </c>
      <c r="CG19">
        <v>450.59943333333302</v>
      </c>
      <c r="CH19">
        <v>1400.01766666667</v>
      </c>
      <c r="CI19">
        <v>0.90000216666666699</v>
      </c>
      <c r="CJ19">
        <v>9.9997939999999993E-2</v>
      </c>
      <c r="CK19">
        <v>0</v>
      </c>
      <c r="CL19">
        <v>935.49446666666699</v>
      </c>
      <c r="CM19">
        <v>4.9997499999999997</v>
      </c>
      <c r="CN19">
        <v>12800.223333333301</v>
      </c>
      <c r="CO19">
        <v>12178.196666666699</v>
      </c>
      <c r="CP19">
        <v>46.362400000000001</v>
      </c>
      <c r="CQ19">
        <v>48.612400000000001</v>
      </c>
      <c r="CR19">
        <v>47.333133333333301</v>
      </c>
      <c r="CS19">
        <v>48.083133333333301</v>
      </c>
      <c r="CT19">
        <v>47.653933333333299</v>
      </c>
      <c r="CU19">
        <v>1255.52</v>
      </c>
      <c r="CV19">
        <v>139.49833333333299</v>
      </c>
      <c r="CW19">
        <v>0</v>
      </c>
      <c r="CX19">
        <v>60.5</v>
      </c>
      <c r="CY19">
        <v>0</v>
      </c>
      <c r="CZ19">
        <v>934.66488000000004</v>
      </c>
      <c r="DA19">
        <v>-71.386999997356796</v>
      </c>
      <c r="DB19">
        <v>-966.60769229667096</v>
      </c>
      <c r="DC19">
        <v>12788.556</v>
      </c>
      <c r="DD19">
        <v>15</v>
      </c>
      <c r="DE19">
        <v>0</v>
      </c>
      <c r="DF19" t="s">
        <v>292</v>
      </c>
      <c r="DG19">
        <v>1607556896.0999999</v>
      </c>
      <c r="DH19">
        <v>1607556911.0999999</v>
      </c>
      <c r="DI19">
        <v>0</v>
      </c>
      <c r="DJ19">
        <v>2.4E-2</v>
      </c>
      <c r="DK19">
        <v>0</v>
      </c>
      <c r="DL19">
        <v>2.5870000000000002</v>
      </c>
      <c r="DM19">
        <v>-3.7999999999999999E-2</v>
      </c>
      <c r="DN19">
        <v>394</v>
      </c>
      <c r="DO19">
        <v>9</v>
      </c>
      <c r="DP19">
        <v>0.04</v>
      </c>
      <c r="DQ19">
        <v>0.02</v>
      </c>
      <c r="DR19">
        <v>3.5714001293689899</v>
      </c>
      <c r="DS19">
        <v>-0.12132587125439299</v>
      </c>
      <c r="DT19">
        <v>1.40587047824335E-2</v>
      </c>
      <c r="DU19">
        <v>1</v>
      </c>
      <c r="DV19">
        <v>-4.7614590322580597</v>
      </c>
      <c r="DW19">
        <v>0.14661483870969</v>
      </c>
      <c r="DX19">
        <v>1.81197364067631E-2</v>
      </c>
      <c r="DY19">
        <v>1</v>
      </c>
      <c r="DZ19">
        <v>1.4620958064516101</v>
      </c>
      <c r="EA19">
        <v>-7.2066290322583201E-2</v>
      </c>
      <c r="EB19">
        <v>5.4483384707240201E-3</v>
      </c>
      <c r="EC19">
        <v>1</v>
      </c>
      <c r="ED19">
        <v>3</v>
      </c>
      <c r="EE19">
        <v>3</v>
      </c>
      <c r="EF19" t="s">
        <v>298</v>
      </c>
      <c r="EG19">
        <v>100</v>
      </c>
      <c r="EH19">
        <v>100</v>
      </c>
      <c r="EI19">
        <v>2.5870000000000002</v>
      </c>
      <c r="EJ19">
        <v>-3.7999999999999999E-2</v>
      </c>
      <c r="EK19">
        <v>2.5870000000000002</v>
      </c>
      <c r="EL19">
        <v>0</v>
      </c>
      <c r="EM19">
        <v>0</v>
      </c>
      <c r="EN19">
        <v>0</v>
      </c>
      <c r="EO19">
        <v>-3.7999999999999999E-2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1331.1</v>
      </c>
      <c r="EX19">
        <v>1330.8</v>
      </c>
      <c r="EY19">
        <v>2</v>
      </c>
      <c r="EZ19">
        <v>495.18599999999998</v>
      </c>
      <c r="FA19">
        <v>469.75</v>
      </c>
      <c r="FB19">
        <v>24.4937</v>
      </c>
      <c r="FC19">
        <v>32.003</v>
      </c>
      <c r="FD19">
        <v>29.999700000000001</v>
      </c>
      <c r="FE19">
        <v>32.022500000000001</v>
      </c>
      <c r="FF19">
        <v>32.008299999999998</v>
      </c>
      <c r="FG19">
        <v>0</v>
      </c>
      <c r="FH19">
        <v>0</v>
      </c>
      <c r="FI19">
        <v>100</v>
      </c>
      <c r="FJ19">
        <v>24.492699999999999</v>
      </c>
      <c r="FK19">
        <v>5.0227399999999998</v>
      </c>
      <c r="FL19">
        <v>10.945399999999999</v>
      </c>
      <c r="FM19">
        <v>101.672</v>
      </c>
      <c r="FN19">
        <v>101.05</v>
      </c>
    </row>
    <row r="20" spans="1:170" x14ac:dyDescent="0.25">
      <c r="A20">
        <v>4</v>
      </c>
      <c r="B20">
        <v>1607636822.0999999</v>
      </c>
      <c r="C20">
        <v>187</v>
      </c>
      <c r="D20" t="s">
        <v>303</v>
      </c>
      <c r="E20" t="s">
        <v>304</v>
      </c>
      <c r="F20" t="s">
        <v>286</v>
      </c>
      <c r="G20" t="s">
        <v>287</v>
      </c>
      <c r="H20">
        <v>1607636814.0999999</v>
      </c>
      <c r="I20">
        <f t="shared" si="0"/>
        <v>1.2133156700310007E-3</v>
      </c>
      <c r="J20">
        <f t="shared" si="1"/>
        <v>3.5567598220391741</v>
      </c>
      <c r="K20">
        <f t="shared" si="2"/>
        <v>319.20090322580597</v>
      </c>
      <c r="L20">
        <f t="shared" si="3"/>
        <v>151.39650902081434</v>
      </c>
      <c r="M20">
        <f t="shared" si="4"/>
        <v>15.379966243668992</v>
      </c>
      <c r="N20">
        <f t="shared" si="5"/>
        <v>32.426765638873533</v>
      </c>
      <c r="O20">
        <f t="shared" si="6"/>
        <v>3.6852769957122229E-2</v>
      </c>
      <c r="P20">
        <f t="shared" si="7"/>
        <v>2.9549369981885474</v>
      </c>
      <c r="Q20">
        <f t="shared" si="8"/>
        <v>3.6599325370141662E-2</v>
      </c>
      <c r="R20">
        <f t="shared" si="9"/>
        <v>2.2897203899338123E-2</v>
      </c>
      <c r="S20">
        <f t="shared" si="10"/>
        <v>231.2929569199226</v>
      </c>
      <c r="T20">
        <f t="shared" si="11"/>
        <v>29.01786393377386</v>
      </c>
      <c r="U20">
        <f t="shared" si="12"/>
        <v>28.4550709677419</v>
      </c>
      <c r="V20">
        <f t="shared" si="13"/>
        <v>3.8966859308873047</v>
      </c>
      <c r="W20">
        <f t="shared" si="14"/>
        <v>15.923810664433176</v>
      </c>
      <c r="X20">
        <f t="shared" si="15"/>
        <v>0.60352678663268344</v>
      </c>
      <c r="Y20">
        <f t="shared" si="16"/>
        <v>3.7900901948093249</v>
      </c>
      <c r="Z20">
        <f t="shared" si="17"/>
        <v>3.2931591442546213</v>
      </c>
      <c r="AA20">
        <f t="shared" si="18"/>
        <v>-53.507221048367128</v>
      </c>
      <c r="AB20">
        <f t="shared" si="19"/>
        <v>-75.917799756419896</v>
      </c>
      <c r="AC20">
        <f t="shared" si="20"/>
        <v>-5.6123457386044473</v>
      </c>
      <c r="AD20">
        <f t="shared" si="21"/>
        <v>96.255590376531103</v>
      </c>
      <c r="AE20">
        <v>2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53472.516680760324</v>
      </c>
      <c r="AJ20" t="s">
        <v>288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896.35339999999997</v>
      </c>
      <c r="AR20">
        <v>1014.49</v>
      </c>
      <c r="AS20">
        <f t="shared" si="27"/>
        <v>0.11644925036225107</v>
      </c>
      <c r="AT20">
        <v>0.5</v>
      </c>
      <c r="AU20">
        <f t="shared" si="28"/>
        <v>1180.197992700407</v>
      </c>
      <c r="AV20">
        <f t="shared" si="29"/>
        <v>3.5567598220391741</v>
      </c>
      <c r="AW20">
        <f t="shared" si="30"/>
        <v>68.716585764497921</v>
      </c>
      <c r="AX20">
        <f t="shared" si="31"/>
        <v>0.3469723703535767</v>
      </c>
      <c r="AY20">
        <f t="shared" si="32"/>
        <v>3.503231938562482E-3</v>
      </c>
      <c r="AZ20">
        <f t="shared" si="33"/>
        <v>2.2154875848948734</v>
      </c>
      <c r="BA20" t="s">
        <v>306</v>
      </c>
      <c r="BB20">
        <v>662.49</v>
      </c>
      <c r="BC20">
        <f t="shared" si="34"/>
        <v>352</v>
      </c>
      <c r="BD20">
        <f t="shared" si="35"/>
        <v>0.33561534090909101</v>
      </c>
      <c r="BE20">
        <f t="shared" si="36"/>
        <v>0.86459403213583685</v>
      </c>
      <c r="BF20">
        <f t="shared" si="37"/>
        <v>0.39508840621840563</v>
      </c>
      <c r="BG20">
        <f t="shared" si="38"/>
        <v>0.88258355625472729</v>
      </c>
      <c r="BH20">
        <f t="shared" si="39"/>
        <v>1400.0158064516099</v>
      </c>
      <c r="BI20">
        <f t="shared" si="40"/>
        <v>1180.197992700407</v>
      </c>
      <c r="BJ20">
        <f t="shared" si="41"/>
        <v>0.84298904859628754</v>
      </c>
      <c r="BK20">
        <f t="shared" si="42"/>
        <v>0.19597809719257528</v>
      </c>
      <c r="BL20">
        <v>6</v>
      </c>
      <c r="BM20">
        <v>0.5</v>
      </c>
      <c r="BN20" t="s">
        <v>291</v>
      </c>
      <c r="BO20">
        <v>2</v>
      </c>
      <c r="BP20">
        <v>1607636814.0999999</v>
      </c>
      <c r="BQ20">
        <v>319.20090322580597</v>
      </c>
      <c r="BR20">
        <v>323.93358064516099</v>
      </c>
      <c r="BS20">
        <v>5.9409654838709702</v>
      </c>
      <c r="BT20">
        <v>4.4936929032258099</v>
      </c>
      <c r="BU20">
        <v>316.61390322580598</v>
      </c>
      <c r="BV20">
        <v>5.97896580645161</v>
      </c>
      <c r="BW20">
        <v>500.01945161290303</v>
      </c>
      <c r="BX20">
        <v>101.487290322581</v>
      </c>
      <c r="BY20">
        <v>0.10003387096774199</v>
      </c>
      <c r="BZ20">
        <v>27.978519354838699</v>
      </c>
      <c r="CA20">
        <v>28.4550709677419</v>
      </c>
      <c r="CB20">
        <v>999.9</v>
      </c>
      <c r="CC20">
        <v>0</v>
      </c>
      <c r="CD20">
        <v>0</v>
      </c>
      <c r="CE20">
        <v>9996.7596774193607</v>
      </c>
      <c r="CF20">
        <v>0</v>
      </c>
      <c r="CG20">
        <v>378.384064516129</v>
      </c>
      <c r="CH20">
        <v>1400.0158064516099</v>
      </c>
      <c r="CI20">
        <v>0.900009677419355</v>
      </c>
      <c r="CJ20">
        <v>9.9990551612903197E-2</v>
      </c>
      <c r="CK20">
        <v>0</v>
      </c>
      <c r="CL20">
        <v>897.22551612903203</v>
      </c>
      <c r="CM20">
        <v>4.9997499999999997</v>
      </c>
      <c r="CN20">
        <v>12293.8064516129</v>
      </c>
      <c r="CO20">
        <v>12178.229032258099</v>
      </c>
      <c r="CP20">
        <v>46.618741935483897</v>
      </c>
      <c r="CQ20">
        <v>48.816064516129003</v>
      </c>
      <c r="CR20">
        <v>47.6268064516129</v>
      </c>
      <c r="CS20">
        <v>48.300064516128998</v>
      </c>
      <c r="CT20">
        <v>47.866806451612902</v>
      </c>
      <c r="CU20">
        <v>1255.52677419355</v>
      </c>
      <c r="CV20">
        <v>139.49064516128999</v>
      </c>
      <c r="CW20">
        <v>0</v>
      </c>
      <c r="CX20">
        <v>60</v>
      </c>
      <c r="CY20">
        <v>0</v>
      </c>
      <c r="CZ20">
        <v>896.35339999999997</v>
      </c>
      <c r="DA20">
        <v>-51.5736153807078</v>
      </c>
      <c r="DB20">
        <v>-697.36923081139798</v>
      </c>
      <c r="DC20">
        <v>12282.415999999999</v>
      </c>
      <c r="DD20">
        <v>15</v>
      </c>
      <c r="DE20">
        <v>0</v>
      </c>
      <c r="DF20" t="s">
        <v>292</v>
      </c>
      <c r="DG20">
        <v>1607556896.0999999</v>
      </c>
      <c r="DH20">
        <v>1607556911.0999999</v>
      </c>
      <c r="DI20">
        <v>0</v>
      </c>
      <c r="DJ20">
        <v>2.4E-2</v>
      </c>
      <c r="DK20">
        <v>0</v>
      </c>
      <c r="DL20">
        <v>2.5870000000000002</v>
      </c>
      <c r="DM20">
        <v>-3.7999999999999999E-2</v>
      </c>
      <c r="DN20">
        <v>394</v>
      </c>
      <c r="DO20">
        <v>9</v>
      </c>
      <c r="DP20">
        <v>0.04</v>
      </c>
      <c r="DQ20">
        <v>0.02</v>
      </c>
      <c r="DR20">
        <v>3.5563364841374501</v>
      </c>
      <c r="DS20">
        <v>3.9095579691318397E-2</v>
      </c>
      <c r="DT20">
        <v>9.7028524948369506E-3</v>
      </c>
      <c r="DU20">
        <v>1</v>
      </c>
      <c r="DV20">
        <v>-4.7326145161290301</v>
      </c>
      <c r="DW20">
        <v>-5.0632258064509002E-2</v>
      </c>
      <c r="DX20">
        <v>1.1870346310873201E-2</v>
      </c>
      <c r="DY20">
        <v>1</v>
      </c>
      <c r="DZ20">
        <v>1.44727096774194</v>
      </c>
      <c r="EA20">
        <v>1.8079354838706398E-2</v>
      </c>
      <c r="EB20">
        <v>1.4444428657817601E-3</v>
      </c>
      <c r="EC20">
        <v>1</v>
      </c>
      <c r="ED20">
        <v>3</v>
      </c>
      <c r="EE20">
        <v>3</v>
      </c>
      <c r="EF20" t="s">
        <v>298</v>
      </c>
      <c r="EG20">
        <v>100</v>
      </c>
      <c r="EH20">
        <v>100</v>
      </c>
      <c r="EI20">
        <v>2.5870000000000002</v>
      </c>
      <c r="EJ20">
        <v>-3.7999999999999999E-2</v>
      </c>
      <c r="EK20">
        <v>2.5870000000000002</v>
      </c>
      <c r="EL20">
        <v>0</v>
      </c>
      <c r="EM20">
        <v>0</v>
      </c>
      <c r="EN20">
        <v>0</v>
      </c>
      <c r="EO20">
        <v>-3.7999999999999999E-2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1332.1</v>
      </c>
      <c r="EX20">
        <v>1331.8</v>
      </c>
      <c r="EY20">
        <v>2</v>
      </c>
      <c r="EZ20">
        <v>495.125</v>
      </c>
      <c r="FA20">
        <v>469.79700000000003</v>
      </c>
      <c r="FB20">
        <v>24.667000000000002</v>
      </c>
      <c r="FC20">
        <v>31.946999999999999</v>
      </c>
      <c r="FD20">
        <v>29.999700000000001</v>
      </c>
      <c r="FE20">
        <v>31.98</v>
      </c>
      <c r="FF20">
        <v>31.970099999999999</v>
      </c>
      <c r="FG20">
        <v>0</v>
      </c>
      <c r="FH20">
        <v>0</v>
      </c>
      <c r="FI20">
        <v>100</v>
      </c>
      <c r="FJ20">
        <v>24.687100000000001</v>
      </c>
      <c r="FK20">
        <v>5.0227399999999998</v>
      </c>
      <c r="FL20">
        <v>10.945399999999999</v>
      </c>
      <c r="FM20">
        <v>101.679</v>
      </c>
      <c r="FN20">
        <v>101.05800000000001</v>
      </c>
    </row>
    <row r="21" spans="1:170" x14ac:dyDescent="0.25">
      <c r="A21">
        <v>5</v>
      </c>
      <c r="B21">
        <v>1607636883</v>
      </c>
      <c r="C21">
        <v>247.90000009536701</v>
      </c>
      <c r="D21" t="s">
        <v>307</v>
      </c>
      <c r="E21" t="s">
        <v>308</v>
      </c>
      <c r="F21" t="s">
        <v>286</v>
      </c>
      <c r="G21" t="s">
        <v>287</v>
      </c>
      <c r="H21">
        <v>1607636875.0903201</v>
      </c>
      <c r="I21">
        <f t="shared" si="0"/>
        <v>1.2599757010120722E-3</v>
      </c>
      <c r="J21">
        <f t="shared" si="1"/>
        <v>3.6740762576076524</v>
      </c>
      <c r="K21">
        <f t="shared" si="2"/>
        <v>314.778161290323</v>
      </c>
      <c r="L21">
        <f t="shared" si="3"/>
        <v>148.30782271511734</v>
      </c>
      <c r="M21">
        <f t="shared" si="4"/>
        <v>15.065708015075055</v>
      </c>
      <c r="N21">
        <f t="shared" si="5"/>
        <v>31.976437794732789</v>
      </c>
      <c r="O21">
        <f t="shared" si="6"/>
        <v>3.8351856167057614E-2</v>
      </c>
      <c r="P21">
        <f t="shared" si="7"/>
        <v>2.9559805420344247</v>
      </c>
      <c r="Q21">
        <f t="shared" si="8"/>
        <v>3.80775520872818E-2</v>
      </c>
      <c r="R21">
        <f t="shared" si="9"/>
        <v>2.3822951495224426E-2</v>
      </c>
      <c r="S21">
        <f t="shared" si="10"/>
        <v>231.29241768369576</v>
      </c>
      <c r="T21">
        <f t="shared" si="11"/>
        <v>29.005612821100758</v>
      </c>
      <c r="U21">
        <f t="shared" si="12"/>
        <v>28.4904935483871</v>
      </c>
      <c r="V21">
        <f t="shared" si="13"/>
        <v>3.9047126870134425</v>
      </c>
      <c r="W21">
        <f t="shared" si="14"/>
        <v>16.309656194960006</v>
      </c>
      <c r="X21">
        <f t="shared" si="15"/>
        <v>0.61815498203076336</v>
      </c>
      <c r="Y21">
        <f t="shared" si="16"/>
        <v>3.7901165704632387</v>
      </c>
      <c r="Z21">
        <f t="shared" si="17"/>
        <v>3.2865577049826791</v>
      </c>
      <c r="AA21">
        <f t="shared" si="18"/>
        <v>-55.564928414632384</v>
      </c>
      <c r="AB21">
        <f t="shared" si="19"/>
        <v>-81.570632053855718</v>
      </c>
      <c r="AC21">
        <f t="shared" si="20"/>
        <v>-6.0291792042854819</v>
      </c>
      <c r="AD21">
        <f t="shared" si="21"/>
        <v>88.127678010922182</v>
      </c>
      <c r="AE21">
        <v>2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53502.804614357483</v>
      </c>
      <c r="AJ21" t="s">
        <v>288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869.98311538461496</v>
      </c>
      <c r="AR21">
        <v>985.11</v>
      </c>
      <c r="AS21">
        <f t="shared" si="27"/>
        <v>0.11686703476300619</v>
      </c>
      <c r="AT21">
        <v>0.5</v>
      </c>
      <c r="AU21">
        <f t="shared" si="28"/>
        <v>1180.1921030433234</v>
      </c>
      <c r="AV21">
        <f t="shared" si="29"/>
        <v>3.6740762576076524</v>
      </c>
      <c r="AW21">
        <f t="shared" si="30"/>
        <v>68.962775766694733</v>
      </c>
      <c r="AX21">
        <f t="shared" si="31"/>
        <v>0.33910933804346727</v>
      </c>
      <c r="AY21">
        <f t="shared" si="32"/>
        <v>3.6026539463023303E-3</v>
      </c>
      <c r="AZ21">
        <f t="shared" si="33"/>
        <v>2.3113865456649507</v>
      </c>
      <c r="BA21" t="s">
        <v>310</v>
      </c>
      <c r="BB21">
        <v>651.04999999999995</v>
      </c>
      <c r="BC21">
        <f t="shared" si="34"/>
        <v>334.06000000000006</v>
      </c>
      <c r="BD21">
        <f t="shared" si="35"/>
        <v>0.34462936183734966</v>
      </c>
      <c r="BE21">
        <f t="shared" si="36"/>
        <v>0.87205815329582581</v>
      </c>
      <c r="BF21">
        <f t="shared" si="37"/>
        <v>0.42697611854286449</v>
      </c>
      <c r="BG21">
        <f t="shared" si="38"/>
        <v>0.89412049354434131</v>
      </c>
      <c r="BH21">
        <f t="shared" si="39"/>
        <v>1400.0083870967701</v>
      </c>
      <c r="BI21">
        <f t="shared" si="40"/>
        <v>1180.1921030433234</v>
      </c>
      <c r="BJ21">
        <f t="shared" si="41"/>
        <v>0.84298930915029391</v>
      </c>
      <c r="BK21">
        <f t="shared" si="42"/>
        <v>0.19597861830058805</v>
      </c>
      <c r="BL21">
        <v>6</v>
      </c>
      <c r="BM21">
        <v>0.5</v>
      </c>
      <c r="BN21" t="s">
        <v>291</v>
      </c>
      <c r="BO21">
        <v>2</v>
      </c>
      <c r="BP21">
        <v>1607636875.0903201</v>
      </c>
      <c r="BQ21">
        <v>314.778161290323</v>
      </c>
      <c r="BR21">
        <v>319.66287096774198</v>
      </c>
      <c r="BS21">
        <v>6.0851583870967696</v>
      </c>
      <c r="BT21">
        <v>4.5824241935483903</v>
      </c>
      <c r="BU21">
        <v>312.19116129032301</v>
      </c>
      <c r="BV21">
        <v>6.1231583870967796</v>
      </c>
      <c r="BW21">
        <v>500.012</v>
      </c>
      <c r="BX21">
        <v>101.484064516129</v>
      </c>
      <c r="BY21">
        <v>9.9976967741935499E-2</v>
      </c>
      <c r="BZ21">
        <v>27.978638709677401</v>
      </c>
      <c r="CA21">
        <v>28.4904935483871</v>
      </c>
      <c r="CB21">
        <v>999.9</v>
      </c>
      <c r="CC21">
        <v>0</v>
      </c>
      <c r="CD21">
        <v>0</v>
      </c>
      <c r="CE21">
        <v>10002.9990322581</v>
      </c>
      <c r="CF21">
        <v>0</v>
      </c>
      <c r="CG21">
        <v>326.59870967741898</v>
      </c>
      <c r="CH21">
        <v>1400.0083870967701</v>
      </c>
      <c r="CI21">
        <v>0.90000077419354796</v>
      </c>
      <c r="CJ21">
        <v>9.9999306451612896E-2</v>
      </c>
      <c r="CK21">
        <v>0</v>
      </c>
      <c r="CL21">
        <v>870.47945161290295</v>
      </c>
      <c r="CM21">
        <v>4.9997499999999997</v>
      </c>
      <c r="CN21">
        <v>11942.9548387097</v>
      </c>
      <c r="CO21">
        <v>12178.1225806452</v>
      </c>
      <c r="CP21">
        <v>46.866806451612902</v>
      </c>
      <c r="CQ21">
        <v>49.031999999999996</v>
      </c>
      <c r="CR21">
        <v>47.866741935483901</v>
      </c>
      <c r="CS21">
        <v>48.477516129032203</v>
      </c>
      <c r="CT21">
        <v>48.086387096774203</v>
      </c>
      <c r="CU21">
        <v>1255.5096774193501</v>
      </c>
      <c r="CV21">
        <v>139.50225806451601</v>
      </c>
      <c r="CW21">
        <v>0</v>
      </c>
      <c r="CX21">
        <v>60.600000143051098</v>
      </c>
      <c r="CY21">
        <v>0</v>
      </c>
      <c r="CZ21">
        <v>869.98311538461496</v>
      </c>
      <c r="DA21">
        <v>-40.560649597011803</v>
      </c>
      <c r="DB21">
        <v>-531.57948766865798</v>
      </c>
      <c r="DC21">
        <v>11936.126923076899</v>
      </c>
      <c r="DD21">
        <v>15</v>
      </c>
      <c r="DE21">
        <v>0</v>
      </c>
      <c r="DF21" t="s">
        <v>292</v>
      </c>
      <c r="DG21">
        <v>1607556896.0999999</v>
      </c>
      <c r="DH21">
        <v>1607556911.0999999</v>
      </c>
      <c r="DI21">
        <v>0</v>
      </c>
      <c r="DJ21">
        <v>2.4E-2</v>
      </c>
      <c r="DK21">
        <v>0</v>
      </c>
      <c r="DL21">
        <v>2.5870000000000002</v>
      </c>
      <c r="DM21">
        <v>-3.7999999999999999E-2</v>
      </c>
      <c r="DN21">
        <v>394</v>
      </c>
      <c r="DO21">
        <v>9</v>
      </c>
      <c r="DP21">
        <v>0.04</v>
      </c>
      <c r="DQ21">
        <v>0.02</v>
      </c>
      <c r="DR21">
        <v>3.6733954986120199</v>
      </c>
      <c r="DS21">
        <v>1.1879091215995201E-2</v>
      </c>
      <c r="DT21">
        <v>1.22629467086793E-2</v>
      </c>
      <c r="DU21">
        <v>1</v>
      </c>
      <c r="DV21">
        <v>-4.88382838709677</v>
      </c>
      <c r="DW21">
        <v>-7.2115721176722006E-2</v>
      </c>
      <c r="DX21">
        <v>1.51804653965748E-2</v>
      </c>
      <c r="DY21">
        <v>1</v>
      </c>
      <c r="DZ21">
        <v>1.50214064516129</v>
      </c>
      <c r="EA21">
        <v>6.8317338295113897E-2</v>
      </c>
      <c r="EB21">
        <v>5.1307409610672396E-3</v>
      </c>
      <c r="EC21">
        <v>1</v>
      </c>
      <c r="ED21">
        <v>3</v>
      </c>
      <c r="EE21">
        <v>3</v>
      </c>
      <c r="EF21" t="s">
        <v>298</v>
      </c>
      <c r="EG21">
        <v>100</v>
      </c>
      <c r="EH21">
        <v>100</v>
      </c>
      <c r="EI21">
        <v>2.5870000000000002</v>
      </c>
      <c r="EJ21">
        <v>-3.7999999999999999E-2</v>
      </c>
      <c r="EK21">
        <v>2.5870000000000002</v>
      </c>
      <c r="EL21">
        <v>0</v>
      </c>
      <c r="EM21">
        <v>0</v>
      </c>
      <c r="EN21">
        <v>0</v>
      </c>
      <c r="EO21">
        <v>-3.7999999999999999E-2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1333.1</v>
      </c>
      <c r="EX21">
        <v>1332.9</v>
      </c>
      <c r="EY21">
        <v>2</v>
      </c>
      <c r="EZ21">
        <v>495.28899999999999</v>
      </c>
      <c r="FA21">
        <v>469.505</v>
      </c>
      <c r="FB21">
        <v>24.6877</v>
      </c>
      <c r="FC21">
        <v>31.899100000000001</v>
      </c>
      <c r="FD21">
        <v>29.9998</v>
      </c>
      <c r="FE21">
        <v>31.941400000000002</v>
      </c>
      <c r="FF21">
        <v>31.9331</v>
      </c>
      <c r="FG21">
        <v>0</v>
      </c>
      <c r="FH21">
        <v>0</v>
      </c>
      <c r="FI21">
        <v>100</v>
      </c>
      <c r="FJ21">
        <v>24.706600000000002</v>
      </c>
      <c r="FK21">
        <v>5.0227399999999998</v>
      </c>
      <c r="FL21">
        <v>10.945399999999999</v>
      </c>
      <c r="FM21">
        <v>101.682</v>
      </c>
      <c r="FN21">
        <v>101.069</v>
      </c>
    </row>
    <row r="22" spans="1:170" x14ac:dyDescent="0.25">
      <c r="A22">
        <v>6</v>
      </c>
      <c r="B22">
        <v>1607636943.5</v>
      </c>
      <c r="C22">
        <v>308.40000009536698</v>
      </c>
      <c r="D22" t="s">
        <v>311</v>
      </c>
      <c r="E22" t="s">
        <v>312</v>
      </c>
      <c r="F22" t="s">
        <v>286</v>
      </c>
      <c r="G22" t="s">
        <v>287</v>
      </c>
      <c r="H22">
        <v>1607636935.5</v>
      </c>
      <c r="I22">
        <f t="shared" si="0"/>
        <v>1.3384476648755793E-3</v>
      </c>
      <c r="J22">
        <f t="shared" si="1"/>
        <v>3.8344771345404789</v>
      </c>
      <c r="K22">
        <f t="shared" si="2"/>
        <v>309.98548387096798</v>
      </c>
      <c r="L22">
        <f t="shared" si="3"/>
        <v>147.37863066950422</v>
      </c>
      <c r="M22">
        <f t="shared" si="4"/>
        <v>14.970986929619214</v>
      </c>
      <c r="N22">
        <f t="shared" si="5"/>
        <v>31.48888415044982</v>
      </c>
      <c r="O22">
        <f t="shared" si="6"/>
        <v>4.1010525943242698E-2</v>
      </c>
      <c r="P22">
        <f t="shared" si="7"/>
        <v>2.9557284048763446</v>
      </c>
      <c r="Q22">
        <f t="shared" si="8"/>
        <v>4.0697013634315299E-2</v>
      </c>
      <c r="R22">
        <f t="shared" si="9"/>
        <v>2.546360143236261E-2</v>
      </c>
      <c r="S22">
        <f t="shared" si="10"/>
        <v>231.28389920012091</v>
      </c>
      <c r="T22">
        <f t="shared" si="11"/>
        <v>28.986218193597487</v>
      </c>
      <c r="U22">
        <f t="shared" si="12"/>
        <v>28.480425806451599</v>
      </c>
      <c r="V22">
        <f t="shared" si="13"/>
        <v>3.9024298712728771</v>
      </c>
      <c r="W22">
        <f t="shared" si="14"/>
        <v>16.785794299689218</v>
      </c>
      <c r="X22">
        <f t="shared" si="15"/>
        <v>0.63623084722834045</v>
      </c>
      <c r="Y22">
        <f t="shared" si="16"/>
        <v>3.7902933627640127</v>
      </c>
      <c r="Z22">
        <f t="shared" si="17"/>
        <v>3.2661990240445364</v>
      </c>
      <c r="AA22">
        <f t="shared" si="18"/>
        <v>-59.025542021013045</v>
      </c>
      <c r="AB22">
        <f t="shared" si="19"/>
        <v>-79.831907992517685</v>
      </c>
      <c r="AC22">
        <f t="shared" si="20"/>
        <v>-5.9008946938534059</v>
      </c>
      <c r="AD22">
        <f t="shared" si="21"/>
        <v>86.525554492736759</v>
      </c>
      <c r="AE22">
        <v>2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53495.273815734588</v>
      </c>
      <c r="AJ22" t="s">
        <v>288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851.99444000000005</v>
      </c>
      <c r="AR22">
        <v>966.89</v>
      </c>
      <c r="AS22">
        <f t="shared" si="27"/>
        <v>0.11883002202939319</v>
      </c>
      <c r="AT22">
        <v>0.5</v>
      </c>
      <c r="AU22">
        <f t="shared" si="28"/>
        <v>1180.1478675249623</v>
      </c>
      <c r="AV22">
        <f t="shared" si="29"/>
        <v>3.8344771345404789</v>
      </c>
      <c r="AW22">
        <f t="shared" si="30"/>
        <v>70.11849854796634</v>
      </c>
      <c r="AX22">
        <f t="shared" si="31"/>
        <v>0.33073048640486508</v>
      </c>
      <c r="AY22">
        <f t="shared" si="32"/>
        <v>3.7387048994208982E-3</v>
      </c>
      <c r="AZ22">
        <f t="shared" si="33"/>
        <v>2.373786056324918</v>
      </c>
      <c r="BA22" t="s">
        <v>314</v>
      </c>
      <c r="BB22">
        <v>647.11</v>
      </c>
      <c r="BC22">
        <f t="shared" si="34"/>
        <v>319.77999999999997</v>
      </c>
      <c r="BD22">
        <f t="shared" si="35"/>
        <v>0.35929564075301751</v>
      </c>
      <c r="BE22">
        <f t="shared" si="36"/>
        <v>0.8777117901926218</v>
      </c>
      <c r="BF22">
        <f t="shared" si="37"/>
        <v>0.45699914024421912</v>
      </c>
      <c r="BG22">
        <f t="shared" si="38"/>
        <v>0.90127512245573593</v>
      </c>
      <c r="BH22">
        <f t="shared" si="39"/>
        <v>1399.95580645161</v>
      </c>
      <c r="BI22">
        <f t="shared" si="40"/>
        <v>1180.1478675249623</v>
      </c>
      <c r="BJ22">
        <f t="shared" si="41"/>
        <v>0.84298937301186483</v>
      </c>
      <c r="BK22">
        <f t="shared" si="42"/>
        <v>0.19597874602372981</v>
      </c>
      <c r="BL22">
        <v>6</v>
      </c>
      <c r="BM22">
        <v>0.5</v>
      </c>
      <c r="BN22" t="s">
        <v>291</v>
      </c>
      <c r="BO22">
        <v>2</v>
      </c>
      <c r="BP22">
        <v>1607636935.5</v>
      </c>
      <c r="BQ22">
        <v>309.98548387096798</v>
      </c>
      <c r="BR22">
        <v>315.08467741935499</v>
      </c>
      <c r="BS22">
        <v>6.2632364516129</v>
      </c>
      <c r="BT22">
        <v>4.6671770967741901</v>
      </c>
      <c r="BU22">
        <v>307.39848387096799</v>
      </c>
      <c r="BV22">
        <v>6.3012367741935504</v>
      </c>
      <c r="BW22">
        <v>500.00570967741902</v>
      </c>
      <c r="BX22">
        <v>101.48183870967701</v>
      </c>
      <c r="BY22">
        <v>9.9963629032258097E-2</v>
      </c>
      <c r="BZ22">
        <v>27.9794387096774</v>
      </c>
      <c r="CA22">
        <v>28.480425806451599</v>
      </c>
      <c r="CB22">
        <v>999.9</v>
      </c>
      <c r="CC22">
        <v>0</v>
      </c>
      <c r="CD22">
        <v>0</v>
      </c>
      <c r="CE22">
        <v>10001.7874193548</v>
      </c>
      <c r="CF22">
        <v>0</v>
      </c>
      <c r="CG22">
        <v>321.76596774193598</v>
      </c>
      <c r="CH22">
        <v>1399.95580645161</v>
      </c>
      <c r="CI22">
        <v>0.89999806451612896</v>
      </c>
      <c r="CJ22">
        <v>0.10000198387096799</v>
      </c>
      <c r="CK22">
        <v>0</v>
      </c>
      <c r="CL22">
        <v>852.57470967741904</v>
      </c>
      <c r="CM22">
        <v>4.9997499999999997</v>
      </c>
      <c r="CN22">
        <v>11708.609677419399</v>
      </c>
      <c r="CO22">
        <v>12177.6677419355</v>
      </c>
      <c r="CP22">
        <v>47.054129032257997</v>
      </c>
      <c r="CQ22">
        <v>49.179000000000002</v>
      </c>
      <c r="CR22">
        <v>48.084419354838701</v>
      </c>
      <c r="CS22">
        <v>48.588354838709698</v>
      </c>
      <c r="CT22">
        <v>48.253999999999998</v>
      </c>
      <c r="CU22">
        <v>1255.4564516129001</v>
      </c>
      <c r="CV22">
        <v>139.49967741935501</v>
      </c>
      <c r="CW22">
        <v>0</v>
      </c>
      <c r="CX22">
        <v>60</v>
      </c>
      <c r="CY22">
        <v>0</v>
      </c>
      <c r="CZ22">
        <v>851.99444000000005</v>
      </c>
      <c r="DA22">
        <v>-34.9473076908412</v>
      </c>
      <c r="DB22">
        <v>-447.93076911640497</v>
      </c>
      <c r="DC22">
        <v>11701.396000000001</v>
      </c>
      <c r="DD22">
        <v>15</v>
      </c>
      <c r="DE22">
        <v>0</v>
      </c>
      <c r="DF22" t="s">
        <v>292</v>
      </c>
      <c r="DG22">
        <v>1607556896.0999999</v>
      </c>
      <c r="DH22">
        <v>1607556911.0999999</v>
      </c>
      <c r="DI22">
        <v>0</v>
      </c>
      <c r="DJ22">
        <v>2.4E-2</v>
      </c>
      <c r="DK22">
        <v>0</v>
      </c>
      <c r="DL22">
        <v>2.5870000000000002</v>
      </c>
      <c r="DM22">
        <v>-3.7999999999999999E-2</v>
      </c>
      <c r="DN22">
        <v>394</v>
      </c>
      <c r="DO22">
        <v>9</v>
      </c>
      <c r="DP22">
        <v>0.04</v>
      </c>
      <c r="DQ22">
        <v>0.02</v>
      </c>
      <c r="DR22">
        <v>3.8332821895047502</v>
      </c>
      <c r="DS22">
        <v>0.17617255575224799</v>
      </c>
      <c r="DT22">
        <v>1.79694191363899E-2</v>
      </c>
      <c r="DU22">
        <v>1</v>
      </c>
      <c r="DV22">
        <v>-5.0990870967741904</v>
      </c>
      <c r="DW22">
        <v>-0.26700338709678001</v>
      </c>
      <c r="DX22">
        <v>2.4173700344495799E-2</v>
      </c>
      <c r="DY22">
        <v>0</v>
      </c>
      <c r="DZ22">
        <v>1.5960590322580599</v>
      </c>
      <c r="EA22">
        <v>8.8111451612900599E-2</v>
      </c>
      <c r="EB22">
        <v>6.5837367342609001E-3</v>
      </c>
      <c r="EC22">
        <v>1</v>
      </c>
      <c r="ED22">
        <v>2</v>
      </c>
      <c r="EE22">
        <v>3</v>
      </c>
      <c r="EF22" t="s">
        <v>315</v>
      </c>
      <c r="EG22">
        <v>100</v>
      </c>
      <c r="EH22">
        <v>100</v>
      </c>
      <c r="EI22">
        <v>2.5870000000000002</v>
      </c>
      <c r="EJ22">
        <v>-3.7999999999999999E-2</v>
      </c>
      <c r="EK22">
        <v>2.5870000000000002</v>
      </c>
      <c r="EL22">
        <v>0</v>
      </c>
      <c r="EM22">
        <v>0</v>
      </c>
      <c r="EN22">
        <v>0</v>
      </c>
      <c r="EO22">
        <v>-3.7999999999999999E-2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1334.1</v>
      </c>
      <c r="EX22">
        <v>1333.9</v>
      </c>
      <c r="EY22">
        <v>2</v>
      </c>
      <c r="EZ22">
        <v>495.40600000000001</v>
      </c>
      <c r="FA22">
        <v>469.57</v>
      </c>
      <c r="FB22">
        <v>24.750699999999998</v>
      </c>
      <c r="FC22">
        <v>31.834299999999999</v>
      </c>
      <c r="FD22">
        <v>29.999700000000001</v>
      </c>
      <c r="FE22">
        <v>31.889299999999999</v>
      </c>
      <c r="FF22">
        <v>31.881799999999998</v>
      </c>
      <c r="FG22">
        <v>0</v>
      </c>
      <c r="FH22">
        <v>0</v>
      </c>
      <c r="FI22">
        <v>100</v>
      </c>
      <c r="FJ22">
        <v>24.7606</v>
      </c>
      <c r="FK22">
        <v>5.0227399999999998</v>
      </c>
      <c r="FL22">
        <v>10.945399999999999</v>
      </c>
      <c r="FM22">
        <v>101.7</v>
      </c>
      <c r="FN22">
        <v>101.08199999999999</v>
      </c>
    </row>
    <row r="23" spans="1:170" x14ac:dyDescent="0.25">
      <c r="A23">
        <v>7</v>
      </c>
      <c r="B23">
        <v>1607637005</v>
      </c>
      <c r="C23">
        <v>369.90000009536698</v>
      </c>
      <c r="D23" t="s">
        <v>316</v>
      </c>
      <c r="E23" t="s">
        <v>317</v>
      </c>
      <c r="F23" t="s">
        <v>286</v>
      </c>
      <c r="G23" t="s">
        <v>287</v>
      </c>
      <c r="H23">
        <v>1607636997</v>
      </c>
      <c r="I23">
        <f t="shared" si="0"/>
        <v>1.4235785956943777E-3</v>
      </c>
      <c r="J23">
        <f t="shared" si="1"/>
        <v>4.1387984396987223</v>
      </c>
      <c r="K23">
        <f t="shared" si="2"/>
        <v>305.03609677419399</v>
      </c>
      <c r="L23">
        <f t="shared" si="3"/>
        <v>141.34163500192369</v>
      </c>
      <c r="M23">
        <f t="shared" si="4"/>
        <v>14.357155279258135</v>
      </c>
      <c r="N23">
        <f t="shared" si="5"/>
        <v>30.984858828796693</v>
      </c>
      <c r="O23">
        <f t="shared" si="6"/>
        <v>4.3866896634642244E-2</v>
      </c>
      <c r="P23">
        <f t="shared" si="7"/>
        <v>2.9548260333622887</v>
      </c>
      <c r="Q23">
        <f t="shared" si="8"/>
        <v>4.3508288841434421E-2</v>
      </c>
      <c r="R23">
        <f t="shared" si="9"/>
        <v>2.7224655518120873E-2</v>
      </c>
      <c r="S23">
        <f t="shared" si="10"/>
        <v>231.29511450753367</v>
      </c>
      <c r="T23">
        <f t="shared" si="11"/>
        <v>28.971233334460358</v>
      </c>
      <c r="U23">
        <f t="shared" si="12"/>
        <v>28.484629032258098</v>
      </c>
      <c r="V23">
        <f t="shared" si="13"/>
        <v>3.9033827924582689</v>
      </c>
      <c r="W23">
        <f t="shared" si="14"/>
        <v>17.257295636350971</v>
      </c>
      <c r="X23">
        <f t="shared" si="15"/>
        <v>0.65435449776090349</v>
      </c>
      <c r="Y23">
        <f t="shared" si="16"/>
        <v>3.7917557394251475</v>
      </c>
      <c r="Z23">
        <f t="shared" si="17"/>
        <v>3.2490282946973652</v>
      </c>
      <c r="AA23">
        <f t="shared" si="18"/>
        <v>-62.77981607012206</v>
      </c>
      <c r="AB23">
        <f t="shared" si="19"/>
        <v>-79.423158759022698</v>
      </c>
      <c r="AC23">
        <f t="shared" si="20"/>
        <v>-5.8727905769938484</v>
      </c>
      <c r="AD23">
        <f t="shared" si="21"/>
        <v>83.219349101395068</v>
      </c>
      <c r="AE23">
        <v>2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53467.741543758973</v>
      </c>
      <c r="AJ23" t="s">
        <v>288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839.27211538461495</v>
      </c>
      <c r="AR23">
        <v>953.65</v>
      </c>
      <c r="AS23">
        <f t="shared" si="27"/>
        <v>0.1199369628431658</v>
      </c>
      <c r="AT23">
        <v>0.5</v>
      </c>
      <c r="AU23">
        <f t="shared" si="28"/>
        <v>1180.2062039731245</v>
      </c>
      <c r="AV23">
        <f t="shared" si="29"/>
        <v>4.1387984396987223</v>
      </c>
      <c r="AW23">
        <f t="shared" si="30"/>
        <v>70.775173816599192</v>
      </c>
      <c r="AX23">
        <f t="shared" si="31"/>
        <v>0.32723745608976035</v>
      </c>
      <c r="AY23">
        <f t="shared" si="32"/>
        <v>3.9963744501908668E-3</v>
      </c>
      <c r="AZ23">
        <f t="shared" si="33"/>
        <v>2.4206260158339012</v>
      </c>
      <c r="BA23" t="s">
        <v>319</v>
      </c>
      <c r="BB23">
        <v>641.58000000000004</v>
      </c>
      <c r="BC23">
        <f t="shared" si="34"/>
        <v>312.06999999999994</v>
      </c>
      <c r="BD23">
        <f t="shared" si="35"/>
        <v>0.36651355341873637</v>
      </c>
      <c r="BE23">
        <f t="shared" si="36"/>
        <v>0.88091203968708254</v>
      </c>
      <c r="BF23">
        <f t="shared" si="37"/>
        <v>0.48023011707711094</v>
      </c>
      <c r="BG23">
        <f t="shared" si="38"/>
        <v>0.90647420515534416</v>
      </c>
      <c r="BH23">
        <f t="shared" si="39"/>
        <v>1400.0251612903201</v>
      </c>
      <c r="BI23">
        <f t="shared" si="40"/>
        <v>1180.2062039731245</v>
      </c>
      <c r="BJ23">
        <f t="shared" si="41"/>
        <v>0.84298928091077907</v>
      </c>
      <c r="BK23">
        <f t="shared" si="42"/>
        <v>0.19597856182155834</v>
      </c>
      <c r="BL23">
        <v>6</v>
      </c>
      <c r="BM23">
        <v>0.5</v>
      </c>
      <c r="BN23" t="s">
        <v>291</v>
      </c>
      <c r="BO23">
        <v>2</v>
      </c>
      <c r="BP23">
        <v>1607636997</v>
      </c>
      <c r="BQ23">
        <v>305.03609677419399</v>
      </c>
      <c r="BR23">
        <v>310.52358064516102</v>
      </c>
      <c r="BS23">
        <v>6.4419122580645203</v>
      </c>
      <c r="BT23">
        <v>4.7446738709677403</v>
      </c>
      <c r="BU23">
        <v>302.449096774194</v>
      </c>
      <c r="BV23">
        <v>6.4799122580645196</v>
      </c>
      <c r="BW23">
        <v>500.01509677419398</v>
      </c>
      <c r="BX23">
        <v>101.477677419355</v>
      </c>
      <c r="BY23">
        <v>0.100001932258065</v>
      </c>
      <c r="BZ23">
        <v>27.986054838709698</v>
      </c>
      <c r="CA23">
        <v>28.484629032258098</v>
      </c>
      <c r="CB23">
        <v>999.9</v>
      </c>
      <c r="CC23">
        <v>0</v>
      </c>
      <c r="CD23">
        <v>0</v>
      </c>
      <c r="CE23">
        <v>9997.0770967741901</v>
      </c>
      <c r="CF23">
        <v>0</v>
      </c>
      <c r="CG23">
        <v>318.548580645161</v>
      </c>
      <c r="CH23">
        <v>1400.0251612903201</v>
      </c>
      <c r="CI23">
        <v>0.89999932258064497</v>
      </c>
      <c r="CJ23">
        <v>0.100000761290323</v>
      </c>
      <c r="CK23">
        <v>0</v>
      </c>
      <c r="CL23">
        <v>839.39129032258097</v>
      </c>
      <c r="CM23">
        <v>4.9997499999999997</v>
      </c>
      <c r="CN23">
        <v>11536.654838709699</v>
      </c>
      <c r="CO23">
        <v>12178.2612903226</v>
      </c>
      <c r="CP23">
        <v>47.235741935483901</v>
      </c>
      <c r="CQ23">
        <v>49.308</v>
      </c>
      <c r="CR23">
        <v>48.256</v>
      </c>
      <c r="CS23">
        <v>48.6991935483871</v>
      </c>
      <c r="CT23">
        <v>48.425064516128998</v>
      </c>
      <c r="CU23">
        <v>1255.5229032258101</v>
      </c>
      <c r="CV23">
        <v>139.50225806451601</v>
      </c>
      <c r="CW23">
        <v>0</v>
      </c>
      <c r="CX23">
        <v>60.700000047683702</v>
      </c>
      <c r="CY23">
        <v>0</v>
      </c>
      <c r="CZ23">
        <v>839.27211538461495</v>
      </c>
      <c r="DA23">
        <v>-29.760581218190399</v>
      </c>
      <c r="DB23">
        <v>-394.72136781466497</v>
      </c>
      <c r="DC23">
        <v>11534.9153846154</v>
      </c>
      <c r="DD23">
        <v>15</v>
      </c>
      <c r="DE23">
        <v>0</v>
      </c>
      <c r="DF23" t="s">
        <v>292</v>
      </c>
      <c r="DG23">
        <v>1607556896.0999999</v>
      </c>
      <c r="DH23">
        <v>1607556911.0999999</v>
      </c>
      <c r="DI23">
        <v>0</v>
      </c>
      <c r="DJ23">
        <v>2.4E-2</v>
      </c>
      <c r="DK23">
        <v>0</v>
      </c>
      <c r="DL23">
        <v>2.5870000000000002</v>
      </c>
      <c r="DM23">
        <v>-3.7999999999999999E-2</v>
      </c>
      <c r="DN23">
        <v>394</v>
      </c>
      <c r="DO23">
        <v>9</v>
      </c>
      <c r="DP23">
        <v>0.04</v>
      </c>
      <c r="DQ23">
        <v>0.02</v>
      </c>
      <c r="DR23">
        <v>4.1385382088231601</v>
      </c>
      <c r="DS23">
        <v>0.169936772264142</v>
      </c>
      <c r="DT23">
        <v>2.0025626500295799E-2</v>
      </c>
      <c r="DU23">
        <v>1</v>
      </c>
      <c r="DV23">
        <v>-5.4863729032258002</v>
      </c>
      <c r="DW23">
        <v>-0.19427951612901301</v>
      </c>
      <c r="DX23">
        <v>2.4855529947893699E-2</v>
      </c>
      <c r="DY23">
        <v>1</v>
      </c>
      <c r="DZ23">
        <v>1.6964399999999999</v>
      </c>
      <c r="EA23">
        <v>9.8371935483865594E-2</v>
      </c>
      <c r="EB23">
        <v>7.3381666867536203E-3</v>
      </c>
      <c r="EC23">
        <v>1</v>
      </c>
      <c r="ED23">
        <v>3</v>
      </c>
      <c r="EE23">
        <v>3</v>
      </c>
      <c r="EF23" t="s">
        <v>298</v>
      </c>
      <c r="EG23">
        <v>100</v>
      </c>
      <c r="EH23">
        <v>100</v>
      </c>
      <c r="EI23">
        <v>2.5870000000000002</v>
      </c>
      <c r="EJ23">
        <v>-3.7999999999999999E-2</v>
      </c>
      <c r="EK23">
        <v>2.5870000000000002</v>
      </c>
      <c r="EL23">
        <v>0</v>
      </c>
      <c r="EM23">
        <v>0</v>
      </c>
      <c r="EN23">
        <v>0</v>
      </c>
      <c r="EO23">
        <v>-3.7999999999999999E-2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1335.1</v>
      </c>
      <c r="EX23">
        <v>1334.9</v>
      </c>
      <c r="EY23">
        <v>2</v>
      </c>
      <c r="EZ23">
        <v>495.39</v>
      </c>
      <c r="FA23">
        <v>469.75</v>
      </c>
      <c r="FB23">
        <v>24.672000000000001</v>
      </c>
      <c r="FC23">
        <v>31.772500000000001</v>
      </c>
      <c r="FD23">
        <v>29.999600000000001</v>
      </c>
      <c r="FE23">
        <v>31.838699999999999</v>
      </c>
      <c r="FF23">
        <v>31.834099999999999</v>
      </c>
      <c r="FG23">
        <v>0</v>
      </c>
      <c r="FH23">
        <v>0</v>
      </c>
      <c r="FI23">
        <v>100</v>
      </c>
      <c r="FJ23">
        <v>24.679200000000002</v>
      </c>
      <c r="FK23">
        <v>5.0227399999999998</v>
      </c>
      <c r="FL23">
        <v>10.945399999999999</v>
      </c>
      <c r="FM23">
        <v>101.708</v>
      </c>
      <c r="FN23">
        <v>101.09</v>
      </c>
    </row>
    <row r="24" spans="1:170" x14ac:dyDescent="0.25">
      <c r="A24">
        <v>8</v>
      </c>
      <c r="B24">
        <v>1607637124</v>
      </c>
      <c r="C24">
        <v>488.90000009536698</v>
      </c>
      <c r="D24" t="s">
        <v>320</v>
      </c>
      <c r="E24" t="s">
        <v>321</v>
      </c>
      <c r="F24" t="s">
        <v>286</v>
      </c>
      <c r="G24" t="s">
        <v>287</v>
      </c>
      <c r="H24">
        <v>1607637116.25</v>
      </c>
      <c r="I24">
        <f t="shared" si="0"/>
        <v>1.5785489156376177E-3</v>
      </c>
      <c r="J24">
        <f t="shared" si="1"/>
        <v>7.5872228097121148</v>
      </c>
      <c r="K24">
        <f t="shared" si="2"/>
        <v>399.4579</v>
      </c>
      <c r="L24">
        <f t="shared" si="3"/>
        <v>135.49316245223784</v>
      </c>
      <c r="M24">
        <f t="shared" si="4"/>
        <v>13.762710577256147</v>
      </c>
      <c r="N24">
        <f t="shared" si="5"/>
        <v>40.574914379435739</v>
      </c>
      <c r="O24">
        <f t="shared" si="6"/>
        <v>4.8930796175998242E-2</v>
      </c>
      <c r="P24">
        <f t="shared" si="7"/>
        <v>2.9546614372795883</v>
      </c>
      <c r="Q24">
        <f t="shared" si="8"/>
        <v>4.8485045074201989E-2</v>
      </c>
      <c r="R24">
        <f t="shared" si="9"/>
        <v>3.0342863572978045E-2</v>
      </c>
      <c r="S24">
        <f t="shared" si="10"/>
        <v>231.28921728389392</v>
      </c>
      <c r="T24">
        <f t="shared" si="11"/>
        <v>28.946459009214589</v>
      </c>
      <c r="U24">
        <f t="shared" si="12"/>
        <v>28.511949999999999</v>
      </c>
      <c r="V24">
        <f t="shared" si="13"/>
        <v>3.909581728720152</v>
      </c>
      <c r="W24">
        <f t="shared" si="14"/>
        <v>17.844770973675168</v>
      </c>
      <c r="X24">
        <f t="shared" si="15"/>
        <v>0.67722900822184728</v>
      </c>
      <c r="Y24">
        <f t="shared" si="16"/>
        <v>3.7951117961721343</v>
      </c>
      <c r="Z24">
        <f t="shared" si="17"/>
        <v>3.2323527204983047</v>
      </c>
      <c r="AA24">
        <f t="shared" si="18"/>
        <v>-69.614007179618937</v>
      </c>
      <c r="AB24">
        <f t="shared" si="19"/>
        <v>-81.353460806707389</v>
      </c>
      <c r="AC24">
        <f t="shared" si="20"/>
        <v>-6.0171314093623955</v>
      </c>
      <c r="AD24">
        <f t="shared" si="21"/>
        <v>74.304617888205186</v>
      </c>
      <c r="AE24">
        <v>2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53460.197392736874</v>
      </c>
      <c r="AJ24" t="s">
        <v>288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833.66957692307699</v>
      </c>
      <c r="AR24">
        <v>967.35</v>
      </c>
      <c r="AS24">
        <f t="shared" si="27"/>
        <v>0.13819240510355402</v>
      </c>
      <c r="AT24">
        <v>0.5</v>
      </c>
      <c r="AU24">
        <f t="shared" si="28"/>
        <v>1180.1800407472415</v>
      </c>
      <c r="AV24">
        <f t="shared" si="29"/>
        <v>7.5872228097121148</v>
      </c>
      <c r="AW24">
        <f t="shared" si="30"/>
        <v>81.545959143035844</v>
      </c>
      <c r="AX24">
        <f t="shared" si="31"/>
        <v>0.34535586912699645</v>
      </c>
      <c r="AY24">
        <f t="shared" si="32"/>
        <v>6.9184107573608969E-3</v>
      </c>
      <c r="AZ24">
        <f t="shared" si="33"/>
        <v>2.3721817336021087</v>
      </c>
      <c r="BA24" t="s">
        <v>323</v>
      </c>
      <c r="BB24">
        <v>633.27</v>
      </c>
      <c r="BC24">
        <f t="shared" si="34"/>
        <v>334.08000000000004</v>
      </c>
      <c r="BD24">
        <f t="shared" si="35"/>
        <v>0.40014494455496591</v>
      </c>
      <c r="BE24">
        <f t="shared" si="36"/>
        <v>0.87291588209113635</v>
      </c>
      <c r="BF24">
        <f t="shared" si="37"/>
        <v>0.53074518606746335</v>
      </c>
      <c r="BG24">
        <f t="shared" si="38"/>
        <v>0.90109448967312111</v>
      </c>
      <c r="BH24">
        <f t="shared" si="39"/>
        <v>1399.9946666666699</v>
      </c>
      <c r="BI24">
        <f t="shared" si="40"/>
        <v>1180.1800407472415</v>
      </c>
      <c r="BJ24">
        <f t="shared" si="41"/>
        <v>0.84298895477737923</v>
      </c>
      <c r="BK24">
        <f t="shared" si="42"/>
        <v>0.19597790955475836</v>
      </c>
      <c r="BL24">
        <v>6</v>
      </c>
      <c r="BM24">
        <v>0.5</v>
      </c>
      <c r="BN24" t="s">
        <v>291</v>
      </c>
      <c r="BO24">
        <v>2</v>
      </c>
      <c r="BP24">
        <v>1607637116.25</v>
      </c>
      <c r="BQ24">
        <v>399.4579</v>
      </c>
      <c r="BR24">
        <v>409.31909999999999</v>
      </c>
      <c r="BS24">
        <v>6.6672840000000004</v>
      </c>
      <c r="BT24">
        <v>4.7856823333333303</v>
      </c>
      <c r="BU24">
        <v>396.87090000000001</v>
      </c>
      <c r="BV24">
        <v>6.7052839999999998</v>
      </c>
      <c r="BW24">
        <v>500.00729999999999</v>
      </c>
      <c r="BX24">
        <v>101.474966666667</v>
      </c>
      <c r="BY24">
        <v>9.9978726666666698E-2</v>
      </c>
      <c r="BZ24">
        <v>28.00123</v>
      </c>
      <c r="CA24">
        <v>28.511949999999999</v>
      </c>
      <c r="CB24">
        <v>999.9</v>
      </c>
      <c r="CC24">
        <v>0</v>
      </c>
      <c r="CD24">
        <v>0</v>
      </c>
      <c r="CE24">
        <v>9996.4103333333405</v>
      </c>
      <c r="CF24">
        <v>0</v>
      </c>
      <c r="CG24">
        <v>314.99310000000003</v>
      </c>
      <c r="CH24">
        <v>1399.9946666666699</v>
      </c>
      <c r="CI24">
        <v>0.90000963333333395</v>
      </c>
      <c r="CJ24">
        <v>9.9990549999999997E-2</v>
      </c>
      <c r="CK24">
        <v>0</v>
      </c>
      <c r="CL24">
        <v>833.69673333333299</v>
      </c>
      <c r="CM24">
        <v>4.9997499999999997</v>
      </c>
      <c r="CN24">
        <v>11466.3766666667</v>
      </c>
      <c r="CO24">
        <v>12178.0466666667</v>
      </c>
      <c r="CP24">
        <v>47.370800000000003</v>
      </c>
      <c r="CQ24">
        <v>49.543399999999998</v>
      </c>
      <c r="CR24">
        <v>48.476900000000001</v>
      </c>
      <c r="CS24">
        <v>48.883200000000002</v>
      </c>
      <c r="CT24">
        <v>48.566200000000002</v>
      </c>
      <c r="CU24">
        <v>1255.51066666667</v>
      </c>
      <c r="CV24">
        <v>139.48400000000001</v>
      </c>
      <c r="CW24">
        <v>0</v>
      </c>
      <c r="CX24">
        <v>118.200000047684</v>
      </c>
      <c r="CY24">
        <v>0</v>
      </c>
      <c r="CZ24">
        <v>833.66957692307699</v>
      </c>
      <c r="DA24">
        <v>-8.1542905972741497</v>
      </c>
      <c r="DB24">
        <v>-100.00341879283501</v>
      </c>
      <c r="DC24">
        <v>11466.2269230769</v>
      </c>
      <c r="DD24">
        <v>15</v>
      </c>
      <c r="DE24">
        <v>0</v>
      </c>
      <c r="DF24" t="s">
        <v>292</v>
      </c>
      <c r="DG24">
        <v>1607556896.0999999</v>
      </c>
      <c r="DH24">
        <v>1607556911.0999999</v>
      </c>
      <c r="DI24">
        <v>0</v>
      </c>
      <c r="DJ24">
        <v>2.4E-2</v>
      </c>
      <c r="DK24">
        <v>0</v>
      </c>
      <c r="DL24">
        <v>2.5870000000000002</v>
      </c>
      <c r="DM24">
        <v>-3.7999999999999999E-2</v>
      </c>
      <c r="DN24">
        <v>394</v>
      </c>
      <c r="DO24">
        <v>9</v>
      </c>
      <c r="DP24">
        <v>0.04</v>
      </c>
      <c r="DQ24">
        <v>0.02</v>
      </c>
      <c r="DR24">
        <v>7.6008810898430097</v>
      </c>
      <c r="DS24">
        <v>-0.34410993834860898</v>
      </c>
      <c r="DT24">
        <v>5.7305518099722397E-2</v>
      </c>
      <c r="DU24">
        <v>1</v>
      </c>
      <c r="DV24">
        <v>-9.8702793548387096</v>
      </c>
      <c r="DW24">
        <v>0.18587612903224601</v>
      </c>
      <c r="DX24">
        <v>5.3634199545384301E-2</v>
      </c>
      <c r="DY24">
        <v>1</v>
      </c>
      <c r="DZ24">
        <v>1.8806903225806499</v>
      </c>
      <c r="EA24">
        <v>7.4691774193548902E-2</v>
      </c>
      <c r="EB24">
        <v>5.5776422836472002E-3</v>
      </c>
      <c r="EC24">
        <v>1</v>
      </c>
      <c r="ED24">
        <v>3</v>
      </c>
      <c r="EE24">
        <v>3</v>
      </c>
      <c r="EF24" t="s">
        <v>298</v>
      </c>
      <c r="EG24">
        <v>100</v>
      </c>
      <c r="EH24">
        <v>100</v>
      </c>
      <c r="EI24">
        <v>2.5870000000000002</v>
      </c>
      <c r="EJ24">
        <v>-3.7999999999999999E-2</v>
      </c>
      <c r="EK24">
        <v>2.5870000000000002</v>
      </c>
      <c r="EL24">
        <v>0</v>
      </c>
      <c r="EM24">
        <v>0</v>
      </c>
      <c r="EN24">
        <v>0</v>
      </c>
      <c r="EO24">
        <v>-3.7999999999999999E-2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1337.1</v>
      </c>
      <c r="EX24">
        <v>1336.9</v>
      </c>
      <c r="EY24">
        <v>2</v>
      </c>
      <c r="EZ24">
        <v>495.57600000000002</v>
      </c>
      <c r="FA24">
        <v>470.04899999999998</v>
      </c>
      <c r="FB24">
        <v>24.648499999999999</v>
      </c>
      <c r="FC24">
        <v>31.6739</v>
      </c>
      <c r="FD24">
        <v>30</v>
      </c>
      <c r="FE24">
        <v>31.7468</v>
      </c>
      <c r="FF24">
        <v>31.746500000000001</v>
      </c>
      <c r="FG24">
        <v>9.7827999999999999</v>
      </c>
      <c r="FH24">
        <v>0</v>
      </c>
      <c r="FI24">
        <v>100</v>
      </c>
      <c r="FJ24">
        <v>24.641300000000001</v>
      </c>
      <c r="FK24">
        <v>409.51</v>
      </c>
      <c r="FL24">
        <v>10.945399999999999</v>
      </c>
      <c r="FM24">
        <v>101.71899999999999</v>
      </c>
      <c r="FN24">
        <v>101.105</v>
      </c>
    </row>
    <row r="25" spans="1:170" x14ac:dyDescent="0.25">
      <c r="A25">
        <v>9</v>
      </c>
      <c r="B25">
        <v>1607637196</v>
      </c>
      <c r="C25">
        <v>560.90000009536698</v>
      </c>
      <c r="D25" t="s">
        <v>324</v>
      </c>
      <c r="E25" t="s">
        <v>325</v>
      </c>
      <c r="F25" t="s">
        <v>286</v>
      </c>
      <c r="G25" t="s">
        <v>287</v>
      </c>
      <c r="H25">
        <v>1607637188.25</v>
      </c>
      <c r="I25">
        <f t="shared" si="0"/>
        <v>1.6192162780714579E-3</v>
      </c>
      <c r="J25">
        <f t="shared" si="1"/>
        <v>10.60629364678835</v>
      </c>
      <c r="K25">
        <f t="shared" si="2"/>
        <v>497.96089999999998</v>
      </c>
      <c r="L25">
        <f t="shared" si="3"/>
        <v>141.99821790489645</v>
      </c>
      <c r="M25">
        <f t="shared" si="4"/>
        <v>14.423743537244127</v>
      </c>
      <c r="N25">
        <f t="shared" si="5"/>
        <v>50.581341224899973</v>
      </c>
      <c r="O25">
        <f t="shared" si="6"/>
        <v>5.0408140721414675E-2</v>
      </c>
      <c r="P25">
        <f t="shared" si="7"/>
        <v>2.9545715499236107</v>
      </c>
      <c r="Q25">
        <f t="shared" si="8"/>
        <v>4.9935192675784522E-2</v>
      </c>
      <c r="R25">
        <f t="shared" si="9"/>
        <v>3.1251617983713648E-2</v>
      </c>
      <c r="S25">
        <f t="shared" si="10"/>
        <v>231.29065582828554</v>
      </c>
      <c r="T25">
        <f t="shared" si="11"/>
        <v>28.878255655507957</v>
      </c>
      <c r="U25">
        <f t="shared" si="12"/>
        <v>28.45252</v>
      </c>
      <c r="V25">
        <f t="shared" si="13"/>
        <v>3.8961084375950397</v>
      </c>
      <c r="W25">
        <f t="shared" si="14"/>
        <v>17.885064148379662</v>
      </c>
      <c r="X25">
        <f t="shared" si="15"/>
        <v>0.67647484976101924</v>
      </c>
      <c r="Y25">
        <f t="shared" si="16"/>
        <v>3.7823451129321559</v>
      </c>
      <c r="Z25">
        <f t="shared" si="17"/>
        <v>3.2196335878340205</v>
      </c>
      <c r="AA25">
        <f t="shared" si="18"/>
        <v>-71.407437862951298</v>
      </c>
      <c r="AB25">
        <f t="shared" si="19"/>
        <v>-81.089755401248283</v>
      </c>
      <c r="AC25">
        <f t="shared" si="20"/>
        <v>-5.9943094823741072</v>
      </c>
      <c r="AD25">
        <f t="shared" si="21"/>
        <v>72.799153081711836</v>
      </c>
      <c r="AE25">
        <v>2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53467.889143714026</v>
      </c>
      <c r="AJ25" t="s">
        <v>288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853.36423076923097</v>
      </c>
      <c r="AR25">
        <v>1007.58</v>
      </c>
      <c r="AS25">
        <f t="shared" si="27"/>
        <v>0.15305560772421944</v>
      </c>
      <c r="AT25">
        <v>0.5</v>
      </c>
      <c r="AU25">
        <f t="shared" si="28"/>
        <v>1180.1830707473309</v>
      </c>
      <c r="AV25">
        <f t="shared" si="29"/>
        <v>10.60629364678835</v>
      </c>
      <c r="AW25">
        <f t="shared" si="30"/>
        <v>90.316818559534099</v>
      </c>
      <c r="AX25">
        <f t="shared" si="31"/>
        <v>0.37008475753786296</v>
      </c>
      <c r="AY25">
        <f t="shared" si="32"/>
        <v>9.4765307212231649E-3</v>
      </c>
      <c r="AZ25">
        <f t="shared" si="33"/>
        <v>2.2375394509617101</v>
      </c>
      <c r="BA25" t="s">
        <v>327</v>
      </c>
      <c r="BB25">
        <v>634.69000000000005</v>
      </c>
      <c r="BC25">
        <f t="shared" si="34"/>
        <v>372.89</v>
      </c>
      <c r="BD25">
        <f t="shared" si="35"/>
        <v>0.41356906656324671</v>
      </c>
      <c r="BE25">
        <f t="shared" si="36"/>
        <v>0.85807588519405198</v>
      </c>
      <c r="BF25">
        <f t="shared" si="37"/>
        <v>0.52794982803752011</v>
      </c>
      <c r="BG25">
        <f t="shared" si="38"/>
        <v>0.88529697479357117</v>
      </c>
      <c r="BH25">
        <f t="shared" si="39"/>
        <v>1399.9976666666701</v>
      </c>
      <c r="BI25">
        <f t="shared" si="40"/>
        <v>1180.1830707473309</v>
      </c>
      <c r="BJ25">
        <f t="shared" si="41"/>
        <v>0.84298931265885069</v>
      </c>
      <c r="BK25">
        <f t="shared" si="42"/>
        <v>0.19597862531770147</v>
      </c>
      <c r="BL25">
        <v>6</v>
      </c>
      <c r="BM25">
        <v>0.5</v>
      </c>
      <c r="BN25" t="s">
        <v>291</v>
      </c>
      <c r="BO25">
        <v>2</v>
      </c>
      <c r="BP25">
        <v>1607637188.25</v>
      </c>
      <c r="BQ25">
        <v>497.96089999999998</v>
      </c>
      <c r="BR25">
        <v>511.65586666666701</v>
      </c>
      <c r="BS25">
        <v>6.6597289999999996</v>
      </c>
      <c r="BT25">
        <v>4.7296313333333302</v>
      </c>
      <c r="BU25">
        <v>495.37389999999999</v>
      </c>
      <c r="BV25">
        <v>6.6977289999999998</v>
      </c>
      <c r="BW25">
        <v>500.00560000000002</v>
      </c>
      <c r="BX25">
        <v>101.47693333333299</v>
      </c>
      <c r="BY25">
        <v>0.100000166666667</v>
      </c>
      <c r="BZ25">
        <v>27.943439999999999</v>
      </c>
      <c r="CA25">
        <v>28.45252</v>
      </c>
      <c r="CB25">
        <v>999.9</v>
      </c>
      <c r="CC25">
        <v>0</v>
      </c>
      <c r="CD25">
        <v>0</v>
      </c>
      <c r="CE25">
        <v>9995.7066666666706</v>
      </c>
      <c r="CF25">
        <v>0</v>
      </c>
      <c r="CG25">
        <v>313.75369999999998</v>
      </c>
      <c r="CH25">
        <v>1399.9976666666701</v>
      </c>
      <c r="CI25">
        <v>0.89999956666666703</v>
      </c>
      <c r="CJ25">
        <v>0.100000466666667</v>
      </c>
      <c r="CK25">
        <v>0</v>
      </c>
      <c r="CL25">
        <v>853.35183333333396</v>
      </c>
      <c r="CM25">
        <v>4.9997499999999997</v>
      </c>
      <c r="CN25">
        <v>11740.8966666667</v>
      </c>
      <c r="CO25">
        <v>12178.0366666667</v>
      </c>
      <c r="CP25">
        <v>47.574599999999997</v>
      </c>
      <c r="CQ25">
        <v>49.670466666666599</v>
      </c>
      <c r="CR25">
        <v>48.6291333333333</v>
      </c>
      <c r="CS25">
        <v>49.0041333333333</v>
      </c>
      <c r="CT25">
        <v>48.703733333333297</v>
      </c>
      <c r="CU25">
        <v>1255.4966666666701</v>
      </c>
      <c r="CV25">
        <v>139.501</v>
      </c>
      <c r="CW25">
        <v>0</v>
      </c>
      <c r="CX25">
        <v>71.399999856948895</v>
      </c>
      <c r="CY25">
        <v>0</v>
      </c>
      <c r="CZ25">
        <v>853.36423076923097</v>
      </c>
      <c r="DA25">
        <v>3.7768888785588</v>
      </c>
      <c r="DB25">
        <v>50.512820529716102</v>
      </c>
      <c r="DC25">
        <v>11741.057692307701</v>
      </c>
      <c r="DD25">
        <v>15</v>
      </c>
      <c r="DE25">
        <v>0</v>
      </c>
      <c r="DF25" t="s">
        <v>292</v>
      </c>
      <c r="DG25">
        <v>1607556896.0999999</v>
      </c>
      <c r="DH25">
        <v>1607556911.0999999</v>
      </c>
      <c r="DI25">
        <v>0</v>
      </c>
      <c r="DJ25">
        <v>2.4E-2</v>
      </c>
      <c r="DK25">
        <v>0</v>
      </c>
      <c r="DL25">
        <v>2.5870000000000002</v>
      </c>
      <c r="DM25">
        <v>-3.7999999999999999E-2</v>
      </c>
      <c r="DN25">
        <v>394</v>
      </c>
      <c r="DO25">
        <v>9</v>
      </c>
      <c r="DP25">
        <v>0.04</v>
      </c>
      <c r="DQ25">
        <v>0.02</v>
      </c>
      <c r="DR25">
        <v>10.621450926673001</v>
      </c>
      <c r="DS25">
        <v>-0.13318092351150901</v>
      </c>
      <c r="DT25">
        <v>6.6774451904095006E-2</v>
      </c>
      <c r="DU25">
        <v>1</v>
      </c>
      <c r="DV25">
        <v>-13.705635483870999</v>
      </c>
      <c r="DW25">
        <v>-6.0246774193503397E-2</v>
      </c>
      <c r="DX25">
        <v>6.63543593063744E-2</v>
      </c>
      <c r="DY25">
        <v>1</v>
      </c>
      <c r="DZ25">
        <v>1.9300983870967701</v>
      </c>
      <c r="EA25">
        <v>-6.7064516128927196E-4</v>
      </c>
      <c r="EB25">
        <v>4.92676015864065E-4</v>
      </c>
      <c r="EC25">
        <v>1</v>
      </c>
      <c r="ED25">
        <v>3</v>
      </c>
      <c r="EE25">
        <v>3</v>
      </c>
      <c r="EF25" t="s">
        <v>298</v>
      </c>
      <c r="EG25">
        <v>100</v>
      </c>
      <c r="EH25">
        <v>100</v>
      </c>
      <c r="EI25">
        <v>2.5870000000000002</v>
      </c>
      <c r="EJ25">
        <v>-3.7999999999999999E-2</v>
      </c>
      <c r="EK25">
        <v>2.5870000000000002</v>
      </c>
      <c r="EL25">
        <v>0</v>
      </c>
      <c r="EM25">
        <v>0</v>
      </c>
      <c r="EN25">
        <v>0</v>
      </c>
      <c r="EO25">
        <v>-3.7999999999999999E-2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1338.3</v>
      </c>
      <c r="EX25">
        <v>1338.1</v>
      </c>
      <c r="EY25">
        <v>2</v>
      </c>
      <c r="EZ25">
        <v>494.90600000000001</v>
      </c>
      <c r="FA25">
        <v>470.41699999999997</v>
      </c>
      <c r="FB25">
        <v>24.687899999999999</v>
      </c>
      <c r="FC25">
        <v>31.625699999999998</v>
      </c>
      <c r="FD25">
        <v>29.999300000000002</v>
      </c>
      <c r="FE25">
        <v>31.694500000000001</v>
      </c>
      <c r="FF25">
        <v>31.689699999999998</v>
      </c>
      <c r="FG25">
        <v>14.2776</v>
      </c>
      <c r="FH25">
        <v>0</v>
      </c>
      <c r="FI25">
        <v>100</v>
      </c>
      <c r="FJ25">
        <v>24.705300000000001</v>
      </c>
      <c r="FK25">
        <v>512.41999999999996</v>
      </c>
      <c r="FL25">
        <v>10.945399999999999</v>
      </c>
      <c r="FM25">
        <v>101.729</v>
      </c>
      <c r="FN25">
        <v>101.119</v>
      </c>
    </row>
    <row r="26" spans="1:170" x14ac:dyDescent="0.25">
      <c r="A26">
        <v>10</v>
      </c>
      <c r="B26">
        <v>1607637316.5</v>
      </c>
      <c r="C26">
        <v>681.40000009536698</v>
      </c>
      <c r="D26" t="s">
        <v>328</v>
      </c>
      <c r="E26" t="s">
        <v>329</v>
      </c>
      <c r="F26" t="s">
        <v>286</v>
      </c>
      <c r="G26" t="s">
        <v>287</v>
      </c>
      <c r="H26">
        <v>1607637308.5</v>
      </c>
      <c r="I26">
        <f t="shared" si="0"/>
        <v>1.4801490222624853E-3</v>
      </c>
      <c r="J26">
        <f t="shared" si="1"/>
        <v>11.643992728714846</v>
      </c>
      <c r="K26">
        <f t="shared" si="2"/>
        <v>600.06751612903201</v>
      </c>
      <c r="L26">
        <f t="shared" si="3"/>
        <v>166.70338705027385</v>
      </c>
      <c r="M26">
        <f t="shared" si="4"/>
        <v>16.934843904068682</v>
      </c>
      <c r="N26">
        <f t="shared" si="5"/>
        <v>60.958867707245432</v>
      </c>
      <c r="O26">
        <f t="shared" si="6"/>
        <v>4.5414633633762712E-2</v>
      </c>
      <c r="P26">
        <f t="shared" si="7"/>
        <v>2.9554491859884311</v>
      </c>
      <c r="Q26">
        <f t="shared" si="8"/>
        <v>4.5030474076442867E-2</v>
      </c>
      <c r="R26">
        <f t="shared" si="9"/>
        <v>2.8178290519785175E-2</v>
      </c>
      <c r="S26">
        <f t="shared" si="10"/>
        <v>231.28850393816592</v>
      </c>
      <c r="T26">
        <f t="shared" si="11"/>
        <v>28.992827251316481</v>
      </c>
      <c r="U26">
        <f t="shared" si="12"/>
        <v>28.5277322580645</v>
      </c>
      <c r="V26">
        <f t="shared" si="13"/>
        <v>3.9131665237556041</v>
      </c>
      <c r="W26">
        <f t="shared" si="14"/>
        <v>17.079698454030272</v>
      </c>
      <c r="X26">
        <f t="shared" si="15"/>
        <v>0.64899732955013678</v>
      </c>
      <c r="Y26">
        <f t="shared" si="16"/>
        <v>3.7998172584656711</v>
      </c>
      <c r="Z26">
        <f t="shared" si="17"/>
        <v>3.2641691942054676</v>
      </c>
      <c r="AA26">
        <f t="shared" si="18"/>
        <v>-65.2745718817756</v>
      </c>
      <c r="AB26">
        <f t="shared" si="19"/>
        <v>-80.502821712382598</v>
      </c>
      <c r="AC26">
        <f t="shared" si="20"/>
        <v>-5.9537264846020967</v>
      </c>
      <c r="AD26">
        <f t="shared" si="21"/>
        <v>79.557383859405633</v>
      </c>
      <c r="AE26">
        <v>2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53479.601202720092</v>
      </c>
      <c r="AJ26" t="s">
        <v>288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876.61087999999995</v>
      </c>
      <c r="AR26">
        <v>1044.1400000000001</v>
      </c>
      <c r="AS26">
        <f t="shared" si="27"/>
        <v>0.16044698986725936</v>
      </c>
      <c r="AT26">
        <v>0.5</v>
      </c>
      <c r="AU26">
        <f t="shared" si="28"/>
        <v>1180.171752360241</v>
      </c>
      <c r="AV26">
        <f t="shared" si="29"/>
        <v>11.643992728714846</v>
      </c>
      <c r="AW26">
        <f t="shared" si="30"/>
        <v>94.677502596284654</v>
      </c>
      <c r="AX26">
        <f t="shared" si="31"/>
        <v>0.38221885953990853</v>
      </c>
      <c r="AY26">
        <f t="shared" si="32"/>
        <v>1.035589962570164E-2</v>
      </c>
      <c r="AZ26">
        <f t="shared" si="33"/>
        <v>2.124178749976056</v>
      </c>
      <c r="BA26" t="s">
        <v>331</v>
      </c>
      <c r="BB26">
        <v>645.04999999999995</v>
      </c>
      <c r="BC26">
        <f t="shared" si="34"/>
        <v>399.09000000000015</v>
      </c>
      <c r="BD26">
        <f t="shared" si="35"/>
        <v>0.41977779448244779</v>
      </c>
      <c r="BE26">
        <f t="shared" si="36"/>
        <v>0.84750270344627299</v>
      </c>
      <c r="BF26">
        <f t="shared" si="37"/>
        <v>0.50972905617630415</v>
      </c>
      <c r="BG26">
        <f t="shared" si="38"/>
        <v>0.87094059537531732</v>
      </c>
      <c r="BH26">
        <f t="shared" si="39"/>
        <v>1399.9841935483901</v>
      </c>
      <c r="BI26">
        <f t="shared" si="40"/>
        <v>1180.171752360241</v>
      </c>
      <c r="BJ26">
        <f t="shared" si="41"/>
        <v>0.84298934073604503</v>
      </c>
      <c r="BK26">
        <f t="shared" si="42"/>
        <v>0.19597868147208997</v>
      </c>
      <c r="BL26">
        <v>6</v>
      </c>
      <c r="BM26">
        <v>0.5</v>
      </c>
      <c r="BN26" t="s">
        <v>291</v>
      </c>
      <c r="BO26">
        <v>2</v>
      </c>
      <c r="BP26">
        <v>1607637308.5</v>
      </c>
      <c r="BQ26">
        <v>600.06751612903201</v>
      </c>
      <c r="BR26">
        <v>615.10596774193596</v>
      </c>
      <c r="BS26">
        <v>6.3886064516129002</v>
      </c>
      <c r="BT26">
        <v>4.6237945161290304</v>
      </c>
      <c r="BU26">
        <v>597.48054838709697</v>
      </c>
      <c r="BV26">
        <v>6.4266064516128996</v>
      </c>
      <c r="BW26">
        <v>500.00554838709701</v>
      </c>
      <c r="BX26">
        <v>101.486709677419</v>
      </c>
      <c r="BY26">
        <v>9.9971935483870997E-2</v>
      </c>
      <c r="BZ26">
        <v>28.022487096774199</v>
      </c>
      <c r="CA26">
        <v>28.5277322580645</v>
      </c>
      <c r="CB26">
        <v>999.9</v>
      </c>
      <c r="CC26">
        <v>0</v>
      </c>
      <c r="CD26">
        <v>0</v>
      </c>
      <c r="CE26">
        <v>9999.7229032258092</v>
      </c>
      <c r="CF26">
        <v>0</v>
      </c>
      <c r="CG26">
        <v>312.62183870967698</v>
      </c>
      <c r="CH26">
        <v>1399.9841935483901</v>
      </c>
      <c r="CI26">
        <v>0.89999951612903195</v>
      </c>
      <c r="CJ26">
        <v>0.100000516129032</v>
      </c>
      <c r="CK26">
        <v>0</v>
      </c>
      <c r="CL26">
        <v>876.73477419354799</v>
      </c>
      <c r="CM26">
        <v>4.9997499999999997</v>
      </c>
      <c r="CN26">
        <v>12060.5</v>
      </c>
      <c r="CO26">
        <v>12177.9032258064</v>
      </c>
      <c r="CP26">
        <v>47.662999999999997</v>
      </c>
      <c r="CQ26">
        <v>49.811999999999998</v>
      </c>
      <c r="CR26">
        <v>48.753870967741904</v>
      </c>
      <c r="CS26">
        <v>49.161000000000001</v>
      </c>
      <c r="CT26">
        <v>48.816129032257997</v>
      </c>
      <c r="CU26">
        <v>1255.48322580645</v>
      </c>
      <c r="CV26">
        <v>139.50096774193599</v>
      </c>
      <c r="CW26">
        <v>0</v>
      </c>
      <c r="CX26">
        <v>120</v>
      </c>
      <c r="CY26">
        <v>0</v>
      </c>
      <c r="CZ26">
        <v>876.61087999999995</v>
      </c>
      <c r="DA26">
        <v>-10.0571538584366</v>
      </c>
      <c r="DB26">
        <v>-122.6692307882</v>
      </c>
      <c r="DC26">
        <v>12058.52</v>
      </c>
      <c r="DD26">
        <v>15</v>
      </c>
      <c r="DE26">
        <v>0</v>
      </c>
      <c r="DF26" t="s">
        <v>292</v>
      </c>
      <c r="DG26">
        <v>1607556896.0999999</v>
      </c>
      <c r="DH26">
        <v>1607556911.0999999</v>
      </c>
      <c r="DI26">
        <v>0</v>
      </c>
      <c r="DJ26">
        <v>2.4E-2</v>
      </c>
      <c r="DK26">
        <v>0</v>
      </c>
      <c r="DL26">
        <v>2.5870000000000002</v>
      </c>
      <c r="DM26">
        <v>-3.7999999999999999E-2</v>
      </c>
      <c r="DN26">
        <v>394</v>
      </c>
      <c r="DO26">
        <v>9</v>
      </c>
      <c r="DP26">
        <v>0.04</v>
      </c>
      <c r="DQ26">
        <v>0.02</v>
      </c>
      <c r="DR26">
        <v>11.653975283857701</v>
      </c>
      <c r="DS26">
        <v>-1.308430396264</v>
      </c>
      <c r="DT26">
        <v>0.10140185320909401</v>
      </c>
      <c r="DU26">
        <v>0</v>
      </c>
      <c r="DV26">
        <v>-15.0384322580645</v>
      </c>
      <c r="DW26">
        <v>1.6143387096774999</v>
      </c>
      <c r="DX26">
        <v>0.124973722107817</v>
      </c>
      <c r="DY26">
        <v>0</v>
      </c>
      <c r="DZ26">
        <v>1.7648112903225801</v>
      </c>
      <c r="EA26">
        <v>-0.16507838709678399</v>
      </c>
      <c r="EB26">
        <v>1.23120003725543E-2</v>
      </c>
      <c r="EC26">
        <v>1</v>
      </c>
      <c r="ED26">
        <v>1</v>
      </c>
      <c r="EE26">
        <v>3</v>
      </c>
      <c r="EF26" t="s">
        <v>332</v>
      </c>
      <c r="EG26">
        <v>100</v>
      </c>
      <c r="EH26">
        <v>100</v>
      </c>
      <c r="EI26">
        <v>2.5870000000000002</v>
      </c>
      <c r="EJ26">
        <v>-3.7999999999999999E-2</v>
      </c>
      <c r="EK26">
        <v>2.5870000000000002</v>
      </c>
      <c r="EL26">
        <v>0</v>
      </c>
      <c r="EM26">
        <v>0</v>
      </c>
      <c r="EN26">
        <v>0</v>
      </c>
      <c r="EO26">
        <v>-3.7999999999999999E-2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1340.3</v>
      </c>
      <c r="EX26">
        <v>1340.1</v>
      </c>
      <c r="EY26">
        <v>2</v>
      </c>
      <c r="EZ26">
        <v>494.90800000000002</v>
      </c>
      <c r="FA26">
        <v>470.57100000000003</v>
      </c>
      <c r="FB26">
        <v>24.561900000000001</v>
      </c>
      <c r="FC26">
        <v>31.499300000000002</v>
      </c>
      <c r="FD26">
        <v>30.0001</v>
      </c>
      <c r="FE26">
        <v>31.5747</v>
      </c>
      <c r="FF26">
        <v>31.575500000000002</v>
      </c>
      <c r="FG26">
        <v>18.671700000000001</v>
      </c>
      <c r="FH26">
        <v>0</v>
      </c>
      <c r="FI26">
        <v>100</v>
      </c>
      <c r="FJ26">
        <v>24.555</v>
      </c>
      <c r="FK26">
        <v>614.78800000000001</v>
      </c>
      <c r="FL26">
        <v>10.945399999999999</v>
      </c>
      <c r="FM26">
        <v>101.75</v>
      </c>
      <c r="FN26">
        <v>101.14400000000001</v>
      </c>
    </row>
    <row r="27" spans="1:170" x14ac:dyDescent="0.25">
      <c r="A27">
        <v>11</v>
      </c>
      <c r="B27">
        <v>1607637437</v>
      </c>
      <c r="C27">
        <v>801.90000009536698</v>
      </c>
      <c r="D27" t="s">
        <v>333</v>
      </c>
      <c r="E27" t="s">
        <v>334</v>
      </c>
      <c r="F27" t="s">
        <v>286</v>
      </c>
      <c r="G27" t="s">
        <v>287</v>
      </c>
      <c r="H27">
        <v>1607637429</v>
      </c>
      <c r="I27">
        <f t="shared" si="0"/>
        <v>1.1783528674850351E-3</v>
      </c>
      <c r="J27">
        <f t="shared" si="1"/>
        <v>11.563154065831814</v>
      </c>
      <c r="K27">
        <f t="shared" si="2"/>
        <v>700.13048387096796</v>
      </c>
      <c r="L27">
        <f t="shared" si="3"/>
        <v>154.13480437031404</v>
      </c>
      <c r="M27">
        <f t="shared" si="4"/>
        <v>15.657263857714112</v>
      </c>
      <c r="N27">
        <f t="shared" si="5"/>
        <v>71.120392085228971</v>
      </c>
      <c r="O27">
        <f t="shared" si="6"/>
        <v>3.5562164992881423E-2</v>
      </c>
      <c r="P27">
        <f t="shared" si="7"/>
        <v>2.955884068871041</v>
      </c>
      <c r="Q27">
        <f t="shared" si="8"/>
        <v>3.532617485341679E-2</v>
      </c>
      <c r="R27">
        <f t="shared" si="9"/>
        <v>2.2099931363675534E-2</v>
      </c>
      <c r="S27">
        <f t="shared" si="10"/>
        <v>231.29391861735851</v>
      </c>
      <c r="T27">
        <f t="shared" si="11"/>
        <v>29.041753162824271</v>
      </c>
      <c r="U27">
        <f t="shared" si="12"/>
        <v>28.557561290322599</v>
      </c>
      <c r="V27">
        <f t="shared" si="13"/>
        <v>3.9199497451620289</v>
      </c>
      <c r="W27">
        <f t="shared" si="14"/>
        <v>16.002798781517011</v>
      </c>
      <c r="X27">
        <f t="shared" si="15"/>
        <v>0.6070580154476336</v>
      </c>
      <c r="Y27">
        <f t="shared" si="16"/>
        <v>3.7934490318579543</v>
      </c>
      <c r="Z27">
        <f t="shared" si="17"/>
        <v>3.3128917297143952</v>
      </c>
      <c r="AA27">
        <f t="shared" si="18"/>
        <v>-51.965361456090051</v>
      </c>
      <c r="AB27">
        <f t="shared" si="19"/>
        <v>-89.853538091723877</v>
      </c>
      <c r="AC27">
        <f t="shared" si="20"/>
        <v>-6.6443333704234844</v>
      </c>
      <c r="AD27">
        <f t="shared" si="21"/>
        <v>82.830685699121105</v>
      </c>
      <c r="AE27">
        <v>3</v>
      </c>
      <c r="AF27">
        <v>1</v>
      </c>
      <c r="AG27">
        <f t="shared" si="22"/>
        <v>1</v>
      </c>
      <c r="AH27">
        <f t="shared" si="23"/>
        <v>0</v>
      </c>
      <c r="AI27">
        <f t="shared" si="24"/>
        <v>53497.2650219364</v>
      </c>
      <c r="AJ27" t="s">
        <v>288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335</v>
      </c>
      <c r="AQ27">
        <v>867.98919230769195</v>
      </c>
      <c r="AR27">
        <v>1033.1099999999999</v>
      </c>
      <c r="AS27">
        <f t="shared" si="27"/>
        <v>0.15982887368461052</v>
      </c>
      <c r="AT27">
        <v>0.5</v>
      </c>
      <c r="AU27">
        <f t="shared" si="28"/>
        <v>1180.1994781666849</v>
      </c>
      <c r="AV27">
        <f t="shared" si="29"/>
        <v>11.563154065831814</v>
      </c>
      <c r="AW27">
        <f t="shared" si="30"/>
        <v>94.314976659273171</v>
      </c>
      <c r="AX27">
        <f t="shared" si="31"/>
        <v>0.37554568245394965</v>
      </c>
      <c r="AY27">
        <f t="shared" si="32"/>
        <v>1.0287160577725083E-2</v>
      </c>
      <c r="AZ27">
        <f t="shared" si="33"/>
        <v>2.1575340476812737</v>
      </c>
      <c r="BA27" t="s">
        <v>336</v>
      </c>
      <c r="BB27">
        <v>645.13</v>
      </c>
      <c r="BC27">
        <f t="shared" si="34"/>
        <v>387.9799999999999</v>
      </c>
      <c r="BD27">
        <f t="shared" si="35"/>
        <v>0.4255910296724264</v>
      </c>
      <c r="BE27">
        <f t="shared" si="36"/>
        <v>0.85174344179292705</v>
      </c>
      <c r="BF27">
        <f t="shared" si="37"/>
        <v>0.51984764714002452</v>
      </c>
      <c r="BG27">
        <f t="shared" si="38"/>
        <v>0.87527185535845042</v>
      </c>
      <c r="BH27">
        <f t="shared" si="39"/>
        <v>1400.0170967741899</v>
      </c>
      <c r="BI27">
        <f t="shared" si="40"/>
        <v>1180.1994781666849</v>
      </c>
      <c r="BJ27">
        <f t="shared" si="41"/>
        <v>0.84298933269172815</v>
      </c>
      <c r="BK27">
        <f t="shared" si="42"/>
        <v>0.19597866538345632</v>
      </c>
      <c r="BL27">
        <v>6</v>
      </c>
      <c r="BM27">
        <v>0.5</v>
      </c>
      <c r="BN27" t="s">
        <v>291</v>
      </c>
      <c r="BO27">
        <v>2</v>
      </c>
      <c r="BP27">
        <v>1607637429</v>
      </c>
      <c r="BQ27">
        <v>700.13048387096796</v>
      </c>
      <c r="BR27">
        <v>714.99616129032199</v>
      </c>
      <c r="BS27">
        <v>5.9760612903225798</v>
      </c>
      <c r="BT27">
        <v>4.5704983870967704</v>
      </c>
      <c r="BU27">
        <v>697.54351612903201</v>
      </c>
      <c r="BV27">
        <v>6.0140612903225801</v>
      </c>
      <c r="BW27">
        <v>500.00364516129002</v>
      </c>
      <c r="BX27">
        <v>101.48167741935499</v>
      </c>
      <c r="BY27">
        <v>9.9947325806451603E-2</v>
      </c>
      <c r="BZ27">
        <v>27.993712903225799</v>
      </c>
      <c r="CA27">
        <v>28.557561290322599</v>
      </c>
      <c r="CB27">
        <v>999.9</v>
      </c>
      <c r="CC27">
        <v>0</v>
      </c>
      <c r="CD27">
        <v>0</v>
      </c>
      <c r="CE27">
        <v>10002.6867741935</v>
      </c>
      <c r="CF27">
        <v>0</v>
      </c>
      <c r="CG27">
        <v>329.23303225806399</v>
      </c>
      <c r="CH27">
        <v>1400.0170967741899</v>
      </c>
      <c r="CI27">
        <v>0.89999922580645197</v>
      </c>
      <c r="CJ27">
        <v>0.10000083870967701</v>
      </c>
      <c r="CK27">
        <v>0</v>
      </c>
      <c r="CL27">
        <v>868.28848387096798</v>
      </c>
      <c r="CM27">
        <v>4.9997499999999997</v>
      </c>
      <c r="CN27">
        <v>11955.603225806501</v>
      </c>
      <c r="CO27">
        <v>12178.1870967742</v>
      </c>
      <c r="CP27">
        <v>47.8223548387097</v>
      </c>
      <c r="CQ27">
        <v>50</v>
      </c>
      <c r="CR27">
        <v>48.920999999999999</v>
      </c>
      <c r="CS27">
        <v>49.306032258064498</v>
      </c>
      <c r="CT27">
        <v>48.977645161290297</v>
      </c>
      <c r="CU27">
        <v>1255.51322580645</v>
      </c>
      <c r="CV27">
        <v>139.50387096774199</v>
      </c>
      <c r="CW27">
        <v>0</v>
      </c>
      <c r="CX27">
        <v>120</v>
      </c>
      <c r="CY27">
        <v>0</v>
      </c>
      <c r="CZ27">
        <v>867.98919230769195</v>
      </c>
      <c r="DA27">
        <v>-26.351213690346899</v>
      </c>
      <c r="DB27">
        <v>-347.40170978830002</v>
      </c>
      <c r="DC27">
        <v>11951.688461538501</v>
      </c>
      <c r="DD27">
        <v>15</v>
      </c>
      <c r="DE27">
        <v>0</v>
      </c>
      <c r="DF27" t="s">
        <v>292</v>
      </c>
      <c r="DG27">
        <v>1607556896.0999999</v>
      </c>
      <c r="DH27">
        <v>1607556911.0999999</v>
      </c>
      <c r="DI27">
        <v>0</v>
      </c>
      <c r="DJ27">
        <v>2.4E-2</v>
      </c>
      <c r="DK27">
        <v>0</v>
      </c>
      <c r="DL27">
        <v>2.5870000000000002</v>
      </c>
      <c r="DM27">
        <v>-3.7999999999999999E-2</v>
      </c>
      <c r="DN27">
        <v>394</v>
      </c>
      <c r="DO27">
        <v>9</v>
      </c>
      <c r="DP27">
        <v>0.04</v>
      </c>
      <c r="DQ27">
        <v>0.02</v>
      </c>
      <c r="DR27">
        <v>11.578200255439199</v>
      </c>
      <c r="DS27">
        <v>-1.24967011676852</v>
      </c>
      <c r="DT27">
        <v>9.3133404085507507E-2</v>
      </c>
      <c r="DU27">
        <v>0</v>
      </c>
      <c r="DV27">
        <v>-14.878280645161301</v>
      </c>
      <c r="DW27">
        <v>1.61310000000002</v>
      </c>
      <c r="DX27">
        <v>0.123385695880725</v>
      </c>
      <c r="DY27">
        <v>0</v>
      </c>
      <c r="DZ27">
        <v>1.4068780645161301</v>
      </c>
      <c r="EA27">
        <v>-0.154934516129035</v>
      </c>
      <c r="EB27">
        <v>1.1555787383833E-2</v>
      </c>
      <c r="EC27">
        <v>1</v>
      </c>
      <c r="ED27">
        <v>1</v>
      </c>
      <c r="EE27">
        <v>3</v>
      </c>
      <c r="EF27" t="s">
        <v>332</v>
      </c>
      <c r="EG27">
        <v>100</v>
      </c>
      <c r="EH27">
        <v>100</v>
      </c>
      <c r="EI27">
        <v>2.5870000000000002</v>
      </c>
      <c r="EJ27">
        <v>-3.7999999999999999E-2</v>
      </c>
      <c r="EK27">
        <v>2.5870000000000002</v>
      </c>
      <c r="EL27">
        <v>0</v>
      </c>
      <c r="EM27">
        <v>0</v>
      </c>
      <c r="EN27">
        <v>0</v>
      </c>
      <c r="EO27">
        <v>-3.7999999999999999E-2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1342.3</v>
      </c>
      <c r="EX27">
        <v>1342.1</v>
      </c>
      <c r="EY27">
        <v>2</v>
      </c>
      <c r="EZ27">
        <v>494.46899999999999</v>
      </c>
      <c r="FA27">
        <v>469.91699999999997</v>
      </c>
      <c r="FB27">
        <v>24.6067</v>
      </c>
      <c r="FC27">
        <v>31.5306</v>
      </c>
      <c r="FD27">
        <v>30.0002</v>
      </c>
      <c r="FE27">
        <v>31.57</v>
      </c>
      <c r="FF27">
        <v>31.567699999999999</v>
      </c>
      <c r="FG27">
        <v>22.577000000000002</v>
      </c>
      <c r="FH27">
        <v>0</v>
      </c>
      <c r="FI27">
        <v>100</v>
      </c>
      <c r="FJ27">
        <v>24.604600000000001</v>
      </c>
      <c r="FK27">
        <v>714.41</v>
      </c>
      <c r="FL27">
        <v>10.945399999999999</v>
      </c>
      <c r="FM27">
        <v>101.741</v>
      </c>
      <c r="FN27">
        <v>101.125</v>
      </c>
    </row>
    <row r="28" spans="1:170" x14ac:dyDescent="0.25">
      <c r="A28">
        <v>12</v>
      </c>
      <c r="B28">
        <v>1607637557.5</v>
      </c>
      <c r="C28">
        <v>922.40000009536698</v>
      </c>
      <c r="D28" t="s">
        <v>337</v>
      </c>
      <c r="E28" t="s">
        <v>338</v>
      </c>
      <c r="F28" t="s">
        <v>286</v>
      </c>
      <c r="G28" t="s">
        <v>287</v>
      </c>
      <c r="H28">
        <v>1607637549.5</v>
      </c>
      <c r="I28">
        <f t="shared" si="0"/>
        <v>9.9618772169743418E-4</v>
      </c>
      <c r="J28">
        <f t="shared" si="1"/>
        <v>11.614580755521953</v>
      </c>
      <c r="K28">
        <f t="shared" si="2"/>
        <v>799.87903225806497</v>
      </c>
      <c r="L28">
        <f t="shared" si="3"/>
        <v>148.08880668439696</v>
      </c>
      <c r="M28">
        <f t="shared" si="4"/>
        <v>15.042980742896731</v>
      </c>
      <c r="N28">
        <f t="shared" si="5"/>
        <v>81.25235896152796</v>
      </c>
      <c r="O28">
        <f t="shared" si="6"/>
        <v>2.9812618135090962E-2</v>
      </c>
      <c r="P28">
        <f t="shared" si="7"/>
        <v>2.9554772536129348</v>
      </c>
      <c r="Q28">
        <f t="shared" si="8"/>
        <v>2.9646552294573074E-2</v>
      </c>
      <c r="R28">
        <f t="shared" si="9"/>
        <v>1.8543938282816613E-2</v>
      </c>
      <c r="S28">
        <f t="shared" si="10"/>
        <v>231.29231015860128</v>
      </c>
      <c r="T28">
        <f t="shared" si="11"/>
        <v>29.084620816974159</v>
      </c>
      <c r="U28">
        <f t="shared" si="12"/>
        <v>28.5453451612903</v>
      </c>
      <c r="V28">
        <f t="shared" si="13"/>
        <v>3.9171705177367766</v>
      </c>
      <c r="W28">
        <f t="shared" si="14"/>
        <v>15.277045204869207</v>
      </c>
      <c r="X28">
        <f t="shared" si="15"/>
        <v>0.57938449252042123</v>
      </c>
      <c r="Y28">
        <f t="shared" si="16"/>
        <v>3.7925167121699408</v>
      </c>
      <c r="Z28">
        <f t="shared" si="17"/>
        <v>3.3377860252163556</v>
      </c>
      <c r="AA28">
        <f t="shared" si="18"/>
        <v>-43.931878526856849</v>
      </c>
      <c r="AB28">
        <f t="shared" si="19"/>
        <v>-88.566486124911407</v>
      </c>
      <c r="AC28">
        <f t="shared" si="20"/>
        <v>-6.5495261357012087</v>
      </c>
      <c r="AD28">
        <f t="shared" si="21"/>
        <v>92.244419371131826</v>
      </c>
      <c r="AE28">
        <v>3</v>
      </c>
      <c r="AF28">
        <v>1</v>
      </c>
      <c r="AG28">
        <f t="shared" si="22"/>
        <v>1</v>
      </c>
      <c r="AH28">
        <f t="shared" si="23"/>
        <v>0</v>
      </c>
      <c r="AI28">
        <f t="shared" si="24"/>
        <v>53486.152772668109</v>
      </c>
      <c r="AJ28" t="s">
        <v>288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339</v>
      </c>
      <c r="AQ28">
        <v>852.70115999999996</v>
      </c>
      <c r="AR28">
        <v>1016.52</v>
      </c>
      <c r="AS28">
        <f t="shared" si="27"/>
        <v>0.16115653405737229</v>
      </c>
      <c r="AT28">
        <v>0.5</v>
      </c>
      <c r="AU28">
        <f t="shared" si="28"/>
        <v>1180.1920459086039</v>
      </c>
      <c r="AV28">
        <f t="shared" si="29"/>
        <v>11.614580755521953</v>
      </c>
      <c r="AW28">
        <f t="shared" si="30"/>
        <v>95.097829820354903</v>
      </c>
      <c r="AX28">
        <f t="shared" si="31"/>
        <v>0.37263408491716837</v>
      </c>
      <c r="AY28">
        <f t="shared" si="32"/>
        <v>1.033080020968246E-2</v>
      </c>
      <c r="AZ28">
        <f t="shared" si="33"/>
        <v>2.2090662259473497</v>
      </c>
      <c r="BA28" t="s">
        <v>340</v>
      </c>
      <c r="BB28">
        <v>637.73</v>
      </c>
      <c r="BC28">
        <f t="shared" si="34"/>
        <v>378.78999999999996</v>
      </c>
      <c r="BD28">
        <f t="shared" si="35"/>
        <v>0.43247931571583209</v>
      </c>
      <c r="BE28">
        <f t="shared" si="36"/>
        <v>0.85566330710461636</v>
      </c>
      <c r="BF28">
        <f t="shared" si="37"/>
        <v>0.54417076012632992</v>
      </c>
      <c r="BG28">
        <f t="shared" si="38"/>
        <v>0.88178641593144891</v>
      </c>
      <c r="BH28">
        <f t="shared" si="39"/>
        <v>1400.0083870967701</v>
      </c>
      <c r="BI28">
        <f t="shared" si="40"/>
        <v>1180.1920459086039</v>
      </c>
      <c r="BJ28">
        <f t="shared" si="41"/>
        <v>0.84298926834002441</v>
      </c>
      <c r="BK28">
        <f t="shared" si="42"/>
        <v>0.19597853668004891</v>
      </c>
      <c r="BL28">
        <v>6</v>
      </c>
      <c r="BM28">
        <v>0.5</v>
      </c>
      <c r="BN28" t="s">
        <v>291</v>
      </c>
      <c r="BO28">
        <v>2</v>
      </c>
      <c r="BP28">
        <v>1607637549.5</v>
      </c>
      <c r="BQ28">
        <v>799.87903225806497</v>
      </c>
      <c r="BR28">
        <v>814.77235483871004</v>
      </c>
      <c r="BS28">
        <v>5.70368064516129</v>
      </c>
      <c r="BT28">
        <v>4.5151032258064498</v>
      </c>
      <c r="BU28">
        <v>797.29206451612902</v>
      </c>
      <c r="BV28">
        <v>5.7416809677419396</v>
      </c>
      <c r="BW28">
        <v>500.01241935483898</v>
      </c>
      <c r="BX28">
        <v>101.48080645161301</v>
      </c>
      <c r="BY28">
        <v>0.10000225161290301</v>
      </c>
      <c r="BZ28">
        <v>27.989496774193501</v>
      </c>
      <c r="CA28">
        <v>28.5453451612903</v>
      </c>
      <c r="CB28">
        <v>999.9</v>
      </c>
      <c r="CC28">
        <v>0</v>
      </c>
      <c r="CD28">
        <v>0</v>
      </c>
      <c r="CE28">
        <v>10000.4638709677</v>
      </c>
      <c r="CF28">
        <v>0</v>
      </c>
      <c r="CG28">
        <v>320.33593548387103</v>
      </c>
      <c r="CH28">
        <v>1400.0083870967701</v>
      </c>
      <c r="CI28">
        <v>0.90000070967741996</v>
      </c>
      <c r="CJ28">
        <v>9.99993258064516E-2</v>
      </c>
      <c r="CK28">
        <v>0</v>
      </c>
      <c r="CL28">
        <v>852.96409677419297</v>
      </c>
      <c r="CM28">
        <v>4.9997499999999997</v>
      </c>
      <c r="CN28">
        <v>11752.222580645201</v>
      </c>
      <c r="CO28">
        <v>12178.1225806452</v>
      </c>
      <c r="CP28">
        <v>47.961451612903197</v>
      </c>
      <c r="CQ28">
        <v>50.125</v>
      </c>
      <c r="CR28">
        <v>49.066064516129003</v>
      </c>
      <c r="CS28">
        <v>49.473580645161299</v>
      </c>
      <c r="CT28">
        <v>49.120935483871001</v>
      </c>
      <c r="CU28">
        <v>1255.5083870967701</v>
      </c>
      <c r="CV28">
        <v>139.5</v>
      </c>
      <c r="CW28">
        <v>0</v>
      </c>
      <c r="CX28">
        <v>120</v>
      </c>
      <c r="CY28">
        <v>0</v>
      </c>
      <c r="CZ28">
        <v>852.70115999999996</v>
      </c>
      <c r="DA28">
        <v>-17.468384612309599</v>
      </c>
      <c r="DB28">
        <v>-241.48461532285401</v>
      </c>
      <c r="DC28">
        <v>11748.343999999999</v>
      </c>
      <c r="DD28">
        <v>15</v>
      </c>
      <c r="DE28">
        <v>0</v>
      </c>
      <c r="DF28" t="s">
        <v>292</v>
      </c>
      <c r="DG28">
        <v>1607556896.0999999</v>
      </c>
      <c r="DH28">
        <v>1607556911.0999999</v>
      </c>
      <c r="DI28">
        <v>0</v>
      </c>
      <c r="DJ28">
        <v>2.4E-2</v>
      </c>
      <c r="DK28">
        <v>0</v>
      </c>
      <c r="DL28">
        <v>2.5870000000000002</v>
      </c>
      <c r="DM28">
        <v>-3.7999999999999999E-2</v>
      </c>
      <c r="DN28">
        <v>394</v>
      </c>
      <c r="DO28">
        <v>9</v>
      </c>
      <c r="DP28">
        <v>0.04</v>
      </c>
      <c r="DQ28">
        <v>0.02</v>
      </c>
      <c r="DR28">
        <v>11.6192232173081</v>
      </c>
      <c r="DS28">
        <v>-0.582969113999111</v>
      </c>
      <c r="DT28">
        <v>5.4495668216330603E-2</v>
      </c>
      <c r="DU28">
        <v>0</v>
      </c>
      <c r="DV28">
        <v>-14.8931709677419</v>
      </c>
      <c r="DW28">
        <v>0.75025161290326503</v>
      </c>
      <c r="DX28">
        <v>6.8590990631697907E-2</v>
      </c>
      <c r="DY28">
        <v>0</v>
      </c>
      <c r="DZ28">
        <v>1.18857709677419</v>
      </c>
      <c r="EA28">
        <v>-3.1446290322579597E-2</v>
      </c>
      <c r="EB28">
        <v>2.43090875553394E-3</v>
      </c>
      <c r="EC28">
        <v>1</v>
      </c>
      <c r="ED28">
        <v>1</v>
      </c>
      <c r="EE28">
        <v>3</v>
      </c>
      <c r="EF28" t="s">
        <v>332</v>
      </c>
      <c r="EG28">
        <v>100</v>
      </c>
      <c r="EH28">
        <v>100</v>
      </c>
      <c r="EI28">
        <v>2.5870000000000002</v>
      </c>
      <c r="EJ28">
        <v>-3.7999999999999999E-2</v>
      </c>
      <c r="EK28">
        <v>2.5870000000000002</v>
      </c>
      <c r="EL28">
        <v>0</v>
      </c>
      <c r="EM28">
        <v>0</v>
      </c>
      <c r="EN28">
        <v>0</v>
      </c>
      <c r="EO28">
        <v>-3.7999999999999999E-2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1344.4</v>
      </c>
      <c r="EX28">
        <v>1344.1</v>
      </c>
      <c r="EY28">
        <v>2</v>
      </c>
      <c r="EZ28">
        <v>493.73500000000001</v>
      </c>
      <c r="FA28">
        <v>470.32600000000002</v>
      </c>
      <c r="FB28">
        <v>24.651900000000001</v>
      </c>
      <c r="FC28">
        <v>31.5091</v>
      </c>
      <c r="FD28">
        <v>29.999500000000001</v>
      </c>
      <c r="FE28">
        <v>31.529199999999999</v>
      </c>
      <c r="FF28">
        <v>31.511900000000001</v>
      </c>
      <c r="FG28">
        <v>26.502199999999998</v>
      </c>
      <c r="FH28">
        <v>0</v>
      </c>
      <c r="FI28">
        <v>100</v>
      </c>
      <c r="FJ28">
        <v>24.6539</v>
      </c>
      <c r="FK28">
        <v>814.90099999999995</v>
      </c>
      <c r="FL28">
        <v>10.945399999999999</v>
      </c>
      <c r="FM28">
        <v>101.751</v>
      </c>
      <c r="FN28">
        <v>101.143</v>
      </c>
    </row>
    <row r="29" spans="1:170" x14ac:dyDescent="0.25">
      <c r="A29">
        <v>13</v>
      </c>
      <c r="B29">
        <v>1607637624</v>
      </c>
      <c r="C29">
        <v>988.90000009536698</v>
      </c>
      <c r="D29" t="s">
        <v>341</v>
      </c>
      <c r="E29" t="s">
        <v>342</v>
      </c>
      <c r="F29" t="s">
        <v>286</v>
      </c>
      <c r="G29" t="s">
        <v>287</v>
      </c>
      <c r="H29">
        <v>1607637616</v>
      </c>
      <c r="I29">
        <f t="shared" si="0"/>
        <v>9.6480531179491855E-4</v>
      </c>
      <c r="J29">
        <f t="shared" si="1"/>
        <v>13.447031553177315</v>
      </c>
      <c r="K29">
        <f t="shared" si="2"/>
        <v>897.28616129032298</v>
      </c>
      <c r="L29">
        <f t="shared" si="3"/>
        <v>118.89384233691126</v>
      </c>
      <c r="M29">
        <f t="shared" si="4"/>
        <v>12.077449866487044</v>
      </c>
      <c r="N29">
        <f t="shared" si="5"/>
        <v>91.147938495988029</v>
      </c>
      <c r="O29">
        <f t="shared" si="6"/>
        <v>2.8780903659712927E-2</v>
      </c>
      <c r="P29">
        <f t="shared" si="7"/>
        <v>2.9557924141369298</v>
      </c>
      <c r="Q29">
        <f t="shared" si="8"/>
        <v>2.8626117096425249E-2</v>
      </c>
      <c r="R29">
        <f t="shared" si="9"/>
        <v>1.7905160606590146E-2</v>
      </c>
      <c r="S29">
        <f t="shared" si="10"/>
        <v>231.28256425610857</v>
      </c>
      <c r="T29">
        <f t="shared" si="11"/>
        <v>29.086947822391632</v>
      </c>
      <c r="U29">
        <f t="shared" si="12"/>
        <v>28.5430064516129</v>
      </c>
      <c r="V29">
        <f t="shared" si="13"/>
        <v>3.9166386462175016</v>
      </c>
      <c r="W29">
        <f t="shared" si="14"/>
        <v>14.996062562766951</v>
      </c>
      <c r="X29">
        <f t="shared" si="15"/>
        <v>0.56854252336393596</v>
      </c>
      <c r="Y29">
        <f t="shared" si="16"/>
        <v>3.7912786838829589</v>
      </c>
      <c r="Z29">
        <f t="shared" si="17"/>
        <v>3.3480961228535655</v>
      </c>
      <c r="AA29">
        <f t="shared" si="18"/>
        <v>-42.547914250155905</v>
      </c>
      <c r="AB29">
        <f t="shared" si="19"/>
        <v>-89.095625863487214</v>
      </c>
      <c r="AC29">
        <f t="shared" si="20"/>
        <v>-6.5876933822364911</v>
      </c>
      <c r="AD29">
        <f t="shared" si="21"/>
        <v>93.05133076022895</v>
      </c>
      <c r="AE29">
        <v>3</v>
      </c>
      <c r="AF29">
        <v>1</v>
      </c>
      <c r="AG29">
        <f t="shared" si="22"/>
        <v>1</v>
      </c>
      <c r="AH29">
        <f t="shared" si="23"/>
        <v>0</v>
      </c>
      <c r="AI29">
        <f t="shared" si="24"/>
        <v>53496.344218338134</v>
      </c>
      <c r="AJ29" t="s">
        <v>288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867.80363999999997</v>
      </c>
      <c r="AR29">
        <v>1046.1500000000001</v>
      </c>
      <c r="AS29">
        <f t="shared" si="27"/>
        <v>0.17047876499545966</v>
      </c>
      <c r="AT29">
        <v>0.5</v>
      </c>
      <c r="AU29">
        <f t="shared" si="28"/>
        <v>1180.1435039731025</v>
      </c>
      <c r="AV29">
        <f t="shared" si="29"/>
        <v>13.447031553177315</v>
      </c>
      <c r="AW29">
        <f t="shared" si="30"/>
        <v>100.59470353737443</v>
      </c>
      <c r="AX29">
        <f t="shared" si="31"/>
        <v>0.3859771543277733</v>
      </c>
      <c r="AY29">
        <f t="shared" si="32"/>
        <v>1.1883960709674157E-2</v>
      </c>
      <c r="AZ29">
        <f t="shared" si="33"/>
        <v>2.1181761697653299</v>
      </c>
      <c r="BA29" t="s">
        <v>344</v>
      </c>
      <c r="BB29">
        <v>642.36</v>
      </c>
      <c r="BC29">
        <f t="shared" si="34"/>
        <v>403.79000000000008</v>
      </c>
      <c r="BD29">
        <f t="shared" si="35"/>
        <v>0.44168097278288238</v>
      </c>
      <c r="BE29">
        <f t="shared" si="36"/>
        <v>0.84586520696868372</v>
      </c>
      <c r="BF29">
        <f t="shared" si="37"/>
        <v>0.53934345565571384</v>
      </c>
      <c r="BG29">
        <f t="shared" si="38"/>
        <v>0.87015130865128321</v>
      </c>
      <c r="BH29">
        <f t="shared" si="39"/>
        <v>1399.9509677419401</v>
      </c>
      <c r="BI29">
        <f t="shared" si="40"/>
        <v>1180.1435039731025</v>
      </c>
      <c r="BJ29">
        <f t="shared" si="41"/>
        <v>0.84298916973972493</v>
      </c>
      <c r="BK29">
        <f t="shared" si="42"/>
        <v>0.1959783394794502</v>
      </c>
      <c r="BL29">
        <v>6</v>
      </c>
      <c r="BM29">
        <v>0.5</v>
      </c>
      <c r="BN29" t="s">
        <v>291</v>
      </c>
      <c r="BO29">
        <v>2</v>
      </c>
      <c r="BP29">
        <v>1607637616</v>
      </c>
      <c r="BQ29">
        <v>897.28616129032298</v>
      </c>
      <c r="BR29">
        <v>914.46080645161305</v>
      </c>
      <c r="BS29">
        <v>5.5968938709677403</v>
      </c>
      <c r="BT29">
        <v>4.4456503225806401</v>
      </c>
      <c r="BU29">
        <v>894.69919354838703</v>
      </c>
      <c r="BV29">
        <v>5.6348941935483898</v>
      </c>
      <c r="BW29">
        <v>500.01864516129001</v>
      </c>
      <c r="BX29">
        <v>101.481806451613</v>
      </c>
      <c r="BY29">
        <v>9.9988106451612893E-2</v>
      </c>
      <c r="BZ29">
        <v>27.9838967741935</v>
      </c>
      <c r="CA29">
        <v>28.5430064516129</v>
      </c>
      <c r="CB29">
        <v>999.9</v>
      </c>
      <c r="CC29">
        <v>0</v>
      </c>
      <c r="CD29">
        <v>0</v>
      </c>
      <c r="CE29">
        <v>10002.153870967701</v>
      </c>
      <c r="CF29">
        <v>0</v>
      </c>
      <c r="CG29">
        <v>311.30677419354799</v>
      </c>
      <c r="CH29">
        <v>1399.9509677419401</v>
      </c>
      <c r="CI29">
        <v>0.90000348387096796</v>
      </c>
      <c r="CJ29">
        <v>9.9996629032258005E-2</v>
      </c>
      <c r="CK29">
        <v>0</v>
      </c>
      <c r="CL29">
        <v>867.75864516129002</v>
      </c>
      <c r="CM29">
        <v>4.9997499999999997</v>
      </c>
      <c r="CN29">
        <v>11953.825806451599</v>
      </c>
      <c r="CO29">
        <v>12177.6225806452</v>
      </c>
      <c r="CP29">
        <v>48.050064516128998</v>
      </c>
      <c r="CQ29">
        <v>50.1046774193548</v>
      </c>
      <c r="CR29">
        <v>49.120935483871001</v>
      </c>
      <c r="CS29">
        <v>49.453258064516099</v>
      </c>
      <c r="CT29">
        <v>49.179000000000002</v>
      </c>
      <c r="CU29">
        <v>1255.46129032258</v>
      </c>
      <c r="CV29">
        <v>139.48967741935499</v>
      </c>
      <c r="CW29">
        <v>0</v>
      </c>
      <c r="CX29">
        <v>66</v>
      </c>
      <c r="CY29">
        <v>0</v>
      </c>
      <c r="CZ29">
        <v>867.80363999999997</v>
      </c>
      <c r="DA29">
        <v>4.0374615430871703</v>
      </c>
      <c r="DB29">
        <v>39.292307809358697</v>
      </c>
      <c r="DC29">
        <v>11954.312</v>
      </c>
      <c r="DD29">
        <v>15</v>
      </c>
      <c r="DE29">
        <v>0</v>
      </c>
      <c r="DF29" t="s">
        <v>292</v>
      </c>
      <c r="DG29">
        <v>1607556896.0999999</v>
      </c>
      <c r="DH29">
        <v>1607556911.0999999</v>
      </c>
      <c r="DI29">
        <v>0</v>
      </c>
      <c r="DJ29">
        <v>2.4E-2</v>
      </c>
      <c r="DK29">
        <v>0</v>
      </c>
      <c r="DL29">
        <v>2.5870000000000002</v>
      </c>
      <c r="DM29">
        <v>-3.7999999999999999E-2</v>
      </c>
      <c r="DN29">
        <v>394</v>
      </c>
      <c r="DO29">
        <v>9</v>
      </c>
      <c r="DP29">
        <v>0.04</v>
      </c>
      <c r="DQ29">
        <v>0.02</v>
      </c>
      <c r="DR29">
        <v>13.451390018123799</v>
      </c>
      <c r="DS29">
        <v>-0.124161107886278</v>
      </c>
      <c r="DT29">
        <v>4.5640526958420302E-2</v>
      </c>
      <c r="DU29">
        <v>1</v>
      </c>
      <c r="DV29">
        <v>-17.179758064516101</v>
      </c>
      <c r="DW29">
        <v>0.11961774193555</v>
      </c>
      <c r="DX29">
        <v>5.3865889465103803E-2</v>
      </c>
      <c r="DY29">
        <v>1</v>
      </c>
      <c r="DZ29">
        <v>1.15123741935484</v>
      </c>
      <c r="EA29">
        <v>2.6438709677426299E-3</v>
      </c>
      <c r="EB29">
        <v>6.2008307321674203E-4</v>
      </c>
      <c r="EC29">
        <v>1</v>
      </c>
      <c r="ED29">
        <v>3</v>
      </c>
      <c r="EE29">
        <v>3</v>
      </c>
      <c r="EF29" t="s">
        <v>298</v>
      </c>
      <c r="EG29">
        <v>100</v>
      </c>
      <c r="EH29">
        <v>100</v>
      </c>
      <c r="EI29">
        <v>2.5870000000000002</v>
      </c>
      <c r="EJ29">
        <v>-3.7999999999999999E-2</v>
      </c>
      <c r="EK29">
        <v>2.5870000000000002</v>
      </c>
      <c r="EL29">
        <v>0</v>
      </c>
      <c r="EM29">
        <v>0</v>
      </c>
      <c r="EN29">
        <v>0</v>
      </c>
      <c r="EO29">
        <v>-3.7999999999999999E-2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1345.5</v>
      </c>
      <c r="EX29">
        <v>1345.2</v>
      </c>
      <c r="EY29">
        <v>2</v>
      </c>
      <c r="EZ29">
        <v>493.69200000000001</v>
      </c>
      <c r="FA29">
        <v>470.83100000000002</v>
      </c>
      <c r="FB29">
        <v>24.4649</v>
      </c>
      <c r="FC29">
        <v>31.424299999999999</v>
      </c>
      <c r="FD29">
        <v>29.9998</v>
      </c>
      <c r="FE29">
        <v>31.462199999999999</v>
      </c>
      <c r="FF29">
        <v>31.450900000000001</v>
      </c>
      <c r="FG29">
        <v>30.667200000000001</v>
      </c>
      <c r="FH29">
        <v>0</v>
      </c>
      <c r="FI29">
        <v>100</v>
      </c>
      <c r="FJ29">
        <v>24.473099999999999</v>
      </c>
      <c r="FK29">
        <v>915.85699999999997</v>
      </c>
      <c r="FL29">
        <v>10.945399999999999</v>
      </c>
      <c r="FM29">
        <v>101.76900000000001</v>
      </c>
      <c r="FN29">
        <v>101.16</v>
      </c>
    </row>
    <row r="30" spans="1:170" x14ac:dyDescent="0.25">
      <c r="A30">
        <v>14</v>
      </c>
      <c r="B30">
        <v>1607637690</v>
      </c>
      <c r="C30">
        <v>1054.9000000953699</v>
      </c>
      <c r="D30" t="s">
        <v>345</v>
      </c>
      <c r="E30" t="s">
        <v>346</v>
      </c>
      <c r="F30" t="s">
        <v>286</v>
      </c>
      <c r="G30" t="s">
        <v>287</v>
      </c>
      <c r="H30">
        <v>1607637682.25</v>
      </c>
      <c r="I30">
        <f t="shared" si="0"/>
        <v>9.689352841239366E-4</v>
      </c>
      <c r="J30">
        <f t="shared" si="1"/>
        <v>19.013173471480137</v>
      </c>
      <c r="K30">
        <f t="shared" si="2"/>
        <v>1191.4576666666701</v>
      </c>
      <c r="L30">
        <f t="shared" si="3"/>
        <v>95.879992850351201</v>
      </c>
      <c r="M30">
        <f t="shared" si="4"/>
        <v>9.7392878565809244</v>
      </c>
      <c r="N30">
        <f t="shared" si="5"/>
        <v>121.02576188870083</v>
      </c>
      <c r="O30">
        <f t="shared" si="6"/>
        <v>2.8810844680193994E-2</v>
      </c>
      <c r="P30">
        <f t="shared" si="7"/>
        <v>2.957085917142884</v>
      </c>
      <c r="Q30">
        <f t="shared" si="8"/>
        <v>2.8655804288451988E-2</v>
      </c>
      <c r="R30">
        <f t="shared" si="9"/>
        <v>1.7923737751538167E-2</v>
      </c>
      <c r="S30">
        <f t="shared" si="10"/>
        <v>231.29622377263431</v>
      </c>
      <c r="T30">
        <f t="shared" si="11"/>
        <v>29.097551692533877</v>
      </c>
      <c r="U30">
        <f t="shared" si="12"/>
        <v>28.558906666666701</v>
      </c>
      <c r="V30">
        <f t="shared" si="13"/>
        <v>3.9202559297827939</v>
      </c>
      <c r="W30">
        <f t="shared" si="14"/>
        <v>14.796832004509969</v>
      </c>
      <c r="X30">
        <f t="shared" si="15"/>
        <v>0.56138327313686498</v>
      </c>
      <c r="Y30">
        <f t="shared" si="16"/>
        <v>3.7939423314785174</v>
      </c>
      <c r="Z30">
        <f t="shared" si="17"/>
        <v>3.358872656645929</v>
      </c>
      <c r="AA30">
        <f t="shared" si="18"/>
        <v>-42.730046029865605</v>
      </c>
      <c r="AB30">
        <f t="shared" si="19"/>
        <v>-89.748974699724272</v>
      </c>
      <c r="AC30">
        <f t="shared" si="20"/>
        <v>-6.6340220728066406</v>
      </c>
      <c r="AD30">
        <f t="shared" si="21"/>
        <v>92.1831809702378</v>
      </c>
      <c r="AE30">
        <v>3</v>
      </c>
      <c r="AF30">
        <v>1</v>
      </c>
      <c r="AG30">
        <f t="shared" si="22"/>
        <v>1</v>
      </c>
      <c r="AH30">
        <f t="shared" si="23"/>
        <v>0</v>
      </c>
      <c r="AI30">
        <f t="shared" si="24"/>
        <v>53531.781752154595</v>
      </c>
      <c r="AJ30" t="s">
        <v>288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920.01007692307701</v>
      </c>
      <c r="AR30">
        <v>1133.4100000000001</v>
      </c>
      <c r="AS30">
        <f t="shared" si="27"/>
        <v>0.18828131309669327</v>
      </c>
      <c r="AT30">
        <v>0.5</v>
      </c>
      <c r="AU30">
        <f t="shared" si="28"/>
        <v>1180.2122097508927</v>
      </c>
      <c r="AV30">
        <f t="shared" si="29"/>
        <v>19.013173471480137</v>
      </c>
      <c r="AW30">
        <f t="shared" si="30"/>
        <v>111.10595229232403</v>
      </c>
      <c r="AX30">
        <f t="shared" si="31"/>
        <v>0.43018854606894241</v>
      </c>
      <c r="AY30">
        <f t="shared" si="32"/>
        <v>1.6599490150530992E-2</v>
      </c>
      <c r="AZ30">
        <f t="shared" si="33"/>
        <v>1.8781111865962008</v>
      </c>
      <c r="BA30" t="s">
        <v>348</v>
      </c>
      <c r="BB30">
        <v>645.83000000000004</v>
      </c>
      <c r="BC30">
        <f t="shared" si="34"/>
        <v>487.58000000000004</v>
      </c>
      <c r="BD30">
        <f t="shared" si="35"/>
        <v>0.4376716089194041</v>
      </c>
      <c r="BE30">
        <f t="shared" si="36"/>
        <v>0.81363401815575731</v>
      </c>
      <c r="BF30">
        <f t="shared" si="37"/>
        <v>0.51060788164465021</v>
      </c>
      <c r="BG30">
        <f t="shared" si="38"/>
        <v>0.83588605514918213</v>
      </c>
      <c r="BH30">
        <f t="shared" si="39"/>
        <v>1400.0323333333299</v>
      </c>
      <c r="BI30">
        <f t="shared" si="40"/>
        <v>1180.2122097508927</v>
      </c>
      <c r="BJ30">
        <f t="shared" si="41"/>
        <v>0.84298925221314813</v>
      </c>
      <c r="BK30">
        <f t="shared" si="42"/>
        <v>0.19597850442629633</v>
      </c>
      <c r="BL30">
        <v>6</v>
      </c>
      <c r="BM30">
        <v>0.5</v>
      </c>
      <c r="BN30" t="s">
        <v>291</v>
      </c>
      <c r="BO30">
        <v>2</v>
      </c>
      <c r="BP30">
        <v>1607637682.25</v>
      </c>
      <c r="BQ30">
        <v>1191.4576666666701</v>
      </c>
      <c r="BR30">
        <v>1215.6583333333299</v>
      </c>
      <c r="BS30">
        <v>5.5266283333333304</v>
      </c>
      <c r="BT30">
        <v>4.3703546666666702</v>
      </c>
      <c r="BU30">
        <v>1188.8710000000001</v>
      </c>
      <c r="BV30">
        <v>5.5646286666666702</v>
      </c>
      <c r="BW30">
        <v>500.00983333333301</v>
      </c>
      <c r="BX30">
        <v>101.47799999999999</v>
      </c>
      <c r="BY30">
        <v>9.9895106666666705E-2</v>
      </c>
      <c r="BZ30">
        <v>27.995943333333301</v>
      </c>
      <c r="CA30">
        <v>28.558906666666701</v>
      </c>
      <c r="CB30">
        <v>999.9</v>
      </c>
      <c r="CC30">
        <v>0</v>
      </c>
      <c r="CD30">
        <v>0</v>
      </c>
      <c r="CE30">
        <v>10009.8723333333</v>
      </c>
      <c r="CF30">
        <v>0</v>
      </c>
      <c r="CG30">
        <v>309.3827</v>
      </c>
      <c r="CH30">
        <v>1400.0323333333299</v>
      </c>
      <c r="CI30">
        <v>0.90000083333333303</v>
      </c>
      <c r="CJ30">
        <v>9.9999223333333304E-2</v>
      </c>
      <c r="CK30">
        <v>0</v>
      </c>
      <c r="CL30">
        <v>919.90686666666704</v>
      </c>
      <c r="CM30">
        <v>4.9997499999999997</v>
      </c>
      <c r="CN30">
        <v>12667.77</v>
      </c>
      <c r="CO30">
        <v>12178.33</v>
      </c>
      <c r="CP30">
        <v>48.129066666666702</v>
      </c>
      <c r="CQ30">
        <v>50.125</v>
      </c>
      <c r="CR30">
        <v>49.191266666666699</v>
      </c>
      <c r="CS30">
        <v>49.478999999999999</v>
      </c>
      <c r="CT30">
        <v>49.249933333333303</v>
      </c>
      <c r="CU30">
        <v>1255.5309999999999</v>
      </c>
      <c r="CV30">
        <v>139.50166666666701</v>
      </c>
      <c r="CW30">
        <v>0</v>
      </c>
      <c r="CX30">
        <v>65.399999856948895</v>
      </c>
      <c r="CY30">
        <v>0</v>
      </c>
      <c r="CZ30">
        <v>920.01007692307701</v>
      </c>
      <c r="DA30">
        <v>22.583999994071799</v>
      </c>
      <c r="DB30">
        <v>290.14700854470999</v>
      </c>
      <c r="DC30">
        <v>12668.992307692301</v>
      </c>
      <c r="DD30">
        <v>15</v>
      </c>
      <c r="DE30">
        <v>0</v>
      </c>
      <c r="DF30" t="s">
        <v>292</v>
      </c>
      <c r="DG30">
        <v>1607556896.0999999</v>
      </c>
      <c r="DH30">
        <v>1607556911.0999999</v>
      </c>
      <c r="DI30">
        <v>0</v>
      </c>
      <c r="DJ30">
        <v>2.4E-2</v>
      </c>
      <c r="DK30">
        <v>0</v>
      </c>
      <c r="DL30">
        <v>2.5870000000000002</v>
      </c>
      <c r="DM30">
        <v>-3.7999999999999999E-2</v>
      </c>
      <c r="DN30">
        <v>394</v>
      </c>
      <c r="DO30">
        <v>9</v>
      </c>
      <c r="DP30">
        <v>0.04</v>
      </c>
      <c r="DQ30">
        <v>0.02</v>
      </c>
      <c r="DR30">
        <v>19.055095397465301</v>
      </c>
      <c r="DS30">
        <v>-0.12394684090585099</v>
      </c>
      <c r="DT30">
        <v>0.12854919389661501</v>
      </c>
      <c r="DU30">
        <v>1</v>
      </c>
      <c r="DV30">
        <v>-24.225883870967699</v>
      </c>
      <c r="DW30">
        <v>-2.0612903225544002E-3</v>
      </c>
      <c r="DX30">
        <v>0.14089322449144301</v>
      </c>
      <c r="DY30">
        <v>1</v>
      </c>
      <c r="DZ30">
        <v>1.1562296774193499</v>
      </c>
      <c r="EA30">
        <v>5.1691935483862703E-3</v>
      </c>
      <c r="EB30">
        <v>5.7514365033647604E-4</v>
      </c>
      <c r="EC30">
        <v>1</v>
      </c>
      <c r="ED30">
        <v>3</v>
      </c>
      <c r="EE30">
        <v>3</v>
      </c>
      <c r="EF30" t="s">
        <v>298</v>
      </c>
      <c r="EG30">
        <v>100</v>
      </c>
      <c r="EH30">
        <v>100</v>
      </c>
      <c r="EI30">
        <v>2.59</v>
      </c>
      <c r="EJ30">
        <v>-3.7999999999999999E-2</v>
      </c>
      <c r="EK30">
        <v>2.5870000000000002</v>
      </c>
      <c r="EL30">
        <v>0</v>
      </c>
      <c r="EM30">
        <v>0</v>
      </c>
      <c r="EN30">
        <v>0</v>
      </c>
      <c r="EO30">
        <v>-3.7999999999999999E-2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1346.6</v>
      </c>
      <c r="EX30">
        <v>1346.3</v>
      </c>
      <c r="EY30">
        <v>2</v>
      </c>
      <c r="EZ30">
        <v>493.75299999999999</v>
      </c>
      <c r="FA30">
        <v>471.34399999999999</v>
      </c>
      <c r="FB30">
        <v>24.454000000000001</v>
      </c>
      <c r="FC30">
        <v>31.389199999999999</v>
      </c>
      <c r="FD30">
        <v>30.0001</v>
      </c>
      <c r="FE30">
        <v>31.427199999999999</v>
      </c>
      <c r="FF30">
        <v>31.4194</v>
      </c>
      <c r="FG30">
        <v>42.363700000000001</v>
      </c>
      <c r="FH30">
        <v>0</v>
      </c>
      <c r="FI30">
        <v>100</v>
      </c>
      <c r="FJ30">
        <v>24.456499999999998</v>
      </c>
      <c r="FK30">
        <v>1219.1099999999999</v>
      </c>
      <c r="FL30">
        <v>10.945399999999999</v>
      </c>
      <c r="FM30">
        <v>101.764</v>
      </c>
      <c r="FN30">
        <v>101.163</v>
      </c>
    </row>
    <row r="31" spans="1:170" x14ac:dyDescent="0.25">
      <c r="A31">
        <v>15</v>
      </c>
      <c r="B31">
        <v>1607637810.5</v>
      </c>
      <c r="C31">
        <v>1175.4000000953699</v>
      </c>
      <c r="D31" t="s">
        <v>349</v>
      </c>
      <c r="E31" t="s">
        <v>350</v>
      </c>
      <c r="F31" t="s">
        <v>286</v>
      </c>
      <c r="G31" t="s">
        <v>287</v>
      </c>
      <c r="H31">
        <v>1607637802.5</v>
      </c>
      <c r="I31">
        <f t="shared" si="0"/>
        <v>8.7889762814449628E-4</v>
      </c>
      <c r="J31">
        <f t="shared" si="1"/>
        <v>17.475104932245138</v>
      </c>
      <c r="K31">
        <f t="shared" si="2"/>
        <v>1400.0380645161299</v>
      </c>
      <c r="L31">
        <f t="shared" si="3"/>
        <v>270.86475534144955</v>
      </c>
      <c r="M31">
        <f t="shared" si="4"/>
        <v>27.512378126392306</v>
      </c>
      <c r="N31">
        <f t="shared" si="5"/>
        <v>142.20519968998656</v>
      </c>
      <c r="O31">
        <f t="shared" si="6"/>
        <v>2.5909614439486729E-2</v>
      </c>
      <c r="P31">
        <f t="shared" si="7"/>
        <v>2.956074212604066</v>
      </c>
      <c r="Q31">
        <f t="shared" si="8"/>
        <v>2.5784110686298815E-2</v>
      </c>
      <c r="R31">
        <f t="shared" si="9"/>
        <v>1.6126294384491674E-2</v>
      </c>
      <c r="S31">
        <f t="shared" si="10"/>
        <v>231.29439381405578</v>
      </c>
      <c r="T31">
        <f t="shared" si="11"/>
        <v>29.107846970369227</v>
      </c>
      <c r="U31">
        <f t="shared" si="12"/>
        <v>28.580267741935501</v>
      </c>
      <c r="V31">
        <f t="shared" si="13"/>
        <v>3.9251201403340383</v>
      </c>
      <c r="W31">
        <f t="shared" si="14"/>
        <v>14.2158923221292</v>
      </c>
      <c r="X31">
        <f t="shared" si="15"/>
        <v>0.53892598282158988</v>
      </c>
      <c r="Y31">
        <f t="shared" si="16"/>
        <v>3.7910105859670131</v>
      </c>
      <c r="Z31">
        <f t="shared" si="17"/>
        <v>3.3861941575124486</v>
      </c>
      <c r="AA31">
        <f t="shared" si="18"/>
        <v>-38.759385401172288</v>
      </c>
      <c r="AB31">
        <f t="shared" si="19"/>
        <v>-95.235670425311909</v>
      </c>
      <c r="AC31">
        <f t="shared" si="20"/>
        <v>-7.0422791415119663</v>
      </c>
      <c r="AD31">
        <f t="shared" si="21"/>
        <v>90.257058846059621</v>
      </c>
      <c r="AE31">
        <v>4</v>
      </c>
      <c r="AF31">
        <v>1</v>
      </c>
      <c r="AG31">
        <f t="shared" si="22"/>
        <v>1</v>
      </c>
      <c r="AH31">
        <f t="shared" si="23"/>
        <v>0</v>
      </c>
      <c r="AI31">
        <f t="shared" si="24"/>
        <v>53504.561135798591</v>
      </c>
      <c r="AJ31" t="s">
        <v>288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934.67079999999999</v>
      </c>
      <c r="AR31">
        <v>1139.8499999999999</v>
      </c>
      <c r="AS31">
        <f t="shared" si="27"/>
        <v>0.18000543931219015</v>
      </c>
      <c r="AT31">
        <v>0.5</v>
      </c>
      <c r="AU31">
        <f t="shared" si="28"/>
        <v>1180.2024104247416</v>
      </c>
      <c r="AV31">
        <f t="shared" si="29"/>
        <v>17.475104932245138</v>
      </c>
      <c r="AW31">
        <f t="shared" si="30"/>
        <v>106.22142668290569</v>
      </c>
      <c r="AX31">
        <f t="shared" si="31"/>
        <v>0.4344080361451067</v>
      </c>
      <c r="AY31">
        <f t="shared" si="32"/>
        <v>1.5296403610601288E-2</v>
      </c>
      <c r="AZ31">
        <f t="shared" si="33"/>
        <v>1.8618502434530861</v>
      </c>
      <c r="BA31" t="s">
        <v>352</v>
      </c>
      <c r="BB31">
        <v>644.69000000000005</v>
      </c>
      <c r="BC31">
        <f t="shared" si="34"/>
        <v>495.15999999999985</v>
      </c>
      <c r="BD31">
        <f t="shared" si="35"/>
        <v>0.41436949672833018</v>
      </c>
      <c r="BE31">
        <f t="shared" si="36"/>
        <v>0.8108191748268313</v>
      </c>
      <c r="BF31">
        <f t="shared" si="37"/>
        <v>0.48348778741491955</v>
      </c>
      <c r="BG31">
        <f t="shared" si="38"/>
        <v>0.83335719619257509</v>
      </c>
      <c r="BH31">
        <f t="shared" si="39"/>
        <v>1400.0206451612901</v>
      </c>
      <c r="BI31">
        <f t="shared" si="40"/>
        <v>1180.2024104247416</v>
      </c>
      <c r="BJ31">
        <f t="shared" si="41"/>
        <v>0.84298929055348026</v>
      </c>
      <c r="BK31">
        <f t="shared" si="42"/>
        <v>0.19597858110696073</v>
      </c>
      <c r="BL31">
        <v>6</v>
      </c>
      <c r="BM31">
        <v>0.5</v>
      </c>
      <c r="BN31" t="s">
        <v>291</v>
      </c>
      <c r="BO31">
        <v>2</v>
      </c>
      <c r="BP31">
        <v>1607637802.5</v>
      </c>
      <c r="BQ31">
        <v>1400.0380645161299</v>
      </c>
      <c r="BR31">
        <v>1422.4841935483901</v>
      </c>
      <c r="BS31">
        <v>5.3058319354838703</v>
      </c>
      <c r="BT31">
        <v>4.2567780645161299</v>
      </c>
      <c r="BU31">
        <v>1397.45032258065</v>
      </c>
      <c r="BV31">
        <v>5.3438322580645199</v>
      </c>
      <c r="BW31">
        <v>500.01303225806402</v>
      </c>
      <c r="BX31">
        <v>101.472419354839</v>
      </c>
      <c r="BY31">
        <v>9.9961635483871006E-2</v>
      </c>
      <c r="BZ31">
        <v>27.982683870967701</v>
      </c>
      <c r="CA31">
        <v>28.580267741935501</v>
      </c>
      <c r="CB31">
        <v>999.9</v>
      </c>
      <c r="CC31">
        <v>0</v>
      </c>
      <c r="CD31">
        <v>0</v>
      </c>
      <c r="CE31">
        <v>10004.678709677401</v>
      </c>
      <c r="CF31">
        <v>0</v>
      </c>
      <c r="CG31">
        <v>305.83035483870998</v>
      </c>
      <c r="CH31">
        <v>1400.0206451612901</v>
      </c>
      <c r="CI31">
        <v>0.89999948387096795</v>
      </c>
      <c r="CJ31">
        <v>0.100000580645161</v>
      </c>
      <c r="CK31">
        <v>0</v>
      </c>
      <c r="CL31">
        <v>935.11893548387104</v>
      </c>
      <c r="CM31">
        <v>4.9997499999999997</v>
      </c>
      <c r="CN31">
        <v>12878.129032258101</v>
      </c>
      <c r="CO31">
        <v>12178.2387096774</v>
      </c>
      <c r="CP31">
        <v>48.2093548387097</v>
      </c>
      <c r="CQ31">
        <v>50.302</v>
      </c>
      <c r="CR31">
        <v>49.308</v>
      </c>
      <c r="CS31">
        <v>49.620935483871001</v>
      </c>
      <c r="CT31">
        <v>49.311999999999998</v>
      </c>
      <c r="CU31">
        <v>1255.5183870967701</v>
      </c>
      <c r="CV31">
        <v>139.50225806451601</v>
      </c>
      <c r="CW31">
        <v>0</v>
      </c>
      <c r="CX31">
        <v>120</v>
      </c>
      <c r="CY31">
        <v>0</v>
      </c>
      <c r="CZ31">
        <v>934.67079999999999</v>
      </c>
      <c r="DA31">
        <v>-28.8701538513237</v>
      </c>
      <c r="DB31">
        <v>-390.16923078205099</v>
      </c>
      <c r="DC31">
        <v>12871.995999999999</v>
      </c>
      <c r="DD31">
        <v>15</v>
      </c>
      <c r="DE31">
        <v>0</v>
      </c>
      <c r="DF31" t="s">
        <v>292</v>
      </c>
      <c r="DG31">
        <v>1607556896.0999999</v>
      </c>
      <c r="DH31">
        <v>1607556911.0999999</v>
      </c>
      <c r="DI31">
        <v>0</v>
      </c>
      <c r="DJ31">
        <v>2.4E-2</v>
      </c>
      <c r="DK31">
        <v>0</v>
      </c>
      <c r="DL31">
        <v>2.5870000000000002</v>
      </c>
      <c r="DM31">
        <v>-3.7999999999999999E-2</v>
      </c>
      <c r="DN31">
        <v>394</v>
      </c>
      <c r="DO31">
        <v>9</v>
      </c>
      <c r="DP31">
        <v>0.04</v>
      </c>
      <c r="DQ31">
        <v>0.02</v>
      </c>
      <c r="DR31">
        <v>17.492744646778601</v>
      </c>
      <c r="DS31">
        <v>-1.9734488793060401</v>
      </c>
      <c r="DT31">
        <v>0.15523737050182901</v>
      </c>
      <c r="DU31">
        <v>0</v>
      </c>
      <c r="DV31">
        <v>-22.4458870967742</v>
      </c>
      <c r="DW31">
        <v>2.5078500000000599</v>
      </c>
      <c r="DX31">
        <v>0.19621864161536101</v>
      </c>
      <c r="DY31">
        <v>0</v>
      </c>
      <c r="DZ31">
        <v>1.0490548387096801</v>
      </c>
      <c r="EA31">
        <v>-0.115668387096778</v>
      </c>
      <c r="EB31">
        <v>8.6286599979997994E-3</v>
      </c>
      <c r="EC31">
        <v>1</v>
      </c>
      <c r="ED31">
        <v>1</v>
      </c>
      <c r="EE31">
        <v>3</v>
      </c>
      <c r="EF31" t="s">
        <v>332</v>
      </c>
      <c r="EG31">
        <v>100</v>
      </c>
      <c r="EH31">
        <v>100</v>
      </c>
      <c r="EI31">
        <v>2.59</v>
      </c>
      <c r="EJ31">
        <v>-3.7999999999999999E-2</v>
      </c>
      <c r="EK31">
        <v>2.5870000000000002</v>
      </c>
      <c r="EL31">
        <v>0</v>
      </c>
      <c r="EM31">
        <v>0</v>
      </c>
      <c r="EN31">
        <v>0</v>
      </c>
      <c r="EO31">
        <v>-3.7999999999999999E-2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1348.6</v>
      </c>
      <c r="EX31">
        <v>1348.3</v>
      </c>
      <c r="EY31">
        <v>2</v>
      </c>
      <c r="EZ31">
        <v>493.44400000000002</v>
      </c>
      <c r="FA31">
        <v>471.40100000000001</v>
      </c>
      <c r="FB31">
        <v>24.499300000000002</v>
      </c>
      <c r="FC31">
        <v>31.424099999999999</v>
      </c>
      <c r="FD31">
        <v>30</v>
      </c>
      <c r="FE31">
        <v>31.4343</v>
      </c>
      <c r="FF31">
        <v>31.4222</v>
      </c>
      <c r="FG31">
        <v>49.5062</v>
      </c>
      <c r="FH31">
        <v>0</v>
      </c>
      <c r="FI31">
        <v>100</v>
      </c>
      <c r="FJ31">
        <v>24.504300000000001</v>
      </c>
      <c r="FK31">
        <v>1421.57</v>
      </c>
      <c r="FL31">
        <v>10.945399999999999</v>
      </c>
      <c r="FM31">
        <v>101.754</v>
      </c>
      <c r="FN31">
        <v>101.15300000000001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2020-12-10T14:05:04Z</dcterms:created>
  <dcterms:modified xsi:type="dcterms:W3CDTF">2021-05-04T23:11:31Z</dcterms:modified>
</cp:coreProperties>
</file>