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93C8ACC3-D7FD-401A-932D-FC7C5A49A4E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S31" i="1" s="1"/>
  <c r="BG31" i="1"/>
  <c r="BF31" i="1"/>
  <c r="BE31" i="1"/>
  <c r="BD31" i="1"/>
  <c r="BC31" i="1"/>
  <c r="AZ31" i="1"/>
  <c r="AX31" i="1"/>
  <c r="AU31" i="1"/>
  <c r="AS31" i="1"/>
  <c r="AN31" i="1"/>
  <c r="AM31" i="1"/>
  <c r="AI31" i="1"/>
  <c r="AG31" i="1"/>
  <c r="K31" i="1" s="1"/>
  <c r="Y31" i="1"/>
  <c r="X31" i="1"/>
  <c r="W31" i="1"/>
  <c r="P31" i="1"/>
  <c r="N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M30" i="1"/>
  <c r="AN30" i="1" s="1"/>
  <c r="AI30" i="1"/>
  <c r="AG30" i="1"/>
  <c r="Y30" i="1"/>
  <c r="X30" i="1"/>
  <c r="W30" i="1"/>
  <c r="P30" i="1"/>
  <c r="BK29" i="1"/>
  <c r="BJ29" i="1"/>
  <c r="BH29" i="1"/>
  <c r="BI29" i="1" s="1"/>
  <c r="AU29" i="1" s="1"/>
  <c r="BG29" i="1"/>
  <c r="BF29" i="1"/>
  <c r="BE29" i="1"/>
  <c r="BD29" i="1"/>
  <c r="BC29" i="1"/>
  <c r="AX29" i="1" s="1"/>
  <c r="AZ29" i="1"/>
  <c r="AS29" i="1"/>
  <c r="AN29" i="1"/>
  <c r="AM29" i="1"/>
  <c r="AI29" i="1"/>
  <c r="AG29" i="1" s="1"/>
  <c r="K29" i="1" s="1"/>
  <c r="Y29" i="1"/>
  <c r="X29" i="1"/>
  <c r="W29" i="1" s="1"/>
  <c r="P29" i="1"/>
  <c r="J29" i="1"/>
  <c r="AV29" i="1" s="1"/>
  <c r="AY29" i="1" s="1"/>
  <c r="BK28" i="1"/>
  <c r="BJ28" i="1"/>
  <c r="BH28" i="1"/>
  <c r="BI28" i="1" s="1"/>
  <c r="S28" i="1" s="1"/>
  <c r="BG28" i="1"/>
  <c r="BF28" i="1"/>
  <c r="BE28" i="1"/>
  <c r="BD28" i="1"/>
  <c r="BC28" i="1"/>
  <c r="AZ28" i="1"/>
  <c r="AX28" i="1"/>
  <c r="AU28" i="1"/>
  <c r="AW28" i="1" s="1"/>
  <c r="AS28" i="1"/>
  <c r="AN28" i="1"/>
  <c r="AM28" i="1"/>
  <c r="AI28" i="1"/>
  <c r="AG28" i="1"/>
  <c r="K28" i="1" s="1"/>
  <c r="Y28" i="1"/>
  <c r="X28" i="1"/>
  <c r="W28" i="1"/>
  <c r="P28" i="1"/>
  <c r="N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M27" i="1"/>
  <c r="AN27" i="1" s="1"/>
  <c r="AI27" i="1"/>
  <c r="AG27" i="1" s="1"/>
  <c r="I27" i="1" s="1"/>
  <c r="Y27" i="1"/>
  <c r="X27" i="1"/>
  <c r="P27" i="1"/>
  <c r="BK26" i="1"/>
  <c r="S26" i="1" s="1"/>
  <c r="BJ26" i="1"/>
  <c r="BI26" i="1"/>
  <c r="BH26" i="1"/>
  <c r="BG26" i="1"/>
  <c r="BF26" i="1"/>
  <c r="BE26" i="1"/>
  <c r="BD26" i="1"/>
  <c r="BC26" i="1"/>
  <c r="AX26" i="1" s="1"/>
  <c r="AZ26" i="1"/>
  <c r="AU26" i="1"/>
  <c r="AS26" i="1"/>
  <c r="AW26" i="1" s="1"/>
  <c r="AN26" i="1"/>
  <c r="AM26" i="1"/>
  <c r="AI26" i="1"/>
  <c r="AG26" i="1" s="1"/>
  <c r="Y26" i="1"/>
  <c r="W26" i="1" s="1"/>
  <c r="X26" i="1"/>
  <c r="P26" i="1"/>
  <c r="K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G25" i="1"/>
  <c r="Y25" i="1"/>
  <c r="X25" i="1"/>
  <c r="W25" i="1"/>
  <c r="P25" i="1"/>
  <c r="N25" i="1"/>
  <c r="BK24" i="1"/>
  <c r="BJ24" i="1"/>
  <c r="BI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J24" i="1"/>
  <c r="AV24" i="1" s="1"/>
  <c r="I24" i="1"/>
  <c r="AA24" i="1" s="1"/>
  <c r="BK23" i="1"/>
  <c r="BJ23" i="1"/>
  <c r="BH23" i="1"/>
  <c r="BI23" i="1" s="1"/>
  <c r="S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N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M22" i="1"/>
  <c r="AN22" i="1" s="1"/>
  <c r="AI22" i="1"/>
  <c r="AG22" i="1"/>
  <c r="Y22" i="1"/>
  <c r="X22" i="1"/>
  <c r="W22" i="1" s="1"/>
  <c r="P22" i="1"/>
  <c r="BK21" i="1"/>
  <c r="BJ21" i="1"/>
  <c r="BH21" i="1"/>
  <c r="BI21" i="1" s="1"/>
  <c r="AU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K21" i="1" s="1"/>
  <c r="Y21" i="1"/>
  <c r="X21" i="1"/>
  <c r="W21" i="1" s="1"/>
  <c r="S21" i="1"/>
  <c r="P21" i="1"/>
  <c r="BK20" i="1"/>
  <c r="BJ20" i="1"/>
  <c r="BH20" i="1"/>
  <c r="BI20" i="1" s="1"/>
  <c r="S20" i="1" s="1"/>
  <c r="BG20" i="1"/>
  <c r="BF20" i="1"/>
  <c r="BE20" i="1"/>
  <c r="BD20" i="1"/>
  <c r="BC20" i="1"/>
  <c r="AZ20" i="1"/>
  <c r="AX20" i="1"/>
  <c r="AS20" i="1"/>
  <c r="AN20" i="1"/>
  <c r="AM20" i="1"/>
  <c r="AI20" i="1"/>
  <c r="AG20" i="1"/>
  <c r="Y20" i="1"/>
  <c r="X20" i="1"/>
  <c r="W20" i="1"/>
  <c r="P20" i="1"/>
  <c r="N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Y19" i="1"/>
  <c r="X19" i="1"/>
  <c r="W19" i="1" s="1"/>
  <c r="P19" i="1"/>
  <c r="BK18" i="1"/>
  <c r="BJ18" i="1"/>
  <c r="BI18" i="1"/>
  <c r="BH18" i="1"/>
  <c r="BG18" i="1"/>
  <c r="BF18" i="1"/>
  <c r="BE18" i="1"/>
  <c r="BD18" i="1"/>
  <c r="BC18" i="1"/>
  <c r="AX18" i="1" s="1"/>
  <c r="AZ18" i="1"/>
  <c r="AU18" i="1"/>
  <c r="AS18" i="1"/>
  <c r="AW18" i="1" s="1"/>
  <c r="AN18" i="1"/>
  <c r="AM18" i="1"/>
  <c r="AI18" i="1"/>
  <c r="AG18" i="1" s="1"/>
  <c r="Y18" i="1"/>
  <c r="W18" i="1" s="1"/>
  <c r="X18" i="1"/>
  <c r="S18" i="1"/>
  <c r="P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Y17" i="1"/>
  <c r="X17" i="1"/>
  <c r="W17" i="1" s="1"/>
  <c r="P17" i="1"/>
  <c r="AU27" i="1" l="1"/>
  <c r="S27" i="1"/>
  <c r="AU19" i="1"/>
  <c r="S19" i="1"/>
  <c r="AU24" i="1"/>
  <c r="AY24" i="1" s="1"/>
  <c r="S24" i="1"/>
  <c r="AA27" i="1"/>
  <c r="N19" i="1"/>
  <c r="K19" i="1"/>
  <c r="AU30" i="1"/>
  <c r="AW30" i="1" s="1"/>
  <c r="S30" i="1"/>
  <c r="J18" i="1"/>
  <c r="AV18" i="1" s="1"/>
  <c r="AY18" i="1" s="1"/>
  <c r="I18" i="1"/>
  <c r="AH18" i="1"/>
  <c r="N18" i="1"/>
  <c r="J19" i="1"/>
  <c r="AV19" i="1" s="1"/>
  <c r="AU17" i="1"/>
  <c r="AW17" i="1" s="1"/>
  <c r="S17" i="1"/>
  <c r="T20" i="1"/>
  <c r="U20" i="1" s="1"/>
  <c r="K20" i="1"/>
  <c r="J20" i="1"/>
  <c r="AV20" i="1" s="1"/>
  <c r="AY20" i="1" s="1"/>
  <c r="AH20" i="1"/>
  <c r="I20" i="1"/>
  <c r="N22" i="1"/>
  <c r="K22" i="1"/>
  <c r="J22" i="1"/>
  <c r="AV22" i="1" s="1"/>
  <c r="AY22" i="1" s="1"/>
  <c r="I22" i="1"/>
  <c r="AH25" i="1"/>
  <c r="K25" i="1"/>
  <c r="J25" i="1"/>
  <c r="AV25" i="1" s="1"/>
  <c r="I25" i="1"/>
  <c r="AW27" i="1"/>
  <c r="K17" i="1"/>
  <c r="I17" i="1"/>
  <c r="J17" i="1"/>
  <c r="AV17" i="1" s="1"/>
  <c r="AW21" i="1"/>
  <c r="AH17" i="1"/>
  <c r="K18" i="1"/>
  <c r="J21" i="1"/>
  <c r="AV21" i="1" s="1"/>
  <c r="AY21" i="1" s="1"/>
  <c r="AH24" i="1"/>
  <c r="K24" i="1"/>
  <c r="N24" i="1"/>
  <c r="AW31" i="1"/>
  <c r="N17" i="1"/>
  <c r="AH22" i="1"/>
  <c r="J26" i="1"/>
  <c r="AV26" i="1" s="1"/>
  <c r="AY26" i="1" s="1"/>
  <c r="I26" i="1"/>
  <c r="T26" i="1" s="1"/>
  <c r="U26" i="1" s="1"/>
  <c r="AH26" i="1"/>
  <c r="N26" i="1"/>
  <c r="W27" i="1"/>
  <c r="N30" i="1"/>
  <c r="K30" i="1"/>
  <c r="J30" i="1"/>
  <c r="AV30" i="1" s="1"/>
  <c r="AY30" i="1" s="1"/>
  <c r="I30" i="1"/>
  <c r="AU23" i="1"/>
  <c r="AW19" i="1"/>
  <c r="S29" i="1"/>
  <c r="AW29" i="1"/>
  <c r="AH30" i="1"/>
  <c r="I21" i="1"/>
  <c r="AH21" i="1"/>
  <c r="N21" i="1"/>
  <c r="AW23" i="1"/>
  <c r="N27" i="1"/>
  <c r="J27" i="1"/>
  <c r="AV27" i="1" s="1"/>
  <c r="AY27" i="1" s="1"/>
  <c r="K27" i="1"/>
  <c r="T18" i="1"/>
  <c r="U18" i="1" s="1"/>
  <c r="T21" i="1"/>
  <c r="U21" i="1" s="1"/>
  <c r="I29" i="1"/>
  <c r="AH29" i="1"/>
  <c r="N29" i="1"/>
  <c r="I19" i="1"/>
  <c r="AH19" i="1"/>
  <c r="AU20" i="1"/>
  <c r="AW20" i="1" s="1"/>
  <c r="AU22" i="1"/>
  <c r="AW22" i="1" s="1"/>
  <c r="S22" i="1"/>
  <c r="AU25" i="1"/>
  <c r="AW25" i="1" s="1"/>
  <c r="S25" i="1"/>
  <c r="AH27" i="1"/>
  <c r="AH28" i="1"/>
  <c r="AH23" i="1"/>
  <c r="I28" i="1"/>
  <c r="AH31" i="1"/>
  <c r="I23" i="1"/>
  <c r="T23" i="1" s="1"/>
  <c r="U23" i="1" s="1"/>
  <c r="J28" i="1"/>
  <c r="AV28" i="1" s="1"/>
  <c r="AY28" i="1" s="1"/>
  <c r="I31" i="1"/>
  <c r="J23" i="1"/>
  <c r="AV23" i="1" s="1"/>
  <c r="AY23" i="1" s="1"/>
  <c r="J31" i="1"/>
  <c r="AV31" i="1" s="1"/>
  <c r="AY31" i="1" s="1"/>
  <c r="AC26" i="1" l="1"/>
  <c r="V26" i="1"/>
  <c r="Z26" i="1" s="1"/>
  <c r="AB26" i="1"/>
  <c r="V23" i="1"/>
  <c r="Z23" i="1" s="1"/>
  <c r="AB23" i="1"/>
  <c r="AC23" i="1"/>
  <c r="AC20" i="1"/>
  <c r="AD20" i="1" s="1"/>
  <c r="V20" i="1"/>
  <c r="Z20" i="1" s="1"/>
  <c r="AW24" i="1"/>
  <c r="AA25" i="1"/>
  <c r="AA20" i="1"/>
  <c r="Q20" i="1"/>
  <c r="O20" i="1" s="1"/>
  <c r="R20" i="1" s="1"/>
  <c r="L20" i="1" s="1"/>
  <c r="M20" i="1" s="1"/>
  <c r="AA17" i="1"/>
  <c r="AA28" i="1"/>
  <c r="T22" i="1"/>
  <c r="U22" i="1" s="1"/>
  <c r="AA30" i="1"/>
  <c r="Q30" i="1"/>
  <c r="O30" i="1" s="1"/>
  <c r="R30" i="1" s="1"/>
  <c r="L30" i="1" s="1"/>
  <c r="M30" i="1" s="1"/>
  <c r="AB20" i="1"/>
  <c r="T17" i="1"/>
  <c r="U17" i="1" s="1"/>
  <c r="T28" i="1"/>
  <c r="U28" i="1" s="1"/>
  <c r="AY25" i="1"/>
  <c r="AY19" i="1"/>
  <c r="T19" i="1"/>
  <c r="U19" i="1" s="1"/>
  <c r="AA29" i="1"/>
  <c r="T24" i="1"/>
  <c r="U24" i="1" s="1"/>
  <c r="AC21" i="1"/>
  <c r="AD21" i="1" s="1"/>
  <c r="V21" i="1"/>
  <c r="Z21" i="1" s="1"/>
  <c r="AB21" i="1"/>
  <c r="T29" i="1"/>
  <c r="U29" i="1" s="1"/>
  <c r="Q29" i="1" s="1"/>
  <c r="O29" i="1" s="1"/>
  <c r="R29" i="1" s="1"/>
  <c r="L29" i="1" s="1"/>
  <c r="M29" i="1" s="1"/>
  <c r="Q26" i="1"/>
  <c r="O26" i="1" s="1"/>
  <c r="R26" i="1" s="1"/>
  <c r="L26" i="1" s="1"/>
  <c r="M26" i="1" s="1"/>
  <c r="AA26" i="1"/>
  <c r="T30" i="1"/>
  <c r="U30" i="1" s="1"/>
  <c r="Q21" i="1"/>
  <c r="O21" i="1" s="1"/>
  <c r="R21" i="1" s="1"/>
  <c r="L21" i="1" s="1"/>
  <c r="M21" i="1" s="1"/>
  <c r="AA21" i="1"/>
  <c r="T25" i="1"/>
  <c r="U25" i="1" s="1"/>
  <c r="V18" i="1"/>
  <c r="Z18" i="1" s="1"/>
  <c r="AC18" i="1"/>
  <c r="AD18" i="1" s="1"/>
  <c r="AB18" i="1"/>
  <c r="T27" i="1"/>
  <c r="U27" i="1" s="1"/>
  <c r="AA31" i="1"/>
  <c r="Q31" i="1"/>
  <c r="O31" i="1" s="1"/>
  <c r="R31" i="1" s="1"/>
  <c r="L31" i="1" s="1"/>
  <c r="M31" i="1" s="1"/>
  <c r="T31" i="1"/>
  <c r="U31" i="1" s="1"/>
  <c r="AA19" i="1"/>
  <c r="Q19" i="1"/>
  <c r="O19" i="1" s="1"/>
  <c r="R19" i="1" s="1"/>
  <c r="L19" i="1" s="1"/>
  <c r="M19" i="1" s="1"/>
  <c r="AA23" i="1"/>
  <c r="Q23" i="1"/>
  <c r="O23" i="1" s="1"/>
  <c r="R23" i="1" s="1"/>
  <c r="L23" i="1" s="1"/>
  <c r="M23" i="1" s="1"/>
  <c r="AY17" i="1"/>
  <c r="AA22" i="1"/>
  <c r="Q22" i="1"/>
  <c r="O22" i="1" s="1"/>
  <c r="R22" i="1" s="1"/>
  <c r="L22" i="1" s="1"/>
  <c r="M22" i="1" s="1"/>
  <c r="Q18" i="1"/>
  <c r="O18" i="1" s="1"/>
  <c r="R18" i="1" s="1"/>
  <c r="L18" i="1" s="1"/>
  <c r="M18" i="1" s="1"/>
  <c r="AA18" i="1"/>
  <c r="AC17" i="1" l="1"/>
  <c r="AD17" i="1" s="1"/>
  <c r="V17" i="1"/>
  <c r="Z17" i="1" s="1"/>
  <c r="AB17" i="1"/>
  <c r="Q17" i="1"/>
  <c r="O17" i="1" s="1"/>
  <c r="R17" i="1" s="1"/>
  <c r="L17" i="1" s="1"/>
  <c r="M17" i="1" s="1"/>
  <c r="V31" i="1"/>
  <c r="Z31" i="1" s="1"/>
  <c r="AC31" i="1"/>
  <c r="AB31" i="1"/>
  <c r="AD23" i="1"/>
  <c r="AC25" i="1"/>
  <c r="AD25" i="1" s="1"/>
  <c r="V25" i="1"/>
  <c r="Z25" i="1" s="1"/>
  <c r="AB25" i="1"/>
  <c r="V27" i="1"/>
  <c r="Z27" i="1" s="1"/>
  <c r="AC27" i="1"/>
  <c r="Q27" i="1"/>
  <c r="O27" i="1" s="1"/>
  <c r="R27" i="1" s="1"/>
  <c r="L27" i="1" s="1"/>
  <c r="M27" i="1" s="1"/>
  <c r="AB27" i="1"/>
  <c r="V22" i="1"/>
  <c r="Z22" i="1" s="1"/>
  <c r="AC22" i="1"/>
  <c r="AB22" i="1"/>
  <c r="Q25" i="1"/>
  <c r="O25" i="1" s="1"/>
  <c r="R25" i="1" s="1"/>
  <c r="L25" i="1" s="1"/>
  <c r="M25" i="1" s="1"/>
  <c r="V19" i="1"/>
  <c r="Z19" i="1" s="1"/>
  <c r="AC19" i="1"/>
  <c r="AB19" i="1"/>
  <c r="V30" i="1"/>
  <c r="Z30" i="1" s="1"/>
  <c r="AC30" i="1"/>
  <c r="AD30" i="1" s="1"/>
  <c r="AB30" i="1"/>
  <c r="V29" i="1"/>
  <c r="Z29" i="1" s="1"/>
  <c r="AC29" i="1"/>
  <c r="AB29" i="1"/>
  <c r="V24" i="1"/>
  <c r="Z24" i="1" s="1"/>
  <c r="AC24" i="1"/>
  <c r="AB24" i="1"/>
  <c r="Q24" i="1"/>
  <c r="O24" i="1" s="1"/>
  <c r="R24" i="1" s="1"/>
  <c r="L24" i="1" s="1"/>
  <c r="M24" i="1" s="1"/>
  <c r="AC28" i="1"/>
  <c r="V28" i="1"/>
  <c r="Z28" i="1" s="1"/>
  <c r="AB28" i="1"/>
  <c r="Q28" i="1"/>
  <c r="O28" i="1" s="1"/>
  <c r="R28" i="1" s="1"/>
  <c r="L28" i="1" s="1"/>
  <c r="M28" i="1" s="1"/>
  <c r="AD26" i="1"/>
  <c r="AD19" i="1" l="1"/>
  <c r="AD27" i="1"/>
  <c r="AD24" i="1"/>
  <c r="AD31" i="1"/>
  <c r="AD29" i="1"/>
  <c r="AD28" i="1"/>
  <c r="AD22" i="1"/>
</calcChain>
</file>

<file path=xl/sharedStrings.xml><?xml version="1.0" encoding="utf-8"?>
<sst xmlns="http://schemas.openxmlformats.org/spreadsheetml/2006/main" count="694" uniqueCount="353">
  <si>
    <t>File opened</t>
  </si>
  <si>
    <t>2020-12-10 14:05:13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</si>
  <si>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</si>
  <si>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</si>
  <si>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</si>
  <si>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</si>
  <si>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</si>
  <si>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</si>
  <si>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</si>
  <si>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</si>
  <si>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</si>
  <si>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</si>
  <si>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</si>
  <si>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"co2bspan2": "-0.0301809", "co2bzero": "0.964262", "h2obspan2b": "0.0705964", "h2obspan1": "0.99587", "co2bspanconc1": "2500", "flowbzero": "0.29097", "co2aspanconc1": "2500", "chamberpressurezero": "2.68126", "co2aspan2": "-0.0279682", "h2obspan2a": "0.0708892", "h2obzero": "1.1444", "co2aspan1": "1.00054", "h2oaspanconc1": "12.28", "h2obspanconc1": "12.28", "flowazero": "0.29042", "co2bspan1": "1.00108", "h2obspanconc2": "0", "h2oaspan1": "1.00771", "co2bspan2b": "0.308367", "h2oaspan2b": "0.070146", "h2oaspan2a": "0.0696095", "ssb_ref": "37377.7", "co2aspan2b": "0.306383", "co2aspan2a": "0.308883", "h2obspan2": "0", "tazero": "0.0863571", "ssa_ref": "35809.5", "co2aspanconc2": "299.2", "oxygen": "21", "tbzero": "0.134552", "h2oaspanconc2": "0", "h2oazero": "1.13424", "flowmeterzero": "1.00299", "co2bspan2a": "0.310949", "co2bspanconc2": "299.2", "h2oaspan2": "0"}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</si>
  <si>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</si>
  <si>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</si>
  <si>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</si>
  <si>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</si>
  <si>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</si>
  <si>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</si>
  <si>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</si>
  <si>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</si>
  <si>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</si>
  <si>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14:05:13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</si>
  <si>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</si>
  <si>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</si>
  <si>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</si>
  <si>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</si>
  <si>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</si>
  <si>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</si>
  <si>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</si>
  <si>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</si>
  <si>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</si>
  <si>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</si>
  <si>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</si>
  <si>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</si>
  <si>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</si>
  <si>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</si>
  <si>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</si>
  <si>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</si>
  <si>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</si>
  <si>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</si>
  <si>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</si>
  <si>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</si>
  <si>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</si>
  <si>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</si>
  <si>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</si>
  <si>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</si>
  <si>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</si>
  <si>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</si>
  <si>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</si>
  <si>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</si>
  <si>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</si>
  <si>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</si>
  <si>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</si>
  <si>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</si>
  <si>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</si>
  <si>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</si>
  <si>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</si>
  <si>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</si>
  <si>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</si>
  <si>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</si>
  <si>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</si>
  <si>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</si>
  <si>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</si>
  <si>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</si>
  <si>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</si>
  <si>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</si>
  <si>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</si>
  <si>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</si>
  <si>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</si>
  <si>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</si>
  <si>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</si>
  <si>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</si>
  <si>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</si>
  <si>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</si>
  <si>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</si>
  <si>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</si>
  <si>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2.25262 68.4854 374.481 629.869 889.938 1108.09 1304.73 1492.32</t>
  </si>
  <si>
    <t>Fs_true</t>
  </si>
  <si>
    <t>0.227454 101.032 405.098 601.205 801.317 1000.93 1201.56 1400.68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</si>
  <si>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</si>
  <si>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</si>
  <si>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</si>
  <si>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</si>
  <si>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</si>
  <si>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</si>
  <si>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</si>
  <si>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</si>
  <si>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</si>
  <si>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</si>
  <si>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</si>
  <si>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</si>
  <si>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</si>
  <si>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</si>
  <si>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</si>
  <si>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</si>
  <si>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</si>
  <si>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</si>
  <si>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</si>
  <si>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</si>
  <si>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</si>
  <si>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</si>
  <si>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</si>
  <si>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</si>
  <si>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</si>
  <si>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</si>
  <si>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</si>
  <si>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</si>
  <si>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</si>
  <si>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</si>
  <si>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</si>
  <si>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</si>
  <si>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</si>
  <si>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</si>
  <si>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</si>
  <si>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</si>
  <si>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</si>
  <si>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</si>
  <si>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</si>
  <si>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</si>
  <si>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</si>
  <si>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</si>
  <si>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</si>
  <si>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</si>
  <si>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</si>
  <si>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</si>
  <si>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</si>
  <si>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</si>
  <si>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</si>
  <si>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</si>
  <si>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</si>
  <si>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</si>
  <si>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</si>
  <si>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</si>
  <si>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</si>
  <si>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</si>
  <si>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</si>
  <si>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</si>
  <si>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</si>
  <si>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</si>
  <si>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</si>
  <si>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</si>
  <si>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</si>
  <si>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</si>
  <si>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</si>
  <si>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</si>
  <si>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</si>
  <si>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</si>
  <si>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</si>
  <si>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</si>
  <si>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</si>
  <si>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</si>
  <si>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</si>
  <si>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</si>
  <si>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</si>
  <si>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</si>
  <si>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</si>
  <si>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</si>
  <si>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</si>
  <si>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</si>
  <si>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</si>
  <si>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</si>
  <si>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</si>
  <si>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</si>
  <si>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</si>
  <si>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</si>
  <si>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</si>
  <si>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</si>
  <si>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</si>
  <si>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</si>
  <si>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</si>
  <si>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</si>
  <si>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</si>
  <si>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</si>
  <si>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</si>
  <si>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</si>
  <si>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</si>
  <si>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</si>
  <si>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</si>
  <si>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</si>
  <si>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</si>
  <si>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</si>
  <si>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</si>
  <si>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</si>
  <si>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</si>
  <si>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</si>
  <si>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</si>
  <si>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</si>
  <si>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</si>
  <si>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</si>
  <si>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</si>
  <si>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</si>
  <si>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</si>
  <si>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</si>
  <si>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</si>
  <si>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</si>
  <si>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</si>
  <si>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</si>
  <si>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</si>
  <si>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</si>
  <si>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</si>
  <si>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</si>
  <si>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</si>
  <si>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</si>
  <si>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</si>
  <si>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</si>
  <si>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</si>
  <si>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</si>
  <si>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</si>
  <si>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</si>
  <si>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</si>
  <si>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</si>
  <si>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</si>
  <si>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</si>
  <si>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</si>
  <si>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</si>
  <si>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</si>
  <si>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</si>
  <si>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</si>
  <si>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</si>
  <si>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</si>
  <si>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</si>
  <si>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</si>
  <si>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</si>
  <si>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</si>
  <si>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</si>
  <si>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</si>
  <si>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</si>
  <si>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</si>
  <si>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</si>
  <si>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</si>
  <si>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</si>
  <si>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</si>
  <si>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</si>
  <si>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</si>
  <si>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</si>
  <si>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</si>
  <si>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</si>
  <si>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</si>
  <si>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</si>
  <si>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</si>
  <si>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</si>
  <si>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</si>
  <si>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</si>
  <si>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</si>
  <si>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</si>
  <si>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</si>
  <si>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</si>
  <si>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</si>
  <si>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</si>
  <si>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</si>
  <si>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</si>
  <si>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</si>
  <si>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</si>
  <si>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</si>
  <si>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</si>
  <si>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</si>
  <si>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</si>
  <si>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</si>
  <si>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</si>
  <si>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</si>
  <si>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</si>
  <si>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</si>
  <si>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</si>
  <si>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</si>
  <si>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</si>
  <si>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</si>
  <si>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</si>
  <si>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</si>
  <si>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</si>
  <si>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</si>
  <si>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</si>
  <si>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</si>
  <si>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</si>
  <si>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</si>
  <si>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</si>
  <si>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</si>
  <si>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</si>
  <si>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</si>
  <si>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</si>
  <si>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</si>
  <si>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</si>
  <si>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</si>
  <si>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14:07:18</t>
  </si>
  <si>
    <t>14:07:18</t>
  </si>
  <si>
    <t>1149</t>
  </si>
  <si>
    <t>_1</t>
  </si>
  <si>
    <t>RECT-4143-20200907-06_33_50</t>
  </si>
  <si>
    <t>RECT-6689-20201210-14_07_18</t>
  </si>
  <si>
    <t>DARK-6690-20201210-14_07_20</t>
  </si>
  <si>
    <t>0: Broadleaf</t>
  </si>
  <si>
    <t>--:--:--</t>
  </si>
  <si>
    <t>1/3</t>
  </si>
  <si>
    <t>20201210 14:09:18</t>
  </si>
  <si>
    <t>14:09:18</t>
  </si>
  <si>
    <t>RECT-6691-20201210-14_09_19</t>
  </si>
  <si>
    <t>DARK-6692-20201210-14_09_21</t>
  </si>
  <si>
    <t>2/3</t>
  </si>
  <si>
    <t>20201210 14:11:19</t>
  </si>
  <si>
    <t>14:11:19</t>
  </si>
  <si>
    <t>RECT-6693-20201210-14_11_19</t>
  </si>
  <si>
    <t>DARK-6694-20201210-14_11_21</t>
  </si>
  <si>
    <t>0/3</t>
  </si>
  <si>
    <t>20201210 14:13:19</t>
  </si>
  <si>
    <t>14:13:19</t>
  </si>
  <si>
    <t>RECT-6695-20201210-14_13_20</t>
  </si>
  <si>
    <t>DARK-6696-20201210-14_13_21</t>
  </si>
  <si>
    <t>20201210 14:14:20</t>
  </si>
  <si>
    <t>14:14:20</t>
  </si>
  <si>
    <t>RECT-6697-20201210-14_14_20</t>
  </si>
  <si>
    <t>DARK-6698-20201210-14_14_22</t>
  </si>
  <si>
    <t>3/3</t>
  </si>
  <si>
    <t>20201210 14:15:20</t>
  </si>
  <si>
    <t>14:15:20</t>
  </si>
  <si>
    <t>RECT-6699-20201210-14_15_21</t>
  </si>
  <si>
    <t>DARK-6700-20201210-14_15_23</t>
  </si>
  <si>
    <t>20201210 14:16:21</t>
  </si>
  <si>
    <t>14:16:21</t>
  </si>
  <si>
    <t>RECT-6701-20201210-14_16_21</t>
  </si>
  <si>
    <t>DARK-6702-20201210-14_16_23</t>
  </si>
  <si>
    <t>20201210 14:18:21</t>
  </si>
  <si>
    <t>14:18:21</t>
  </si>
  <si>
    <t>RECT-6703-20201210-14_18_22</t>
  </si>
  <si>
    <t>DARK-6704-20201210-14_18_24</t>
  </si>
  <si>
    <t>20201210 14:20:06</t>
  </si>
  <si>
    <t>14:20:06</t>
  </si>
  <si>
    <t>RECT-6705-20201210-14_20_06</t>
  </si>
  <si>
    <t>DARK-6706-20201210-14_20_08</t>
  </si>
  <si>
    <t>20201210 14:22:06</t>
  </si>
  <si>
    <t>14:22:06</t>
  </si>
  <si>
    <t>RECT-6707-20201210-14_22_07</t>
  </si>
  <si>
    <t>DARK-6708-20201210-14_22_09</t>
  </si>
  <si>
    <t>20201210 14:24:07</t>
  </si>
  <si>
    <t>14:24:07</t>
  </si>
  <si>
    <t>RECT-6709-20201210-14_24_07</t>
  </si>
  <si>
    <t>DARK-6710-20201210-14_24_09</t>
  </si>
  <si>
    <t>20201210 14:26:07</t>
  </si>
  <si>
    <t>14:26:07</t>
  </si>
  <si>
    <t>RECT-6711-20201210-14_26_08</t>
  </si>
  <si>
    <t>DARK-6712-20201210-14_26_10</t>
  </si>
  <si>
    <t>20201210 14:28:08</t>
  </si>
  <si>
    <t>14:28:08</t>
  </si>
  <si>
    <t>RECT-6713-20201210-14_28_08</t>
  </si>
  <si>
    <t>DARK-6714-20201210-14_28_10</t>
  </si>
  <si>
    <t>20201210 14:30:08</t>
  </si>
  <si>
    <t>14:30:08</t>
  </si>
  <si>
    <t>RECT-6715-20201210-14_30_09</t>
  </si>
  <si>
    <t>DARK-6716-20201210-14_30_11</t>
  </si>
  <si>
    <t>20201210 14:31:23</t>
  </si>
  <si>
    <t>14:31:23</t>
  </si>
  <si>
    <t>RECT-6717-20201210-14_31_23</t>
  </si>
  <si>
    <t>DARK-6718-20201210-14_31_25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</si>
</sst>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 t="s">
        <v>29</v>
      </c>
    </row>
    <row r="4" spans="1:170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0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0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0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</row>
    <row r="15" spans="1:170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103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97</v>
      </c>
      <c r="DF15" t="s">
        <v>100</v>
      </c>
      <c r="DG15" t="s">
        <v>202</v>
      </c>
      <c r="DH15" t="s">
        <v>203</v>
      </c>
      <c r="DI15" t="s">
        <v>204</v>
      </c>
      <c r="DJ15" t="s">
        <v>205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</row>
    <row r="16" spans="1:170" x14ac:dyDescent="0.25">
      <c r="B16" t="s">
        <v>262</v>
      </c>
      <c r="C16" t="s">
        <v>262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169</v>
      </c>
      <c r="N16" t="s">
        <v>169</v>
      </c>
      <c r="O16" t="s">
        <v>263</v>
      </c>
      <c r="P16" t="s">
        <v>263</v>
      </c>
      <c r="Q16" t="s">
        <v>263</v>
      </c>
      <c r="R16" t="s">
        <v>263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270</v>
      </c>
      <c r="AF16" t="s">
        <v>269</v>
      </c>
      <c r="AH16" t="s">
        <v>269</v>
      </c>
      <c r="AI16" t="s">
        <v>270</v>
      </c>
      <c r="AO16" t="s">
        <v>264</v>
      </c>
      <c r="AU16" t="s">
        <v>264</v>
      </c>
      <c r="AV16" t="s">
        <v>264</v>
      </c>
      <c r="AW16" t="s">
        <v>264</v>
      </c>
      <c r="AY16" t="s">
        <v>271</v>
      </c>
      <c r="BH16" t="s">
        <v>264</v>
      </c>
      <c r="BI16" t="s">
        <v>264</v>
      </c>
      <c r="BK16" t="s">
        <v>272</v>
      </c>
      <c r="BL16" t="s">
        <v>273</v>
      </c>
      <c r="BO16" t="s">
        <v>263</v>
      </c>
      <c r="BP16" t="s">
        <v>262</v>
      </c>
      <c r="BQ16" t="s">
        <v>265</v>
      </c>
      <c r="BR16" t="s">
        <v>265</v>
      </c>
      <c r="BS16" t="s">
        <v>274</v>
      </c>
      <c r="BT16" t="s">
        <v>274</v>
      </c>
      <c r="BU16" t="s">
        <v>265</v>
      </c>
      <c r="BV16" t="s">
        <v>274</v>
      </c>
      <c r="BW16" t="s">
        <v>270</v>
      </c>
      <c r="BX16" t="s">
        <v>268</v>
      </c>
      <c r="BY16" t="s">
        <v>268</v>
      </c>
      <c r="BZ16" t="s">
        <v>267</v>
      </c>
      <c r="CA16" t="s">
        <v>267</v>
      </c>
      <c r="CB16" t="s">
        <v>267</v>
      </c>
      <c r="CC16" t="s">
        <v>267</v>
      </c>
      <c r="CD16" t="s">
        <v>267</v>
      </c>
      <c r="CE16" t="s">
        <v>275</v>
      </c>
      <c r="CF16" t="s">
        <v>264</v>
      </c>
      <c r="CG16" t="s">
        <v>264</v>
      </c>
      <c r="CH16" t="s">
        <v>264</v>
      </c>
      <c r="CM16" t="s">
        <v>264</v>
      </c>
      <c r="CP16" t="s">
        <v>267</v>
      </c>
      <c r="CQ16" t="s">
        <v>267</v>
      </c>
      <c r="CR16" t="s">
        <v>267</v>
      </c>
      <c r="CS16" t="s">
        <v>267</v>
      </c>
      <c r="CT16" t="s">
        <v>267</v>
      </c>
      <c r="CU16" t="s">
        <v>264</v>
      </c>
      <c r="CV16" t="s">
        <v>264</v>
      </c>
      <c r="CW16" t="s">
        <v>264</v>
      </c>
      <c r="CX16" t="s">
        <v>262</v>
      </c>
      <c r="DA16" t="s">
        <v>276</v>
      </c>
      <c r="DB16" t="s">
        <v>276</v>
      </c>
      <c r="DD16" t="s">
        <v>262</v>
      </c>
      <c r="DE16" t="s">
        <v>277</v>
      </c>
      <c r="DG16" t="s">
        <v>262</v>
      </c>
      <c r="DH16" t="s">
        <v>262</v>
      </c>
      <c r="DJ16" t="s">
        <v>278</v>
      </c>
      <c r="DK16" t="s">
        <v>279</v>
      </c>
      <c r="DL16" t="s">
        <v>278</v>
      </c>
      <c r="DM16" t="s">
        <v>279</v>
      </c>
      <c r="DN16" t="s">
        <v>278</v>
      </c>
      <c r="DO16" t="s">
        <v>279</v>
      </c>
      <c r="DP16" t="s">
        <v>269</v>
      </c>
      <c r="DQ16" t="s">
        <v>269</v>
      </c>
      <c r="DR16" t="s">
        <v>264</v>
      </c>
      <c r="DS16" t="s">
        <v>280</v>
      </c>
      <c r="DT16" t="s">
        <v>264</v>
      </c>
      <c r="DV16" t="s">
        <v>265</v>
      </c>
      <c r="DW16" t="s">
        <v>281</v>
      </c>
      <c r="DX16" t="s">
        <v>265</v>
      </c>
      <c r="DZ16" t="s">
        <v>274</v>
      </c>
      <c r="EA16" t="s">
        <v>282</v>
      </c>
      <c r="EB16" t="s">
        <v>274</v>
      </c>
      <c r="EG16" t="s">
        <v>269</v>
      </c>
      <c r="EH16" t="s">
        <v>269</v>
      </c>
      <c r="EI16" t="s">
        <v>278</v>
      </c>
      <c r="EJ16" t="s">
        <v>279</v>
      </c>
      <c r="EK16" t="s">
        <v>279</v>
      </c>
      <c r="EO16" t="s">
        <v>279</v>
      </c>
      <c r="ES16" t="s">
        <v>265</v>
      </c>
      <c r="ET16" t="s">
        <v>265</v>
      </c>
      <c r="EU16" t="s">
        <v>274</v>
      </c>
      <c r="EV16" t="s">
        <v>274</v>
      </c>
      <c r="EW16" t="s">
        <v>283</v>
      </c>
      <c r="EX16" t="s">
        <v>283</v>
      </c>
      <c r="EZ16" t="s">
        <v>270</v>
      </c>
      <c r="FA16" t="s">
        <v>270</v>
      </c>
      <c r="FB16" t="s">
        <v>267</v>
      </c>
      <c r="FC16" t="s">
        <v>267</v>
      </c>
      <c r="FD16" t="s">
        <v>267</v>
      </c>
      <c r="FE16" t="s">
        <v>267</v>
      </c>
      <c r="FF16" t="s">
        <v>267</v>
      </c>
      <c r="FG16" t="s">
        <v>269</v>
      </c>
      <c r="FH16" t="s">
        <v>269</v>
      </c>
      <c r="FI16" t="s">
        <v>269</v>
      </c>
      <c r="FJ16" t="s">
        <v>267</v>
      </c>
      <c r="FK16" t="s">
        <v>265</v>
      </c>
      <c r="FL16" t="s">
        <v>274</v>
      </c>
      <c r="FM16" t="s">
        <v>269</v>
      </c>
      <c r="FN16" t="s">
        <v>269</v>
      </c>
    </row>
    <row r="17" spans="1:170" x14ac:dyDescent="0.25">
      <c r="A17">
        <v>1</v>
      </c>
      <c r="B17">
        <v>1607638038</v>
      </c>
      <c r="C17">
        <v>0</v>
      </c>
      <c r="D17" t="s">
        <v>284</v>
      </c>
      <c r="E17" t="s">
        <v>285</v>
      </c>
      <c r="F17" t="s">
        <v>286</v>
      </c>
      <c r="G17" t="s">
        <v>287</v>
      </c>
      <c r="H17">
        <v>1607638030.25</v>
      </c>
      <c r="I17">
        <f t="shared" ref="I17:I31" si="0">BW17*AG17*(BS17-BT17)/(100*BL17*(1000-AG17*BS17))</f>
        <v>1.3614808123008119E-3</v>
      </c>
      <c r="J17">
        <f t="shared" ref="J17:J31" si="1">BW17*AG17*(BR17-BQ17*(1000-AG17*BT17)/(1000-AG17*BS17))/(100*BL17)</f>
        <v>5.5843642312006576</v>
      </c>
      <c r="K17">
        <f t="shared" ref="K17:K31" si="2">BQ17 - IF(AG17&gt;1, J17*BL17*100/(AI17*CE17), 0)</f>
        <v>399.94703333333302</v>
      </c>
      <c r="L17">
        <f t="shared" ref="L17:L31" si="3">((R17-I17/2)*K17-J17)/(R17+I17/2)</f>
        <v>162.71389849957066</v>
      </c>
      <c r="M17">
        <f t="shared" ref="M17:M31" si="4">L17*(BX17+BY17)/1000</f>
        <v>16.526008094102206</v>
      </c>
      <c r="N17">
        <f t="shared" ref="N17:N31" si="5">(BQ17 - IF(AG17&gt;1, J17*BL17*100/(AI17*CE17), 0))*(BX17+BY17)/1000</f>
        <v>40.620549141942334</v>
      </c>
      <c r="O17">
        <f t="shared" ref="O17:O31" si="6">2/((1/Q17-1/P17)+SIGN(Q17)*SQRT((1/Q17-1/P17)*(1/Q17-1/P17) + 4*BM17/((BM17+1)*(BM17+1))*(2*1/Q17*1/P17-1/P17*1/P17)))</f>
        <v>4.050893869109435E-2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2.9546197899050153</v>
      </c>
      <c r="Q17">
        <f t="shared" ref="Q17:Q31" si="8">I17*(1000-(1000*0.61365*EXP(17.502*U17/(240.97+U17))/(BX17+BY17)+BS17)/2)/(1000*0.61365*EXP(17.502*U17/(240.97+U17))/(BX17+BY17)-BS17)</f>
        <v>4.0202903714104773E-2</v>
      </c>
      <c r="R17">
        <f t="shared" ref="R17:R31" si="9">1/((BM17+1)/(O17/1.6)+1/(P17/1.37)) + BM17/((BM17+1)/(O17/1.6) + BM17/(P17/1.37))</f>
        <v>2.5154117980370309E-2</v>
      </c>
      <c r="S17">
        <f t="shared" ref="S17:S31" si="10">(BI17*BK17)</f>
        <v>231.29124138037579</v>
      </c>
      <c r="T17">
        <f t="shared" ref="T17:T31" si="11">(BZ17+(S17+2*0.95*0.0000000567*(((BZ17+$B$7)+273)^4-(BZ17+273)^4)-44100*I17)/(1.84*29.3*P17+8*0.95*0.0000000567*(BZ17+273)^3))</f>
        <v>29.048392303177309</v>
      </c>
      <c r="U17">
        <f t="shared" ref="U17:U31" si="12">($C$7*CA17+$D$7*CB17+$E$7*T17)</f>
        <v>28.638306666666701</v>
      </c>
      <c r="V17">
        <f t="shared" ref="V17:V31" si="13">0.61365*EXP(17.502*U17/(240.97+U17))</f>
        <v>3.9383629925331687</v>
      </c>
      <c r="W17">
        <f t="shared" ref="W17:W31" si="14">(X17/Y17*100)</f>
        <v>15.117726134820344</v>
      </c>
      <c r="X17">
        <f t="shared" ref="X17:X31" si="15">BS17*(BX17+BY17)/1000</f>
        <v>0.57527405156958533</v>
      </c>
      <c r="Y17">
        <f t="shared" ref="Y17:Y31" si="16">0.61365*EXP(17.502*BZ17/(240.97+BZ17))</f>
        <v>3.805294833622952</v>
      </c>
      <c r="Z17">
        <f t="shared" ref="Z17:Z31" si="17">(V17-BS17*(BX17+BY17)/1000)</f>
        <v>3.3630889409635834</v>
      </c>
      <c r="AA17">
        <f t="shared" ref="AA17:AA31" si="18">(-I17*44100)</f>
        <v>-60.041303822465807</v>
      </c>
      <c r="AB17">
        <f t="shared" ref="AB17:AB31" si="19">2*29.3*P17*0.92*(BZ17-U17)</f>
        <v>-94.156532020091021</v>
      </c>
      <c r="AC17">
        <f t="shared" ref="AC17:AC31" si="20">2*0.95*0.0000000567*(((BZ17+$B$7)+273)^4-(U17+273)^4)</f>
        <v>-6.9701598919719077</v>
      </c>
      <c r="AD17">
        <f t="shared" ref="AD17:AD31" si="21">S17+AC17+AA17+AB17</f>
        <v>70.123245645847049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53450.603094405145</v>
      </c>
      <c r="AJ17" t="s">
        <v>288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289</v>
      </c>
      <c r="AQ17">
        <v>1662.6844000000001</v>
      </c>
      <c r="AR17">
        <v>1907.21</v>
      </c>
      <c r="AS17">
        <f t="shared" ref="AS17:AS31" si="27">1-AQ17/AR17</f>
        <v>0.12821115661096572</v>
      </c>
      <c r="AT17">
        <v>0.5</v>
      </c>
      <c r="AU17">
        <f t="shared" ref="AU17:AU31" si="28">BI17</f>
        <v>1180.1853957650596</v>
      </c>
      <c r="AV17">
        <f t="shared" ref="AV17:AV31" si="29">J17</f>
        <v>5.5843642312006576</v>
      </c>
      <c r="AW17">
        <f t="shared" ref="AW17:AW31" si="30">AS17*AT17*AU17</f>
        <v>75.656467303204309</v>
      </c>
      <c r="AX17">
        <f t="shared" ref="AX17:AX31" si="31">BC17/AR17</f>
        <v>0.45657268995024142</v>
      </c>
      <c r="AY17">
        <f t="shared" ref="AY17:AY31" si="32">(AV17-AO17)/AU17</f>
        <v>5.2213082225291124E-3</v>
      </c>
      <c r="AZ17">
        <f t="shared" ref="AZ17:AZ31" si="33">(AL17-AR17)/AR17</f>
        <v>0.71039371647589933</v>
      </c>
      <c r="BA17" t="s">
        <v>290</v>
      </c>
      <c r="BB17">
        <v>1036.43</v>
      </c>
      <c r="BC17">
        <f t="shared" ref="BC17:BC31" si="34">AR17-BB17</f>
        <v>870.78</v>
      </c>
      <c r="BD17">
        <f t="shared" ref="BD17:BD31" si="35">(AR17-AQ17)/(AR17-BB17)</f>
        <v>0.28081214543283028</v>
      </c>
      <c r="BE17">
        <f t="shared" ref="BE17:BE31" si="36">(AL17-AR17)/(AL17-BB17)</f>
        <v>0.60875249926987629</v>
      </c>
      <c r="BF17">
        <f t="shared" ref="BF17:BF31" si="37">(AR17-AQ17)/(AR17-AK17)</f>
        <v>0.20518487296781085</v>
      </c>
      <c r="BG17">
        <f t="shared" ref="BG17:BG31" si="38">(AL17-AR17)/(AL17-AK17)</f>
        <v>0.5320303003941298</v>
      </c>
      <c r="BH17">
        <f t="shared" ref="BH17:BH31" si="39">$B$11*CF17+$C$11*CG17+$F$11*CH17*(1-CK17)</f>
        <v>1400.00033333333</v>
      </c>
      <c r="BI17">
        <f t="shared" ref="BI17:BI31" si="40">BH17*BJ17</f>
        <v>1180.1853957650596</v>
      </c>
      <c r="BJ17">
        <f t="shared" ref="BJ17:BJ31" si="41">($B$11*$D$9+$C$11*$D$9+$F$11*((CU17+CM17)/MAX(CU17+CM17+CV17, 0.1)*$I$9+CV17/MAX(CU17+CM17+CV17, 0.1)*$J$9))/($B$11+$C$11+$F$11)</f>
        <v>0.84298936769186184</v>
      </c>
      <c r="BK17">
        <f t="shared" ref="BK17:BK31" si="42">($B$11*$K$9+$C$11*$K$9+$F$11*((CU17+CM17)/MAX(CU17+CM17+CV17, 0.1)*$P$9+CV17/MAX(CU17+CM17+CV17, 0.1)*$Q$9))/($B$11+$C$11+$F$11)</f>
        <v>0.19597873538372365</v>
      </c>
      <c r="BL17">
        <v>6</v>
      </c>
      <c r="BM17">
        <v>0.5</v>
      </c>
      <c r="BN17" t="s">
        <v>291</v>
      </c>
      <c r="BO17">
        <v>2</v>
      </c>
      <c r="BP17">
        <v>1607638030.25</v>
      </c>
      <c r="BQ17">
        <v>399.94703333333302</v>
      </c>
      <c r="BR17">
        <v>407.3014</v>
      </c>
      <c r="BS17">
        <v>5.6641073333333303</v>
      </c>
      <c r="BT17">
        <v>4.0396493333333297</v>
      </c>
      <c r="BU17">
        <v>397.36003333333298</v>
      </c>
      <c r="BV17">
        <v>5.702108</v>
      </c>
      <c r="BW17">
        <v>500.020033333333</v>
      </c>
      <c r="BX17">
        <v>101.4648</v>
      </c>
      <c r="BY17">
        <v>0.10002173</v>
      </c>
      <c r="BZ17">
        <v>28.0472033333333</v>
      </c>
      <c r="CA17">
        <v>28.638306666666701</v>
      </c>
      <c r="CB17">
        <v>999.9</v>
      </c>
      <c r="CC17">
        <v>0</v>
      </c>
      <c r="CD17">
        <v>0</v>
      </c>
      <c r="CE17">
        <v>9997.1756666666697</v>
      </c>
      <c r="CF17">
        <v>0</v>
      </c>
      <c r="CG17">
        <v>249.65960000000001</v>
      </c>
      <c r="CH17">
        <v>1400.00033333333</v>
      </c>
      <c r="CI17">
        <v>0.89999819999999997</v>
      </c>
      <c r="CJ17">
        <v>0.10000186666666699</v>
      </c>
      <c r="CK17">
        <v>0</v>
      </c>
      <c r="CL17">
        <v>1664.2670000000001</v>
      </c>
      <c r="CM17">
        <v>4.9997499999999997</v>
      </c>
      <c r="CN17">
        <v>22877.1733333333</v>
      </c>
      <c r="CO17">
        <v>12178.0466666667</v>
      </c>
      <c r="CP17">
        <v>48.187199999999997</v>
      </c>
      <c r="CQ17">
        <v>50.345599999999997</v>
      </c>
      <c r="CR17">
        <v>49.345666666666702</v>
      </c>
      <c r="CS17">
        <v>49.6206666666667</v>
      </c>
      <c r="CT17">
        <v>49.370733333333298</v>
      </c>
      <c r="CU17">
        <v>1255.498</v>
      </c>
      <c r="CV17">
        <v>139.50399999999999</v>
      </c>
      <c r="CW17">
        <v>0</v>
      </c>
      <c r="CX17">
        <v>226.90000009536701</v>
      </c>
      <c r="CY17">
        <v>0</v>
      </c>
      <c r="CZ17">
        <v>1662.6844000000001</v>
      </c>
      <c r="DA17">
        <v>-189.107692002992</v>
      </c>
      <c r="DB17">
        <v>-2628.8846114982498</v>
      </c>
      <c r="DC17">
        <v>22855.128000000001</v>
      </c>
      <c r="DD17">
        <v>15</v>
      </c>
      <c r="DE17">
        <v>0</v>
      </c>
      <c r="DF17" t="s">
        <v>292</v>
      </c>
      <c r="DG17">
        <v>1607556896.0999999</v>
      </c>
      <c r="DH17">
        <v>1607556911.0999999</v>
      </c>
      <c r="DI17">
        <v>0</v>
      </c>
      <c r="DJ17">
        <v>2.4E-2</v>
      </c>
      <c r="DK17">
        <v>0</v>
      </c>
      <c r="DL17">
        <v>2.5870000000000002</v>
      </c>
      <c r="DM17">
        <v>-3.7999999999999999E-2</v>
      </c>
      <c r="DN17">
        <v>394</v>
      </c>
      <c r="DO17">
        <v>9</v>
      </c>
      <c r="DP17">
        <v>0.04</v>
      </c>
      <c r="DQ17">
        <v>0.02</v>
      </c>
      <c r="DR17">
        <v>5.5453138184323496</v>
      </c>
      <c r="DS17">
        <v>2.5241482745572701</v>
      </c>
      <c r="DT17">
        <v>0.193298642499622</v>
      </c>
      <c r="DU17">
        <v>0</v>
      </c>
      <c r="DV17">
        <v>-7.3153170967741996</v>
      </c>
      <c r="DW17">
        <v>-2.8758595161290401</v>
      </c>
      <c r="DX17">
        <v>0.22931037137601001</v>
      </c>
      <c r="DY17">
        <v>0</v>
      </c>
      <c r="DZ17">
        <v>1.6253841935483899</v>
      </c>
      <c r="EA17">
        <v>-7.4156612903229405E-2</v>
      </c>
      <c r="EB17">
        <v>5.5398030558877097E-3</v>
      </c>
      <c r="EC17">
        <v>1</v>
      </c>
      <c r="ED17">
        <v>1</v>
      </c>
      <c r="EE17">
        <v>3</v>
      </c>
      <c r="EF17" t="s">
        <v>293</v>
      </c>
      <c r="EG17">
        <v>100</v>
      </c>
      <c r="EH17">
        <v>100</v>
      </c>
      <c r="EI17">
        <v>2.5870000000000002</v>
      </c>
      <c r="EJ17">
        <v>-3.7999999999999999E-2</v>
      </c>
      <c r="EK17">
        <v>2.5870000000000002</v>
      </c>
      <c r="EL17">
        <v>0</v>
      </c>
      <c r="EM17">
        <v>0</v>
      </c>
      <c r="EN17">
        <v>0</v>
      </c>
      <c r="EO17">
        <v>-3.7999999999999999E-2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1352.4</v>
      </c>
      <c r="EX17">
        <v>1352.1</v>
      </c>
      <c r="EY17">
        <v>2</v>
      </c>
      <c r="EZ17">
        <v>502.267</v>
      </c>
      <c r="FA17">
        <v>467.69299999999998</v>
      </c>
      <c r="FB17">
        <v>23.718399999999999</v>
      </c>
      <c r="FC17">
        <v>31.389199999999999</v>
      </c>
      <c r="FD17">
        <v>30.0002</v>
      </c>
      <c r="FE17">
        <v>31.385000000000002</v>
      </c>
      <c r="FF17">
        <v>31.3703</v>
      </c>
      <c r="FG17">
        <v>7.9007100000000001</v>
      </c>
      <c r="FH17">
        <v>0</v>
      </c>
      <c r="FI17">
        <v>100</v>
      </c>
      <c r="FJ17">
        <v>23.700099999999999</v>
      </c>
      <c r="FK17">
        <v>406.92</v>
      </c>
      <c r="FL17">
        <v>10.945399999999999</v>
      </c>
      <c r="FM17">
        <v>101.774</v>
      </c>
      <c r="FN17">
        <v>101.17100000000001</v>
      </c>
    </row>
    <row r="18" spans="1:170" x14ac:dyDescent="0.25">
      <c r="A18">
        <v>2</v>
      </c>
      <c r="B18">
        <v>1607638158.5</v>
      </c>
      <c r="C18">
        <v>120.5</v>
      </c>
      <c r="D18" t="s">
        <v>294</v>
      </c>
      <c r="E18" t="s">
        <v>295</v>
      </c>
      <c r="F18" t="s">
        <v>286</v>
      </c>
      <c r="G18" t="s">
        <v>287</v>
      </c>
      <c r="H18">
        <v>1607638150.5</v>
      </c>
      <c r="I18">
        <f t="shared" si="0"/>
        <v>1.4813809312521364E-3</v>
      </c>
      <c r="J18">
        <f t="shared" si="1"/>
        <v>5.0720998628169252</v>
      </c>
      <c r="K18">
        <f t="shared" si="2"/>
        <v>339.05058064516101</v>
      </c>
      <c r="L18">
        <f t="shared" si="3"/>
        <v>139.28791192352486</v>
      </c>
      <c r="M18">
        <f t="shared" si="4"/>
        <v>14.14682541519957</v>
      </c>
      <c r="N18">
        <f t="shared" si="5"/>
        <v>34.43579062296962</v>
      </c>
      <c r="O18">
        <f t="shared" si="6"/>
        <v>4.3768830926435395E-2</v>
      </c>
      <c r="P18">
        <f t="shared" si="7"/>
        <v>2.9551115470904739</v>
      </c>
      <c r="Q18">
        <f t="shared" si="8"/>
        <v>4.3411851846729896E-2</v>
      </c>
      <c r="R18">
        <f t="shared" si="9"/>
        <v>2.7164237734358852E-2</v>
      </c>
      <c r="S18">
        <f t="shared" si="10"/>
        <v>231.28922463164105</v>
      </c>
      <c r="T18">
        <f t="shared" si="11"/>
        <v>28.982962268696703</v>
      </c>
      <c r="U18">
        <f t="shared" si="12"/>
        <v>28.7701064516129</v>
      </c>
      <c r="V18">
        <f t="shared" si="13"/>
        <v>3.9685808109873046</v>
      </c>
      <c r="W18">
        <f t="shared" si="14"/>
        <v>15.282787498270004</v>
      </c>
      <c r="X18">
        <f t="shared" si="15"/>
        <v>0.58039105991870055</v>
      </c>
      <c r="Y18">
        <f t="shared" si="16"/>
        <v>3.7976780085727175</v>
      </c>
      <c r="Z18">
        <f t="shared" si="17"/>
        <v>3.3881897510686043</v>
      </c>
      <c r="AA18">
        <f t="shared" si="18"/>
        <v>-65.328899068219215</v>
      </c>
      <c r="AB18">
        <f t="shared" si="19"/>
        <v>-120.64690336828794</v>
      </c>
      <c r="AC18">
        <f t="shared" si="20"/>
        <v>-8.9340226087664565</v>
      </c>
      <c r="AD18">
        <f t="shared" si="21"/>
        <v>36.379399586367427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53471.029850037841</v>
      </c>
      <c r="AJ18" t="s">
        <v>288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1365.03615384615</v>
      </c>
      <c r="AR18">
        <v>1569.51</v>
      </c>
      <c r="AS18">
        <f t="shared" si="27"/>
        <v>0.13027877882514283</v>
      </c>
      <c r="AT18">
        <v>0.5</v>
      </c>
      <c r="AU18">
        <f t="shared" si="28"/>
        <v>1180.1755459086237</v>
      </c>
      <c r="AV18">
        <f t="shared" si="29"/>
        <v>5.0720998628169252</v>
      </c>
      <c r="AW18">
        <f t="shared" si="30"/>
        <v>76.875914460135888</v>
      </c>
      <c r="AX18">
        <f t="shared" si="31"/>
        <v>0.42745187988607908</v>
      </c>
      <c r="AY18">
        <f t="shared" si="32"/>
        <v>4.7872940277569461E-3</v>
      </c>
      <c r="AZ18">
        <f t="shared" si="33"/>
        <v>1.0784066364661582</v>
      </c>
      <c r="BA18" t="s">
        <v>297</v>
      </c>
      <c r="BB18">
        <v>898.62</v>
      </c>
      <c r="BC18">
        <f t="shared" si="34"/>
        <v>670.89</v>
      </c>
      <c r="BD18">
        <f t="shared" si="35"/>
        <v>0.30477998800675221</v>
      </c>
      <c r="BE18">
        <f t="shared" si="36"/>
        <v>0.71614074280927109</v>
      </c>
      <c r="BF18">
        <f t="shared" si="37"/>
        <v>0.23942145998669206</v>
      </c>
      <c r="BG18">
        <f t="shared" si="38"/>
        <v>0.66463832363111763</v>
      </c>
      <c r="BH18">
        <f t="shared" si="39"/>
        <v>1399.98870967742</v>
      </c>
      <c r="BI18">
        <f t="shared" si="40"/>
        <v>1180.1755459086237</v>
      </c>
      <c r="BJ18">
        <f t="shared" si="41"/>
        <v>0.84298933109293084</v>
      </c>
      <c r="BK18">
        <f t="shared" si="42"/>
        <v>0.19597866218586169</v>
      </c>
      <c r="BL18">
        <v>6</v>
      </c>
      <c r="BM18">
        <v>0.5</v>
      </c>
      <c r="BN18" t="s">
        <v>291</v>
      </c>
      <c r="BO18">
        <v>2</v>
      </c>
      <c r="BP18">
        <v>1607638150.5</v>
      </c>
      <c r="BQ18">
        <v>339.05058064516101</v>
      </c>
      <c r="BR18">
        <v>345.739483870968</v>
      </c>
      <c r="BS18">
        <v>5.7144593548387101</v>
      </c>
      <c r="BT18">
        <v>3.9470483870967699</v>
      </c>
      <c r="BU18">
        <v>336.46358064516102</v>
      </c>
      <c r="BV18">
        <v>5.7524593548387104</v>
      </c>
      <c r="BW18">
        <v>500.024838709677</v>
      </c>
      <c r="BX18">
        <v>101.46532258064499</v>
      </c>
      <c r="BY18">
        <v>0.10002662903225799</v>
      </c>
      <c r="BZ18">
        <v>28.012825806451598</v>
      </c>
      <c r="CA18">
        <v>28.7701064516129</v>
      </c>
      <c r="CB18">
        <v>999.9</v>
      </c>
      <c r="CC18">
        <v>0</v>
      </c>
      <c r="CD18">
        <v>0</v>
      </c>
      <c r="CE18">
        <v>9999.9145161290307</v>
      </c>
      <c r="CF18">
        <v>0</v>
      </c>
      <c r="CG18">
        <v>248.468677419355</v>
      </c>
      <c r="CH18">
        <v>1399.98870967742</v>
      </c>
      <c r="CI18">
        <v>0.89999861290322603</v>
      </c>
      <c r="CJ18">
        <v>0.100001419354839</v>
      </c>
      <c r="CK18">
        <v>0</v>
      </c>
      <c r="CL18">
        <v>1366.31064516129</v>
      </c>
      <c r="CM18">
        <v>4.9997499999999997</v>
      </c>
      <c r="CN18">
        <v>18767.3322580645</v>
      </c>
      <c r="CO18">
        <v>12177.9548387097</v>
      </c>
      <c r="CP18">
        <v>48.2518064516129</v>
      </c>
      <c r="CQ18">
        <v>50.411000000000001</v>
      </c>
      <c r="CR18">
        <v>49.424999999999997</v>
      </c>
      <c r="CS18">
        <v>49.622967741935497</v>
      </c>
      <c r="CT18">
        <v>49.433064516129001</v>
      </c>
      <c r="CU18">
        <v>1255.48774193548</v>
      </c>
      <c r="CV18">
        <v>139.500967741935</v>
      </c>
      <c r="CW18">
        <v>0</v>
      </c>
      <c r="CX18">
        <v>119.799999952316</v>
      </c>
      <c r="CY18">
        <v>0</v>
      </c>
      <c r="CZ18">
        <v>1365.03615384615</v>
      </c>
      <c r="DA18">
        <v>-116.257094011597</v>
      </c>
      <c r="DB18">
        <v>-1630.1948719720599</v>
      </c>
      <c r="DC18">
        <v>18750.0461538462</v>
      </c>
      <c r="DD18">
        <v>15</v>
      </c>
      <c r="DE18">
        <v>0</v>
      </c>
      <c r="DF18" t="s">
        <v>292</v>
      </c>
      <c r="DG18">
        <v>1607556896.0999999</v>
      </c>
      <c r="DH18">
        <v>1607556911.0999999</v>
      </c>
      <c r="DI18">
        <v>0</v>
      </c>
      <c r="DJ18">
        <v>2.4E-2</v>
      </c>
      <c r="DK18">
        <v>0</v>
      </c>
      <c r="DL18">
        <v>2.5870000000000002</v>
      </c>
      <c r="DM18">
        <v>-3.7999999999999999E-2</v>
      </c>
      <c r="DN18">
        <v>394</v>
      </c>
      <c r="DO18">
        <v>9</v>
      </c>
      <c r="DP18">
        <v>0.04</v>
      </c>
      <c r="DQ18">
        <v>0.02</v>
      </c>
      <c r="DR18">
        <v>5.0687676424173</v>
      </c>
      <c r="DS18">
        <v>0.398967516706353</v>
      </c>
      <c r="DT18">
        <v>3.4285961313454502E-2</v>
      </c>
      <c r="DU18">
        <v>1</v>
      </c>
      <c r="DV18">
        <v>-6.6889206451612901</v>
      </c>
      <c r="DW18">
        <v>-0.51164419354837198</v>
      </c>
      <c r="DX18">
        <v>4.3411662691588797E-2</v>
      </c>
      <c r="DY18">
        <v>0</v>
      </c>
      <c r="DZ18">
        <v>1.76741225806452</v>
      </c>
      <c r="EA18">
        <v>0.156819193548386</v>
      </c>
      <c r="EB18">
        <v>1.1735560162195E-2</v>
      </c>
      <c r="EC18">
        <v>1</v>
      </c>
      <c r="ED18">
        <v>2</v>
      </c>
      <c r="EE18">
        <v>3</v>
      </c>
      <c r="EF18" t="s">
        <v>298</v>
      </c>
      <c r="EG18">
        <v>100</v>
      </c>
      <c r="EH18">
        <v>100</v>
      </c>
      <c r="EI18">
        <v>2.5870000000000002</v>
      </c>
      <c r="EJ18">
        <v>-3.7999999999999999E-2</v>
      </c>
      <c r="EK18">
        <v>2.5870000000000002</v>
      </c>
      <c r="EL18">
        <v>0</v>
      </c>
      <c r="EM18">
        <v>0</v>
      </c>
      <c r="EN18">
        <v>0</v>
      </c>
      <c r="EO18">
        <v>-3.7999999999999999E-2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1354.4</v>
      </c>
      <c r="EX18">
        <v>1354.1</v>
      </c>
      <c r="EY18">
        <v>2</v>
      </c>
      <c r="EZ18">
        <v>502.392</v>
      </c>
      <c r="FA18">
        <v>467.721</v>
      </c>
      <c r="FB18">
        <v>24.361599999999999</v>
      </c>
      <c r="FC18">
        <v>31.381599999999999</v>
      </c>
      <c r="FD18">
        <v>30</v>
      </c>
      <c r="FE18">
        <v>31.365300000000001</v>
      </c>
      <c r="FF18">
        <v>31.343299999999999</v>
      </c>
      <c r="FG18">
        <v>0</v>
      </c>
      <c r="FH18">
        <v>0</v>
      </c>
      <c r="FI18">
        <v>100</v>
      </c>
      <c r="FJ18">
        <v>24.371099999999998</v>
      </c>
      <c r="FK18">
        <v>3.4620700000000002</v>
      </c>
      <c r="FL18">
        <v>10.945399999999999</v>
      </c>
      <c r="FM18">
        <v>101.779</v>
      </c>
      <c r="FN18">
        <v>101.181</v>
      </c>
    </row>
    <row r="19" spans="1:170" x14ac:dyDescent="0.25">
      <c r="A19">
        <v>3</v>
      </c>
      <c r="B19">
        <v>1607638279</v>
      </c>
      <c r="C19">
        <v>241</v>
      </c>
      <c r="D19" t="s">
        <v>299</v>
      </c>
      <c r="E19" t="s">
        <v>300</v>
      </c>
      <c r="F19" t="s">
        <v>286</v>
      </c>
      <c r="G19" t="s">
        <v>287</v>
      </c>
      <c r="H19">
        <v>1607638271</v>
      </c>
      <c r="I19">
        <f t="shared" si="0"/>
        <v>1.9248921247741683E-3</v>
      </c>
      <c r="J19">
        <f t="shared" si="1"/>
        <v>6.6991499065849798</v>
      </c>
      <c r="K19">
        <f t="shared" si="2"/>
        <v>337.616548387097</v>
      </c>
      <c r="L19">
        <f t="shared" si="3"/>
        <v>136.82830859107321</v>
      </c>
      <c r="M19">
        <f t="shared" si="4"/>
        <v>13.896690393253291</v>
      </c>
      <c r="N19">
        <f t="shared" si="5"/>
        <v>34.289341824696059</v>
      </c>
      <c r="O19">
        <f t="shared" si="6"/>
        <v>5.7549344796006326E-2</v>
      </c>
      <c r="P19">
        <f t="shared" si="7"/>
        <v>2.9550876461506768</v>
      </c>
      <c r="Q19">
        <f t="shared" si="8"/>
        <v>5.6933890875125147E-2</v>
      </c>
      <c r="R19">
        <f t="shared" si="9"/>
        <v>3.5638429313752717E-2</v>
      </c>
      <c r="S19">
        <f t="shared" si="10"/>
        <v>231.29623271649859</v>
      </c>
      <c r="T19">
        <f t="shared" si="11"/>
        <v>28.852499037614532</v>
      </c>
      <c r="U19">
        <f t="shared" si="12"/>
        <v>28.8359870967742</v>
      </c>
      <c r="V19">
        <f t="shared" si="13"/>
        <v>3.9837609555259146</v>
      </c>
      <c r="W19">
        <f t="shared" si="14"/>
        <v>16.550771762871648</v>
      </c>
      <c r="X19">
        <f t="shared" si="15"/>
        <v>0.62795219224316157</v>
      </c>
      <c r="Y19">
        <f t="shared" si="16"/>
        <v>3.7940961378722342</v>
      </c>
      <c r="Z19">
        <f t="shared" si="17"/>
        <v>3.3558087632827531</v>
      </c>
      <c r="AA19">
        <f t="shared" si="18"/>
        <v>-84.88774270254082</v>
      </c>
      <c r="AB19">
        <f t="shared" si="19"/>
        <v>-133.7205240460595</v>
      </c>
      <c r="AC19">
        <f t="shared" si="20"/>
        <v>-9.9046700421835503</v>
      </c>
      <c r="AD19">
        <f t="shared" si="21"/>
        <v>2.7832959257147536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53473.15907062473</v>
      </c>
      <c r="AJ19" t="s">
        <v>288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1198.7840000000001</v>
      </c>
      <c r="AR19">
        <v>1396.42</v>
      </c>
      <c r="AS19">
        <f t="shared" si="27"/>
        <v>0.14153048509760668</v>
      </c>
      <c r="AT19">
        <v>0.5</v>
      </c>
      <c r="AU19">
        <f t="shared" si="28"/>
        <v>1180.2104523602536</v>
      </c>
      <c r="AV19">
        <f t="shared" si="29"/>
        <v>6.6991499065849798</v>
      </c>
      <c r="AW19">
        <f t="shared" si="30"/>
        <v>83.517878919906252</v>
      </c>
      <c r="AX19">
        <f t="shared" si="31"/>
        <v>0.41316366136262728</v>
      </c>
      <c r="AY19">
        <f t="shared" si="32"/>
        <v>6.1657625314607573E-3</v>
      </c>
      <c r="AZ19">
        <f t="shared" si="33"/>
        <v>1.3360307070938542</v>
      </c>
      <c r="BA19" t="s">
        <v>302</v>
      </c>
      <c r="BB19">
        <v>819.47</v>
      </c>
      <c r="BC19">
        <f t="shared" si="34"/>
        <v>576.95000000000005</v>
      </c>
      <c r="BD19">
        <f t="shared" si="35"/>
        <v>0.3425530808562266</v>
      </c>
      <c r="BE19">
        <f t="shared" si="36"/>
        <v>0.76379774094104258</v>
      </c>
      <c r="BF19">
        <f t="shared" si="37"/>
        <v>0.29023865092078166</v>
      </c>
      <c r="BG19">
        <f t="shared" si="38"/>
        <v>0.73260729828936522</v>
      </c>
      <c r="BH19">
        <f t="shared" si="39"/>
        <v>1400.03</v>
      </c>
      <c r="BI19">
        <f t="shared" si="40"/>
        <v>1180.2104523602536</v>
      </c>
      <c r="BJ19">
        <f t="shared" si="41"/>
        <v>0.84298940191299732</v>
      </c>
      <c r="BK19">
        <f t="shared" si="42"/>
        <v>0.1959788038259947</v>
      </c>
      <c r="BL19">
        <v>6</v>
      </c>
      <c r="BM19">
        <v>0.5</v>
      </c>
      <c r="BN19" t="s">
        <v>291</v>
      </c>
      <c r="BO19">
        <v>2</v>
      </c>
      <c r="BP19">
        <v>1607638271</v>
      </c>
      <c r="BQ19">
        <v>337.616548387097</v>
      </c>
      <c r="BR19">
        <v>346.43512903225798</v>
      </c>
      <c r="BS19">
        <v>6.18288483870968</v>
      </c>
      <c r="BT19">
        <v>3.8873609677419401</v>
      </c>
      <c r="BU19">
        <v>335.02954838709701</v>
      </c>
      <c r="BV19">
        <v>6.2208848387096802</v>
      </c>
      <c r="BW19">
        <v>500.01416129032299</v>
      </c>
      <c r="BX19">
        <v>101.462967741936</v>
      </c>
      <c r="BY19">
        <v>0.100009512903226</v>
      </c>
      <c r="BZ19">
        <v>27.996638709677399</v>
      </c>
      <c r="CA19">
        <v>28.8359870967742</v>
      </c>
      <c r="CB19">
        <v>999.9</v>
      </c>
      <c r="CC19">
        <v>0</v>
      </c>
      <c r="CD19">
        <v>0</v>
      </c>
      <c r="CE19">
        <v>10000.0109677419</v>
      </c>
      <c r="CF19">
        <v>0</v>
      </c>
      <c r="CG19">
        <v>247.13645161290299</v>
      </c>
      <c r="CH19">
        <v>1400.03</v>
      </c>
      <c r="CI19">
        <v>0.89999600000000002</v>
      </c>
      <c r="CJ19">
        <v>0.10000391290322599</v>
      </c>
      <c r="CK19">
        <v>0</v>
      </c>
      <c r="CL19">
        <v>1199.8022580645199</v>
      </c>
      <c r="CM19">
        <v>4.9997499999999997</v>
      </c>
      <c r="CN19">
        <v>16471.9096774194</v>
      </c>
      <c r="CO19">
        <v>12178.296774193501</v>
      </c>
      <c r="CP19">
        <v>48.3343548387097</v>
      </c>
      <c r="CQ19">
        <v>50.375</v>
      </c>
      <c r="CR19">
        <v>49.457322580645098</v>
      </c>
      <c r="CS19">
        <v>49.5741935483871</v>
      </c>
      <c r="CT19">
        <v>49.499870967741899</v>
      </c>
      <c r="CU19">
        <v>1255.5216129032301</v>
      </c>
      <c r="CV19">
        <v>139.50838709677399</v>
      </c>
      <c r="CW19">
        <v>0</v>
      </c>
      <c r="CX19">
        <v>120.10000014305101</v>
      </c>
      <c r="CY19">
        <v>0</v>
      </c>
      <c r="CZ19">
        <v>1198.7840000000001</v>
      </c>
      <c r="DA19">
        <v>-62.9830769169033</v>
      </c>
      <c r="DB19">
        <v>-894.938461416829</v>
      </c>
      <c r="DC19">
        <v>16457.7</v>
      </c>
      <c r="DD19">
        <v>15</v>
      </c>
      <c r="DE19">
        <v>0</v>
      </c>
      <c r="DF19" t="s">
        <v>292</v>
      </c>
      <c r="DG19">
        <v>1607556896.0999999</v>
      </c>
      <c r="DH19">
        <v>1607556911.0999999</v>
      </c>
      <c r="DI19">
        <v>0</v>
      </c>
      <c r="DJ19">
        <v>2.4E-2</v>
      </c>
      <c r="DK19">
        <v>0</v>
      </c>
      <c r="DL19">
        <v>2.5870000000000002</v>
      </c>
      <c r="DM19">
        <v>-3.7999999999999999E-2</v>
      </c>
      <c r="DN19">
        <v>394</v>
      </c>
      <c r="DO19">
        <v>9</v>
      </c>
      <c r="DP19">
        <v>0.04</v>
      </c>
      <c r="DQ19">
        <v>0.02</v>
      </c>
      <c r="DR19">
        <v>6.6893378921405704</v>
      </c>
      <c r="DS19">
        <v>0.76646609880629601</v>
      </c>
      <c r="DT19">
        <v>5.7974296862712701E-2</v>
      </c>
      <c r="DU19">
        <v>0</v>
      </c>
      <c r="DV19">
        <v>-8.8102322580645094</v>
      </c>
      <c r="DW19">
        <v>-1.0428953225806501</v>
      </c>
      <c r="DX19">
        <v>8.0467418680449099E-2</v>
      </c>
      <c r="DY19">
        <v>0</v>
      </c>
      <c r="DZ19">
        <v>2.2927358064516099</v>
      </c>
      <c r="EA19">
        <v>0.33432870967742001</v>
      </c>
      <c r="EB19">
        <v>2.4923423854031401E-2</v>
      </c>
      <c r="EC19">
        <v>0</v>
      </c>
      <c r="ED19">
        <v>0</v>
      </c>
      <c r="EE19">
        <v>3</v>
      </c>
      <c r="EF19" t="s">
        <v>303</v>
      </c>
      <c r="EG19">
        <v>100</v>
      </c>
      <c r="EH19">
        <v>100</v>
      </c>
      <c r="EI19">
        <v>2.5870000000000002</v>
      </c>
      <c r="EJ19">
        <v>-3.7999999999999999E-2</v>
      </c>
      <c r="EK19">
        <v>2.5870000000000002</v>
      </c>
      <c r="EL19">
        <v>0</v>
      </c>
      <c r="EM19">
        <v>0</v>
      </c>
      <c r="EN19">
        <v>0</v>
      </c>
      <c r="EO19">
        <v>-3.7999999999999999E-2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1356.4</v>
      </c>
      <c r="EX19">
        <v>1356.1</v>
      </c>
      <c r="EY19">
        <v>2</v>
      </c>
      <c r="EZ19">
        <v>503.03500000000003</v>
      </c>
      <c r="FA19">
        <v>467.959</v>
      </c>
      <c r="FB19">
        <v>24.469899999999999</v>
      </c>
      <c r="FC19">
        <v>31.3079</v>
      </c>
      <c r="FD19">
        <v>30.000299999999999</v>
      </c>
      <c r="FE19">
        <v>31.305700000000002</v>
      </c>
      <c r="FF19">
        <v>31.290500000000002</v>
      </c>
      <c r="FG19">
        <v>0</v>
      </c>
      <c r="FH19">
        <v>0</v>
      </c>
      <c r="FI19">
        <v>100</v>
      </c>
      <c r="FJ19">
        <v>24.365300000000001</v>
      </c>
      <c r="FK19">
        <v>3.4620700000000002</v>
      </c>
      <c r="FL19">
        <v>10.945399999999999</v>
      </c>
      <c r="FM19">
        <v>101.79600000000001</v>
      </c>
      <c r="FN19">
        <v>101.19499999999999</v>
      </c>
    </row>
    <row r="20" spans="1:170" x14ac:dyDescent="0.25">
      <c r="A20">
        <v>4</v>
      </c>
      <c r="B20">
        <v>1607638399.5</v>
      </c>
      <c r="C20">
        <v>361.5</v>
      </c>
      <c r="D20" t="s">
        <v>304</v>
      </c>
      <c r="E20" t="s">
        <v>305</v>
      </c>
      <c r="F20" t="s">
        <v>286</v>
      </c>
      <c r="G20" t="s">
        <v>287</v>
      </c>
      <c r="H20">
        <v>1607638391.5</v>
      </c>
      <c r="I20">
        <f t="shared" si="0"/>
        <v>2.48330578014078E-3</v>
      </c>
      <c r="J20">
        <f t="shared" si="1"/>
        <v>8.2270762344338735</v>
      </c>
      <c r="K20">
        <f t="shared" si="2"/>
        <v>335.82535483870998</v>
      </c>
      <c r="L20">
        <f t="shared" si="3"/>
        <v>146.78513527497989</v>
      </c>
      <c r="M20">
        <f t="shared" si="4"/>
        <v>14.90771637553436</v>
      </c>
      <c r="N20">
        <f t="shared" si="5"/>
        <v>34.106921877817911</v>
      </c>
      <c r="O20">
        <f t="shared" si="6"/>
        <v>7.5612216155993131E-2</v>
      </c>
      <c r="P20">
        <f t="shared" si="7"/>
        <v>2.9563132540396833</v>
      </c>
      <c r="Q20">
        <f t="shared" si="8"/>
        <v>7.4554054848352522E-2</v>
      </c>
      <c r="R20">
        <f t="shared" si="9"/>
        <v>4.669012215829689E-2</v>
      </c>
      <c r="S20">
        <f t="shared" si="10"/>
        <v>231.28950896903788</v>
      </c>
      <c r="T20">
        <f t="shared" si="11"/>
        <v>28.701028668475026</v>
      </c>
      <c r="U20">
        <f t="shared" si="12"/>
        <v>28.896174193548401</v>
      </c>
      <c r="V20">
        <f t="shared" si="13"/>
        <v>3.9976734347779925</v>
      </c>
      <c r="W20">
        <f t="shared" si="14"/>
        <v>18.270291085408918</v>
      </c>
      <c r="X20">
        <f t="shared" si="15"/>
        <v>0.69290136683067816</v>
      </c>
      <c r="Y20">
        <f t="shared" si="16"/>
        <v>3.7925031604123998</v>
      </c>
      <c r="Z20">
        <f t="shared" si="17"/>
        <v>3.3047720679473143</v>
      </c>
      <c r="AA20">
        <f t="shared" si="18"/>
        <v>-109.51378490420839</v>
      </c>
      <c r="AB20">
        <f t="shared" si="19"/>
        <v>-144.51670480743519</v>
      </c>
      <c r="AC20">
        <f t="shared" si="20"/>
        <v>-10.702729679913212</v>
      </c>
      <c r="AD20">
        <f t="shared" si="21"/>
        <v>-33.443710422518905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53510.084430310199</v>
      </c>
      <c r="AJ20" t="s">
        <v>288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1107.2824000000001</v>
      </c>
      <c r="AR20">
        <v>1310.72</v>
      </c>
      <c r="AS20">
        <f t="shared" si="27"/>
        <v>0.15521057128906246</v>
      </c>
      <c r="AT20">
        <v>0.5</v>
      </c>
      <c r="AU20">
        <f t="shared" si="28"/>
        <v>1180.1776459086091</v>
      </c>
      <c r="AV20">
        <f t="shared" si="29"/>
        <v>8.2270762344338735</v>
      </c>
      <c r="AW20">
        <f t="shared" si="30"/>
        <v>91.588023322028036</v>
      </c>
      <c r="AX20">
        <f t="shared" si="31"/>
        <v>0.41089630126953131</v>
      </c>
      <c r="AY20">
        <f t="shared" si="32"/>
        <v>7.4605918395203421E-3</v>
      </c>
      <c r="AZ20">
        <f t="shared" si="33"/>
        <v>1.48876953125</v>
      </c>
      <c r="BA20" t="s">
        <v>307</v>
      </c>
      <c r="BB20">
        <v>772.15</v>
      </c>
      <c r="BC20">
        <f t="shared" si="34"/>
        <v>538.57000000000005</v>
      </c>
      <c r="BD20">
        <f t="shared" si="35"/>
        <v>0.37773659877081894</v>
      </c>
      <c r="BE20">
        <f t="shared" si="36"/>
        <v>0.78370074660733435</v>
      </c>
      <c r="BF20">
        <f t="shared" si="37"/>
        <v>0.34177230762868682</v>
      </c>
      <c r="BG20">
        <f t="shared" si="38"/>
        <v>0.76625997105042487</v>
      </c>
      <c r="BH20">
        <f t="shared" si="39"/>
        <v>1399.99129032258</v>
      </c>
      <c r="BI20">
        <f t="shared" si="40"/>
        <v>1180.1776459086091</v>
      </c>
      <c r="BJ20">
        <f t="shared" si="41"/>
        <v>0.84298927719520145</v>
      </c>
      <c r="BK20">
        <f t="shared" si="42"/>
        <v>0.19597855439040279</v>
      </c>
      <c r="BL20">
        <v>6</v>
      </c>
      <c r="BM20">
        <v>0.5</v>
      </c>
      <c r="BN20" t="s">
        <v>291</v>
      </c>
      <c r="BO20">
        <v>2</v>
      </c>
      <c r="BP20">
        <v>1607638391.5</v>
      </c>
      <c r="BQ20">
        <v>335.82535483870998</v>
      </c>
      <c r="BR20">
        <v>346.69825806451598</v>
      </c>
      <c r="BS20">
        <v>6.8224816129032302</v>
      </c>
      <c r="BT20">
        <v>3.8629370967741901</v>
      </c>
      <c r="BU20">
        <v>333.23835483870999</v>
      </c>
      <c r="BV20">
        <v>6.8604816129032198</v>
      </c>
      <c r="BW20">
        <v>500.01548387096801</v>
      </c>
      <c r="BX20">
        <v>101.46151612903201</v>
      </c>
      <c r="BY20">
        <v>9.9969287096774204E-2</v>
      </c>
      <c r="BZ20">
        <v>27.989435483870999</v>
      </c>
      <c r="CA20">
        <v>28.896174193548401</v>
      </c>
      <c r="CB20">
        <v>999.9</v>
      </c>
      <c r="CC20">
        <v>0</v>
      </c>
      <c r="CD20">
        <v>0</v>
      </c>
      <c r="CE20">
        <v>10007.110967741901</v>
      </c>
      <c r="CF20">
        <v>0</v>
      </c>
      <c r="CG20">
        <v>244.64277419354801</v>
      </c>
      <c r="CH20">
        <v>1399.99129032258</v>
      </c>
      <c r="CI20">
        <v>0.90000041935483799</v>
      </c>
      <c r="CJ20">
        <v>9.9999348387096801E-2</v>
      </c>
      <c r="CK20">
        <v>0</v>
      </c>
      <c r="CL20">
        <v>1107.7967741935499</v>
      </c>
      <c r="CM20">
        <v>4.9997499999999997</v>
      </c>
      <c r="CN20">
        <v>15196.2419354839</v>
      </c>
      <c r="CO20">
        <v>12177.9741935484</v>
      </c>
      <c r="CP20">
        <v>48.383000000000003</v>
      </c>
      <c r="CQ20">
        <v>50.436999999999998</v>
      </c>
      <c r="CR20">
        <v>49.53</v>
      </c>
      <c r="CS20">
        <v>49.674999999999997</v>
      </c>
      <c r="CT20">
        <v>49.558</v>
      </c>
      <c r="CU20">
        <v>1255.4925806451599</v>
      </c>
      <c r="CV20">
        <v>139.49870967741899</v>
      </c>
      <c r="CW20">
        <v>0</v>
      </c>
      <c r="CX20">
        <v>120</v>
      </c>
      <c r="CY20">
        <v>0</v>
      </c>
      <c r="CZ20">
        <v>1107.2824000000001</v>
      </c>
      <c r="DA20">
        <v>-32.570769228386503</v>
      </c>
      <c r="DB20">
        <v>-464.58461540173602</v>
      </c>
      <c r="DC20">
        <v>15188.744000000001</v>
      </c>
      <c r="DD20">
        <v>15</v>
      </c>
      <c r="DE20">
        <v>0</v>
      </c>
      <c r="DF20" t="s">
        <v>292</v>
      </c>
      <c r="DG20">
        <v>1607556896.0999999</v>
      </c>
      <c r="DH20">
        <v>1607556911.0999999</v>
      </c>
      <c r="DI20">
        <v>0</v>
      </c>
      <c r="DJ20">
        <v>2.4E-2</v>
      </c>
      <c r="DK20">
        <v>0</v>
      </c>
      <c r="DL20">
        <v>2.5870000000000002</v>
      </c>
      <c r="DM20">
        <v>-3.7999999999999999E-2</v>
      </c>
      <c r="DN20">
        <v>394</v>
      </c>
      <c r="DO20">
        <v>9</v>
      </c>
      <c r="DP20">
        <v>0.04</v>
      </c>
      <c r="DQ20">
        <v>0.02</v>
      </c>
      <c r="DR20">
        <v>8.2213508193025309</v>
      </c>
      <c r="DS20">
        <v>0.59365608059938002</v>
      </c>
      <c r="DT20">
        <v>4.6240550038212598E-2</v>
      </c>
      <c r="DU20">
        <v>0</v>
      </c>
      <c r="DV20">
        <v>-10.872996774193499</v>
      </c>
      <c r="DW20">
        <v>-0.79093064516129696</v>
      </c>
      <c r="DX20">
        <v>6.0939131365073201E-2</v>
      </c>
      <c r="DY20">
        <v>0</v>
      </c>
      <c r="DZ20">
        <v>2.9595438709677402</v>
      </c>
      <c r="EA20">
        <v>0.29153274193547601</v>
      </c>
      <c r="EB20">
        <v>2.1735978005471002E-2</v>
      </c>
      <c r="EC20">
        <v>0</v>
      </c>
      <c r="ED20">
        <v>0</v>
      </c>
      <c r="EE20">
        <v>3</v>
      </c>
      <c r="EF20" t="s">
        <v>303</v>
      </c>
      <c r="EG20">
        <v>100</v>
      </c>
      <c r="EH20">
        <v>100</v>
      </c>
      <c r="EI20">
        <v>2.5870000000000002</v>
      </c>
      <c r="EJ20">
        <v>-3.7999999999999999E-2</v>
      </c>
      <c r="EK20">
        <v>2.5870000000000002</v>
      </c>
      <c r="EL20">
        <v>0</v>
      </c>
      <c r="EM20">
        <v>0</v>
      </c>
      <c r="EN20">
        <v>0</v>
      </c>
      <c r="EO20">
        <v>-3.7999999999999999E-2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1358.4</v>
      </c>
      <c r="EX20">
        <v>1358.1</v>
      </c>
      <c r="EY20">
        <v>2</v>
      </c>
      <c r="EZ20">
        <v>503.61700000000002</v>
      </c>
      <c r="FA20">
        <v>467.95100000000002</v>
      </c>
      <c r="FB20">
        <v>24.502600000000001</v>
      </c>
      <c r="FC20">
        <v>31.301300000000001</v>
      </c>
      <c r="FD20">
        <v>30</v>
      </c>
      <c r="FE20">
        <v>31.290299999999998</v>
      </c>
      <c r="FF20">
        <v>31.272200000000002</v>
      </c>
      <c r="FG20">
        <v>0</v>
      </c>
      <c r="FH20">
        <v>0</v>
      </c>
      <c r="FI20">
        <v>100</v>
      </c>
      <c r="FJ20">
        <v>24.504200000000001</v>
      </c>
      <c r="FK20">
        <v>3.4620700000000002</v>
      </c>
      <c r="FL20">
        <v>10.945399999999999</v>
      </c>
      <c r="FM20">
        <v>101.795</v>
      </c>
      <c r="FN20">
        <v>101.193</v>
      </c>
    </row>
    <row r="21" spans="1:170" x14ac:dyDescent="0.25">
      <c r="A21">
        <v>5</v>
      </c>
      <c r="B21">
        <v>1607638460.0999999</v>
      </c>
      <c r="C21">
        <v>422.09999990463302</v>
      </c>
      <c r="D21" t="s">
        <v>308</v>
      </c>
      <c r="E21" t="s">
        <v>309</v>
      </c>
      <c r="F21" t="s">
        <v>286</v>
      </c>
      <c r="G21" t="s">
        <v>287</v>
      </c>
      <c r="H21">
        <v>1607638452.31935</v>
      </c>
      <c r="I21">
        <f t="shared" si="0"/>
        <v>2.7088845915359976E-3</v>
      </c>
      <c r="J21">
        <f t="shared" si="1"/>
        <v>8.858449350781175</v>
      </c>
      <c r="K21">
        <f t="shared" si="2"/>
        <v>335.70893548387102</v>
      </c>
      <c r="L21">
        <f t="shared" si="3"/>
        <v>150.76492050415138</v>
      </c>
      <c r="M21">
        <f t="shared" si="4"/>
        <v>15.31167720260402</v>
      </c>
      <c r="N21">
        <f t="shared" si="5"/>
        <v>34.094581398444817</v>
      </c>
      <c r="O21">
        <f t="shared" si="6"/>
        <v>8.3442040671718329E-2</v>
      </c>
      <c r="P21">
        <f t="shared" si="7"/>
        <v>2.9547532997269559</v>
      </c>
      <c r="Q21">
        <f t="shared" si="8"/>
        <v>8.2154724966961176E-2</v>
      </c>
      <c r="R21">
        <f t="shared" si="9"/>
        <v>5.1460708897015914E-2</v>
      </c>
      <c r="S21">
        <f t="shared" si="10"/>
        <v>231.28459717714816</v>
      </c>
      <c r="T21">
        <f t="shared" si="11"/>
        <v>28.617643600235219</v>
      </c>
      <c r="U21">
        <f t="shared" si="12"/>
        <v>28.864635483871002</v>
      </c>
      <c r="V21">
        <f t="shared" si="13"/>
        <v>3.9903778659169338</v>
      </c>
      <c r="W21">
        <f t="shared" si="14"/>
        <v>18.994426582635345</v>
      </c>
      <c r="X21">
        <f t="shared" si="15"/>
        <v>0.71929153678398161</v>
      </c>
      <c r="Y21">
        <f t="shared" si="16"/>
        <v>3.7868557582125488</v>
      </c>
      <c r="Z21">
        <f t="shared" si="17"/>
        <v>3.2710863291329524</v>
      </c>
      <c r="AA21">
        <f t="shared" si="18"/>
        <v>-119.46181048673749</v>
      </c>
      <c r="AB21">
        <f t="shared" si="19"/>
        <v>-143.48775105080719</v>
      </c>
      <c r="AC21">
        <f t="shared" si="20"/>
        <v>-10.629116074229717</v>
      </c>
      <c r="AD21">
        <f t="shared" si="21"/>
        <v>-42.294080434626252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53469.183516658901</v>
      </c>
      <c r="AJ21" t="s">
        <v>288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310</v>
      </c>
      <c r="AQ21">
        <v>1088.5868</v>
      </c>
      <c r="AR21">
        <v>1295.33</v>
      </c>
      <c r="AS21">
        <f t="shared" si="27"/>
        <v>0.15960658673851447</v>
      </c>
      <c r="AT21">
        <v>0.5</v>
      </c>
      <c r="AU21">
        <f t="shared" si="28"/>
        <v>1180.1521362312033</v>
      </c>
      <c r="AV21">
        <f t="shared" si="29"/>
        <v>8.858449350781175</v>
      </c>
      <c r="AW21">
        <f t="shared" si="30"/>
        <v>94.180027148014346</v>
      </c>
      <c r="AX21">
        <f t="shared" si="31"/>
        <v>0.41175607760184657</v>
      </c>
      <c r="AY21">
        <f t="shared" si="32"/>
        <v>7.9957460914588004E-3</v>
      </c>
      <c r="AZ21">
        <f t="shared" si="33"/>
        <v>1.51833895609613</v>
      </c>
      <c r="BA21" t="s">
        <v>311</v>
      </c>
      <c r="BB21">
        <v>761.97</v>
      </c>
      <c r="BC21">
        <f t="shared" si="34"/>
        <v>533.3599999999999</v>
      </c>
      <c r="BD21">
        <f t="shared" si="35"/>
        <v>0.38762411879406017</v>
      </c>
      <c r="BE21">
        <f t="shared" si="36"/>
        <v>0.78666538672298425</v>
      </c>
      <c r="BF21">
        <f t="shared" si="37"/>
        <v>0.3565441113067101</v>
      </c>
      <c r="BG21">
        <f t="shared" si="38"/>
        <v>0.7723033156687763</v>
      </c>
      <c r="BH21">
        <f t="shared" si="39"/>
        <v>1399.9609677419401</v>
      </c>
      <c r="BI21">
        <f t="shared" si="40"/>
        <v>1180.1521362312033</v>
      </c>
      <c r="BJ21">
        <f t="shared" si="41"/>
        <v>0.84298931429118606</v>
      </c>
      <c r="BK21">
        <f t="shared" si="42"/>
        <v>0.19597862858237225</v>
      </c>
      <c r="BL21">
        <v>6</v>
      </c>
      <c r="BM21">
        <v>0.5</v>
      </c>
      <c r="BN21" t="s">
        <v>291</v>
      </c>
      <c r="BO21">
        <v>2</v>
      </c>
      <c r="BP21">
        <v>1607638452.31935</v>
      </c>
      <c r="BQ21">
        <v>335.70893548387102</v>
      </c>
      <c r="BR21">
        <v>347.43029032258102</v>
      </c>
      <c r="BS21">
        <v>7.08243322580645</v>
      </c>
      <c r="BT21">
        <v>3.85481096774194</v>
      </c>
      <c r="BU21">
        <v>333.12190322580602</v>
      </c>
      <c r="BV21">
        <v>7.1204332258064502</v>
      </c>
      <c r="BW21">
        <v>500.002580645161</v>
      </c>
      <c r="BX21">
        <v>101.459967741935</v>
      </c>
      <c r="BY21">
        <v>9.9978374193548394E-2</v>
      </c>
      <c r="BZ21">
        <v>27.963877419354802</v>
      </c>
      <c r="CA21">
        <v>28.864635483871002</v>
      </c>
      <c r="CB21">
        <v>999.9</v>
      </c>
      <c r="CC21">
        <v>0</v>
      </c>
      <c r="CD21">
        <v>0</v>
      </c>
      <c r="CE21">
        <v>9998.40935483871</v>
      </c>
      <c r="CF21">
        <v>0</v>
      </c>
      <c r="CG21">
        <v>244.419806451613</v>
      </c>
      <c r="CH21">
        <v>1399.9609677419401</v>
      </c>
      <c r="CI21">
        <v>0.89999970967741905</v>
      </c>
      <c r="CJ21">
        <v>0.100000077419355</v>
      </c>
      <c r="CK21">
        <v>0</v>
      </c>
      <c r="CL21">
        <v>1088.9264516129001</v>
      </c>
      <c r="CM21">
        <v>4.9997499999999997</v>
      </c>
      <c r="CN21">
        <v>14926.319354838701</v>
      </c>
      <c r="CO21">
        <v>12177.706451612899</v>
      </c>
      <c r="CP21">
        <v>48.439032258064501</v>
      </c>
      <c r="CQ21">
        <v>50.436999999999998</v>
      </c>
      <c r="CR21">
        <v>49.558</v>
      </c>
      <c r="CS21">
        <v>49.691064516129003</v>
      </c>
      <c r="CT21">
        <v>49.570129032258002</v>
      </c>
      <c r="CU21">
        <v>1255.4635483871</v>
      </c>
      <c r="CV21">
        <v>139.497419354839</v>
      </c>
      <c r="CW21">
        <v>0</v>
      </c>
      <c r="CX21">
        <v>60</v>
      </c>
      <c r="CY21">
        <v>0</v>
      </c>
      <c r="CZ21">
        <v>1088.5868</v>
      </c>
      <c r="DA21">
        <v>-31.011538511458099</v>
      </c>
      <c r="DB21">
        <v>-444.17692376274402</v>
      </c>
      <c r="DC21">
        <v>14921.656000000001</v>
      </c>
      <c r="DD21">
        <v>15</v>
      </c>
      <c r="DE21">
        <v>0</v>
      </c>
      <c r="DF21" t="s">
        <v>292</v>
      </c>
      <c r="DG21">
        <v>1607556896.0999999</v>
      </c>
      <c r="DH21">
        <v>1607556911.0999999</v>
      </c>
      <c r="DI21">
        <v>0</v>
      </c>
      <c r="DJ21">
        <v>2.4E-2</v>
      </c>
      <c r="DK21">
        <v>0</v>
      </c>
      <c r="DL21">
        <v>2.5870000000000002</v>
      </c>
      <c r="DM21">
        <v>-3.7999999999999999E-2</v>
      </c>
      <c r="DN21">
        <v>394</v>
      </c>
      <c r="DO21">
        <v>9</v>
      </c>
      <c r="DP21">
        <v>0.04</v>
      </c>
      <c r="DQ21">
        <v>0.02</v>
      </c>
      <c r="DR21">
        <v>8.8551045172455591</v>
      </c>
      <c r="DS21">
        <v>0.145022506663223</v>
      </c>
      <c r="DT21">
        <v>1.7970811481532002E-2</v>
      </c>
      <c r="DU21">
        <v>1</v>
      </c>
      <c r="DV21">
        <v>-11.7192387096774</v>
      </c>
      <c r="DW21">
        <v>-0.18341444749584099</v>
      </c>
      <c r="DX21">
        <v>2.0101447186215898E-2</v>
      </c>
      <c r="DY21">
        <v>1</v>
      </c>
      <c r="DZ21">
        <v>3.2261670967741898</v>
      </c>
      <c r="EA21">
        <v>0.17681386882873301</v>
      </c>
      <c r="EB21">
        <v>1.2691195371531299E-2</v>
      </c>
      <c r="EC21">
        <v>1</v>
      </c>
      <c r="ED21">
        <v>3</v>
      </c>
      <c r="EE21">
        <v>3</v>
      </c>
      <c r="EF21" t="s">
        <v>312</v>
      </c>
      <c r="EG21">
        <v>100</v>
      </c>
      <c r="EH21">
        <v>100</v>
      </c>
      <c r="EI21">
        <v>2.5880000000000001</v>
      </c>
      <c r="EJ21">
        <v>-3.7999999999999999E-2</v>
      </c>
      <c r="EK21">
        <v>2.5870000000000002</v>
      </c>
      <c r="EL21">
        <v>0</v>
      </c>
      <c r="EM21">
        <v>0</v>
      </c>
      <c r="EN21">
        <v>0</v>
      </c>
      <c r="EO21">
        <v>-3.7999999999999999E-2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1359.4</v>
      </c>
      <c r="EX21">
        <v>1359.2</v>
      </c>
      <c r="EY21">
        <v>2</v>
      </c>
      <c r="EZ21">
        <v>503.59699999999998</v>
      </c>
      <c r="FA21">
        <v>468.142</v>
      </c>
      <c r="FB21">
        <v>24.337900000000001</v>
      </c>
      <c r="FC21">
        <v>31.262499999999999</v>
      </c>
      <c r="FD21">
        <v>29.999199999999998</v>
      </c>
      <c r="FE21">
        <v>31.253499999999999</v>
      </c>
      <c r="FF21">
        <v>31.2286</v>
      </c>
      <c r="FG21">
        <v>0</v>
      </c>
      <c r="FH21">
        <v>0</v>
      </c>
      <c r="FI21">
        <v>100</v>
      </c>
      <c r="FJ21">
        <v>24.359400000000001</v>
      </c>
      <c r="FK21">
        <v>3.4620700000000002</v>
      </c>
      <c r="FL21">
        <v>10.945399999999999</v>
      </c>
      <c r="FM21">
        <v>101.80200000000001</v>
      </c>
      <c r="FN21">
        <v>101.208</v>
      </c>
    </row>
    <row r="22" spans="1:170" x14ac:dyDescent="0.25">
      <c r="A22">
        <v>6</v>
      </c>
      <c r="B22">
        <v>1607638520.5999999</v>
      </c>
      <c r="C22">
        <v>482.59999990463302</v>
      </c>
      <c r="D22" t="s">
        <v>313</v>
      </c>
      <c r="E22" t="s">
        <v>314</v>
      </c>
      <c r="F22" t="s">
        <v>286</v>
      </c>
      <c r="G22" t="s">
        <v>287</v>
      </c>
      <c r="H22">
        <v>1607638512.5999999</v>
      </c>
      <c r="I22">
        <f t="shared" si="0"/>
        <v>2.8327428361206771E-3</v>
      </c>
      <c r="J22">
        <f t="shared" si="1"/>
        <v>8.7987088025814248</v>
      </c>
      <c r="K22">
        <f t="shared" si="2"/>
        <v>334.88212903225798</v>
      </c>
      <c r="L22">
        <f t="shared" si="3"/>
        <v>159.29196179369924</v>
      </c>
      <c r="M22">
        <f t="shared" si="4"/>
        <v>16.177801443314227</v>
      </c>
      <c r="N22">
        <f t="shared" si="5"/>
        <v>34.010859866329412</v>
      </c>
      <c r="O22">
        <f t="shared" si="6"/>
        <v>8.7774881787518008E-2</v>
      </c>
      <c r="P22">
        <f t="shared" si="7"/>
        <v>2.9539941195216319</v>
      </c>
      <c r="Q22">
        <f t="shared" si="8"/>
        <v>8.6351273728853969E-2</v>
      </c>
      <c r="R22">
        <f t="shared" si="9"/>
        <v>5.4095528296116385E-2</v>
      </c>
      <c r="S22">
        <f t="shared" si="10"/>
        <v>231.29241868985309</v>
      </c>
      <c r="T22">
        <f t="shared" si="11"/>
        <v>28.584997935558128</v>
      </c>
      <c r="U22">
        <f t="shared" si="12"/>
        <v>28.853274193548401</v>
      </c>
      <c r="V22">
        <f t="shared" si="13"/>
        <v>3.9877526058299821</v>
      </c>
      <c r="W22">
        <f t="shared" si="14"/>
        <v>19.370838551491193</v>
      </c>
      <c r="X22">
        <f t="shared" si="15"/>
        <v>0.73350694281347661</v>
      </c>
      <c r="Y22">
        <f t="shared" si="16"/>
        <v>3.7866556001883063</v>
      </c>
      <c r="Z22">
        <f t="shared" si="17"/>
        <v>3.2542456630165058</v>
      </c>
      <c r="AA22">
        <f t="shared" si="18"/>
        <v>-124.92395907292186</v>
      </c>
      <c r="AB22">
        <f t="shared" si="19"/>
        <v>-141.78589101223261</v>
      </c>
      <c r="AC22">
        <f t="shared" si="20"/>
        <v>-10.505105081047425</v>
      </c>
      <c r="AD22">
        <f t="shared" si="21"/>
        <v>-45.922536476348796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53447.264590890598</v>
      </c>
      <c r="AJ22" t="s">
        <v>288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315</v>
      </c>
      <c r="AQ22">
        <v>1076.2161538461501</v>
      </c>
      <c r="AR22">
        <v>1286.49</v>
      </c>
      <c r="AS22">
        <f t="shared" si="27"/>
        <v>0.16344771133382296</v>
      </c>
      <c r="AT22">
        <v>0.5</v>
      </c>
      <c r="AU22">
        <f t="shared" si="28"/>
        <v>1180.1935652634302</v>
      </c>
      <c r="AV22">
        <f t="shared" si="29"/>
        <v>8.7987088025814248</v>
      </c>
      <c r="AW22">
        <f t="shared" si="30"/>
        <v>96.449968586606246</v>
      </c>
      <c r="AX22">
        <f t="shared" si="31"/>
        <v>0.40646254537540127</v>
      </c>
      <c r="AY22">
        <f t="shared" si="32"/>
        <v>7.9448461323416344E-3</v>
      </c>
      <c r="AZ22">
        <f t="shared" si="33"/>
        <v>1.5356434950912949</v>
      </c>
      <c r="BA22" t="s">
        <v>316</v>
      </c>
      <c r="BB22">
        <v>763.58</v>
      </c>
      <c r="BC22">
        <f t="shared" si="34"/>
        <v>522.91</v>
      </c>
      <c r="BD22">
        <f t="shared" si="35"/>
        <v>0.40212244201459135</v>
      </c>
      <c r="BE22">
        <f t="shared" si="36"/>
        <v>0.79071042625575338</v>
      </c>
      <c r="BF22">
        <f t="shared" si="37"/>
        <v>0.36824698882014673</v>
      </c>
      <c r="BG22">
        <f t="shared" si="38"/>
        <v>0.77577460653467778</v>
      </c>
      <c r="BH22">
        <f t="shared" si="39"/>
        <v>1400.0103225806499</v>
      </c>
      <c r="BI22">
        <f t="shared" si="40"/>
        <v>1180.1935652634302</v>
      </c>
      <c r="BJ22">
        <f t="shared" si="41"/>
        <v>0.84298918817110591</v>
      </c>
      <c r="BK22">
        <f t="shared" si="42"/>
        <v>0.19597837634221169</v>
      </c>
      <c r="BL22">
        <v>6</v>
      </c>
      <c r="BM22">
        <v>0.5</v>
      </c>
      <c r="BN22" t="s">
        <v>291</v>
      </c>
      <c r="BO22">
        <v>2</v>
      </c>
      <c r="BP22">
        <v>1607638512.5999999</v>
      </c>
      <c r="BQ22">
        <v>334.88212903225798</v>
      </c>
      <c r="BR22">
        <v>346.57854838709699</v>
      </c>
      <c r="BS22">
        <v>7.2223509677419404</v>
      </c>
      <c r="BT22">
        <v>3.8477238709677399</v>
      </c>
      <c r="BU22">
        <v>332.29512903225799</v>
      </c>
      <c r="BV22">
        <v>7.2603509677419398</v>
      </c>
      <c r="BW22">
        <v>500.01680645161298</v>
      </c>
      <c r="BX22">
        <v>101.46064516129</v>
      </c>
      <c r="BY22">
        <v>0.10004416129032299</v>
      </c>
      <c r="BZ22">
        <v>27.962970967741899</v>
      </c>
      <c r="CA22">
        <v>28.853274193548401</v>
      </c>
      <c r="CB22">
        <v>999.9</v>
      </c>
      <c r="CC22">
        <v>0</v>
      </c>
      <c r="CD22">
        <v>0</v>
      </c>
      <c r="CE22">
        <v>9994.03548387097</v>
      </c>
      <c r="CF22">
        <v>0</v>
      </c>
      <c r="CG22">
        <v>243.92464516128999</v>
      </c>
      <c r="CH22">
        <v>1400.0103225806499</v>
      </c>
      <c r="CI22">
        <v>0.90000061290322597</v>
      </c>
      <c r="CJ22">
        <v>9.9999141935483898E-2</v>
      </c>
      <c r="CK22">
        <v>0</v>
      </c>
      <c r="CL22">
        <v>1076.4938709677399</v>
      </c>
      <c r="CM22">
        <v>4.9997499999999997</v>
      </c>
      <c r="CN22">
        <v>14746.8548387097</v>
      </c>
      <c r="CO22">
        <v>12178.1419354839</v>
      </c>
      <c r="CP22">
        <v>48.457322580645098</v>
      </c>
      <c r="CQ22">
        <v>50.375</v>
      </c>
      <c r="CR22">
        <v>49.562064516128999</v>
      </c>
      <c r="CS22">
        <v>49.633000000000003</v>
      </c>
      <c r="CT22">
        <v>49.608741935483899</v>
      </c>
      <c r="CU22">
        <v>1255.5138709677401</v>
      </c>
      <c r="CV22">
        <v>139.496451612903</v>
      </c>
      <c r="CW22">
        <v>0</v>
      </c>
      <c r="CX22">
        <v>59.900000095367403</v>
      </c>
      <c r="CY22">
        <v>0</v>
      </c>
      <c r="CZ22">
        <v>1076.2161538461501</v>
      </c>
      <c r="DA22">
        <v>-28.3357265074645</v>
      </c>
      <c r="DB22">
        <v>-412.69401725434699</v>
      </c>
      <c r="DC22">
        <v>14742.8346153846</v>
      </c>
      <c r="DD22">
        <v>15</v>
      </c>
      <c r="DE22">
        <v>0</v>
      </c>
      <c r="DF22" t="s">
        <v>292</v>
      </c>
      <c r="DG22">
        <v>1607556896.0999999</v>
      </c>
      <c r="DH22">
        <v>1607556911.0999999</v>
      </c>
      <c r="DI22">
        <v>0</v>
      </c>
      <c r="DJ22">
        <v>2.4E-2</v>
      </c>
      <c r="DK22">
        <v>0</v>
      </c>
      <c r="DL22">
        <v>2.5870000000000002</v>
      </c>
      <c r="DM22">
        <v>-3.7999999999999999E-2</v>
      </c>
      <c r="DN22">
        <v>394</v>
      </c>
      <c r="DO22">
        <v>9</v>
      </c>
      <c r="DP22">
        <v>0.04</v>
      </c>
      <c r="DQ22">
        <v>0.02</v>
      </c>
      <c r="DR22">
        <v>8.7973504855753006</v>
      </c>
      <c r="DS22">
        <v>-3.20655890731119E-4</v>
      </c>
      <c r="DT22">
        <v>1.83825220364781E-2</v>
      </c>
      <c r="DU22">
        <v>1</v>
      </c>
      <c r="DV22">
        <v>-11.6972533333333</v>
      </c>
      <c r="DW22">
        <v>-2.6375973303859501E-3</v>
      </c>
      <c r="DX22">
        <v>2.2464501379336699E-2</v>
      </c>
      <c r="DY22">
        <v>1</v>
      </c>
      <c r="DZ22">
        <v>3.3749576666666701</v>
      </c>
      <c r="EA22">
        <v>6.6912480533923402E-2</v>
      </c>
      <c r="EB22">
        <v>4.9189366624188997E-3</v>
      </c>
      <c r="EC22">
        <v>1</v>
      </c>
      <c r="ED22">
        <v>3</v>
      </c>
      <c r="EE22">
        <v>3</v>
      </c>
      <c r="EF22" t="s">
        <v>312</v>
      </c>
      <c r="EG22">
        <v>100</v>
      </c>
      <c r="EH22">
        <v>100</v>
      </c>
      <c r="EI22">
        <v>2.5870000000000002</v>
      </c>
      <c r="EJ22">
        <v>-3.7999999999999999E-2</v>
      </c>
      <c r="EK22">
        <v>2.5870000000000002</v>
      </c>
      <c r="EL22">
        <v>0</v>
      </c>
      <c r="EM22">
        <v>0</v>
      </c>
      <c r="EN22">
        <v>0</v>
      </c>
      <c r="EO22">
        <v>-3.7999999999999999E-2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1360.4</v>
      </c>
      <c r="EX22">
        <v>1360.2</v>
      </c>
      <c r="EY22">
        <v>2</v>
      </c>
      <c r="EZ22">
        <v>503.81299999999999</v>
      </c>
      <c r="FA22">
        <v>468.34800000000001</v>
      </c>
      <c r="FB22">
        <v>24.5503</v>
      </c>
      <c r="FC22">
        <v>31.178599999999999</v>
      </c>
      <c r="FD22">
        <v>29.9998</v>
      </c>
      <c r="FE22">
        <v>31.189499999999999</v>
      </c>
      <c r="FF22">
        <v>31.1721</v>
      </c>
      <c r="FG22">
        <v>0</v>
      </c>
      <c r="FH22">
        <v>0</v>
      </c>
      <c r="FI22">
        <v>100</v>
      </c>
      <c r="FJ22">
        <v>24.557099999999998</v>
      </c>
      <c r="FK22">
        <v>3.4620700000000002</v>
      </c>
      <c r="FL22">
        <v>10.945399999999999</v>
      </c>
      <c r="FM22">
        <v>101.822</v>
      </c>
      <c r="FN22">
        <v>101.229</v>
      </c>
    </row>
    <row r="23" spans="1:170" x14ac:dyDescent="0.25">
      <c r="A23">
        <v>7</v>
      </c>
      <c r="B23">
        <v>1607638581.0999999</v>
      </c>
      <c r="C23">
        <v>543.09999990463302</v>
      </c>
      <c r="D23" t="s">
        <v>317</v>
      </c>
      <c r="E23" t="s">
        <v>318</v>
      </c>
      <c r="F23" t="s">
        <v>286</v>
      </c>
      <c r="G23" t="s">
        <v>287</v>
      </c>
      <c r="H23">
        <v>1607638573.0999999</v>
      </c>
      <c r="I23">
        <f t="shared" si="0"/>
        <v>2.8691469923967684E-3</v>
      </c>
      <c r="J23">
        <f t="shared" si="1"/>
        <v>8.7904828220403495</v>
      </c>
      <c r="K23">
        <f t="shared" si="2"/>
        <v>332.480677419355</v>
      </c>
      <c r="L23">
        <f t="shared" si="3"/>
        <v>158.88843599360496</v>
      </c>
      <c r="M23">
        <f t="shared" si="4"/>
        <v>16.136766312409733</v>
      </c>
      <c r="N23">
        <f t="shared" si="5"/>
        <v>33.7668563565177</v>
      </c>
      <c r="O23">
        <f t="shared" si="6"/>
        <v>8.8768362308003793E-2</v>
      </c>
      <c r="P23">
        <f t="shared" si="7"/>
        <v>2.9546884475198998</v>
      </c>
      <c r="Q23">
        <f t="shared" si="8"/>
        <v>8.7312969787524577E-2</v>
      </c>
      <c r="R23">
        <f t="shared" si="9"/>
        <v>5.4699379713087609E-2</v>
      </c>
      <c r="S23">
        <f t="shared" si="10"/>
        <v>231.28855225689631</v>
      </c>
      <c r="T23">
        <f t="shared" si="11"/>
        <v>28.619202362941046</v>
      </c>
      <c r="U23">
        <f t="shared" si="12"/>
        <v>28.893012903225799</v>
      </c>
      <c r="V23">
        <f t="shared" si="13"/>
        <v>3.9969416375110991</v>
      </c>
      <c r="W23">
        <f t="shared" si="14"/>
        <v>19.424150358276233</v>
      </c>
      <c r="X23">
        <f t="shared" si="15"/>
        <v>0.73740498591292081</v>
      </c>
      <c r="Y23">
        <f t="shared" si="16"/>
        <v>3.7963307136300437</v>
      </c>
      <c r="Z23">
        <f t="shared" si="17"/>
        <v>3.2595366515981783</v>
      </c>
      <c r="AA23">
        <f t="shared" si="18"/>
        <v>-126.52938236469748</v>
      </c>
      <c r="AB23">
        <f t="shared" si="19"/>
        <v>-141.17742009202428</v>
      </c>
      <c r="AC23">
        <f t="shared" si="20"/>
        <v>-10.461911002303093</v>
      </c>
      <c r="AD23">
        <f t="shared" si="21"/>
        <v>-46.880161202128534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53459.690922331894</v>
      </c>
      <c r="AJ23" t="s">
        <v>288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319</v>
      </c>
      <c r="AQ23">
        <v>1064.9848</v>
      </c>
      <c r="AR23">
        <v>1278.8699999999999</v>
      </c>
      <c r="AS23">
        <f t="shared" si="27"/>
        <v>0.16724545888166897</v>
      </c>
      <c r="AT23">
        <v>0.5</v>
      </c>
      <c r="AU23">
        <f t="shared" si="28"/>
        <v>1180.1722652634608</v>
      </c>
      <c r="AV23">
        <f t="shared" si="29"/>
        <v>8.7904828220403495</v>
      </c>
      <c r="AW23">
        <f t="shared" si="30"/>
        <v>98.689226031703129</v>
      </c>
      <c r="AX23">
        <f t="shared" si="31"/>
        <v>0.40015013253888193</v>
      </c>
      <c r="AY23">
        <f t="shared" si="32"/>
        <v>7.9380193702189867E-3</v>
      </c>
      <c r="AZ23">
        <f t="shared" si="33"/>
        <v>1.5507518356048702</v>
      </c>
      <c r="BA23" t="s">
        <v>320</v>
      </c>
      <c r="BB23">
        <v>767.13</v>
      </c>
      <c r="BC23">
        <f t="shared" si="34"/>
        <v>511.7399999999999</v>
      </c>
      <c r="BD23">
        <f t="shared" si="35"/>
        <v>0.41795677492476646</v>
      </c>
      <c r="BE23">
        <f t="shared" si="36"/>
        <v>0.79488967714783876</v>
      </c>
      <c r="BF23">
        <f t="shared" si="37"/>
        <v>0.37963760784586786</v>
      </c>
      <c r="BG23">
        <f t="shared" si="38"/>
        <v>0.77876682784668805</v>
      </c>
      <c r="BH23">
        <f t="shared" si="39"/>
        <v>1399.9848387096799</v>
      </c>
      <c r="BI23">
        <f t="shared" si="40"/>
        <v>1180.1722652634608</v>
      </c>
      <c r="BJ23">
        <f t="shared" si="41"/>
        <v>0.84298931862089788</v>
      </c>
      <c r="BK23">
        <f t="shared" si="42"/>
        <v>0.1959786372417959</v>
      </c>
      <c r="BL23">
        <v>6</v>
      </c>
      <c r="BM23">
        <v>0.5</v>
      </c>
      <c r="BN23" t="s">
        <v>291</v>
      </c>
      <c r="BO23">
        <v>2</v>
      </c>
      <c r="BP23">
        <v>1607638573.0999999</v>
      </c>
      <c r="BQ23">
        <v>332.480677419355</v>
      </c>
      <c r="BR23">
        <v>344.17367741935499</v>
      </c>
      <c r="BS23">
        <v>7.2607561290322602</v>
      </c>
      <c r="BT23">
        <v>3.8428667741935501</v>
      </c>
      <c r="BU23">
        <v>329.89367741935501</v>
      </c>
      <c r="BV23">
        <v>7.2987564516129</v>
      </c>
      <c r="BW23">
        <v>500.01293548387099</v>
      </c>
      <c r="BX23">
        <v>101.46035483871</v>
      </c>
      <c r="BY23">
        <v>0.100002348387097</v>
      </c>
      <c r="BZ23">
        <v>28.0067387096774</v>
      </c>
      <c r="CA23">
        <v>28.893012903225799</v>
      </c>
      <c r="CB23">
        <v>999.9</v>
      </c>
      <c r="CC23">
        <v>0</v>
      </c>
      <c r="CD23">
        <v>0</v>
      </c>
      <c r="CE23">
        <v>9998.0032258064493</v>
      </c>
      <c r="CF23">
        <v>0</v>
      </c>
      <c r="CG23">
        <v>243.17925806451601</v>
      </c>
      <c r="CH23">
        <v>1399.9848387096799</v>
      </c>
      <c r="CI23">
        <v>0.9</v>
      </c>
      <c r="CJ23">
        <v>9.9999699999999997E-2</v>
      </c>
      <c r="CK23">
        <v>0</v>
      </c>
      <c r="CL23">
        <v>1065.45</v>
      </c>
      <c r="CM23">
        <v>4.9997499999999997</v>
      </c>
      <c r="CN23">
        <v>14591.1387096774</v>
      </c>
      <c r="CO23">
        <v>12177.912903225801</v>
      </c>
      <c r="CP23">
        <v>48.515935483870997</v>
      </c>
      <c r="CQ23">
        <v>50.412999999999997</v>
      </c>
      <c r="CR23">
        <v>49.590451612903202</v>
      </c>
      <c r="CS23">
        <v>49.612741935483903</v>
      </c>
      <c r="CT23">
        <v>49.616870967741903</v>
      </c>
      <c r="CU23">
        <v>1255.4848387096799</v>
      </c>
      <c r="CV23">
        <v>139.5</v>
      </c>
      <c r="CW23">
        <v>0</v>
      </c>
      <c r="CX23">
        <v>60</v>
      </c>
      <c r="CY23">
        <v>0</v>
      </c>
      <c r="CZ23">
        <v>1064.9848</v>
      </c>
      <c r="DA23">
        <v>-27.441538504215298</v>
      </c>
      <c r="DB23">
        <v>-375.11538516407597</v>
      </c>
      <c r="DC23">
        <v>14584.584000000001</v>
      </c>
      <c r="DD23">
        <v>15</v>
      </c>
      <c r="DE23">
        <v>0</v>
      </c>
      <c r="DF23" t="s">
        <v>292</v>
      </c>
      <c r="DG23">
        <v>1607556896.0999999</v>
      </c>
      <c r="DH23">
        <v>1607556911.0999999</v>
      </c>
      <c r="DI23">
        <v>0</v>
      </c>
      <c r="DJ23">
        <v>2.4E-2</v>
      </c>
      <c r="DK23">
        <v>0</v>
      </c>
      <c r="DL23">
        <v>2.5870000000000002</v>
      </c>
      <c r="DM23">
        <v>-3.7999999999999999E-2</v>
      </c>
      <c r="DN23">
        <v>394</v>
      </c>
      <c r="DO23">
        <v>9</v>
      </c>
      <c r="DP23">
        <v>0.04</v>
      </c>
      <c r="DQ23">
        <v>0.02</v>
      </c>
      <c r="DR23">
        <v>8.7882613736317996</v>
      </c>
      <c r="DS23">
        <v>-3.7391620561339899E-2</v>
      </c>
      <c r="DT23">
        <v>1.6452885040926402E-2</v>
      </c>
      <c r="DU23">
        <v>1</v>
      </c>
      <c r="DV23">
        <v>-11.692159999999999</v>
      </c>
      <c r="DW23">
        <v>5.2031145717467697E-2</v>
      </c>
      <c r="DX23">
        <v>1.9758350133551199E-2</v>
      </c>
      <c r="DY23">
        <v>1</v>
      </c>
      <c r="DZ23">
        <v>3.4179103333333298</v>
      </c>
      <c r="EA23">
        <v>-3.14723025584043E-3</v>
      </c>
      <c r="EB23">
        <v>4.3277001847273801E-4</v>
      </c>
      <c r="EC23">
        <v>1</v>
      </c>
      <c r="ED23">
        <v>3</v>
      </c>
      <c r="EE23">
        <v>3</v>
      </c>
      <c r="EF23" t="s">
        <v>312</v>
      </c>
      <c r="EG23">
        <v>100</v>
      </c>
      <c r="EH23">
        <v>100</v>
      </c>
      <c r="EI23">
        <v>2.5870000000000002</v>
      </c>
      <c r="EJ23">
        <v>-3.7999999999999999E-2</v>
      </c>
      <c r="EK23">
        <v>2.5870000000000002</v>
      </c>
      <c r="EL23">
        <v>0</v>
      </c>
      <c r="EM23">
        <v>0</v>
      </c>
      <c r="EN23">
        <v>0</v>
      </c>
      <c r="EO23">
        <v>-3.7999999999999999E-2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1361.4</v>
      </c>
      <c r="EX23">
        <v>1361.2</v>
      </c>
      <c r="EY23">
        <v>2</v>
      </c>
      <c r="EZ23">
        <v>504.072</v>
      </c>
      <c r="FA23">
        <v>468.392</v>
      </c>
      <c r="FB23">
        <v>24.376999999999999</v>
      </c>
      <c r="FC23">
        <v>31.1404</v>
      </c>
      <c r="FD23">
        <v>30</v>
      </c>
      <c r="FE23">
        <v>31.153400000000001</v>
      </c>
      <c r="FF23">
        <v>31.140599999999999</v>
      </c>
      <c r="FG23">
        <v>0</v>
      </c>
      <c r="FH23">
        <v>0</v>
      </c>
      <c r="FI23">
        <v>100</v>
      </c>
      <c r="FJ23">
        <v>24.374600000000001</v>
      </c>
      <c r="FK23">
        <v>3.4620700000000002</v>
      </c>
      <c r="FL23">
        <v>10.945399999999999</v>
      </c>
      <c r="FM23">
        <v>101.82899999999999</v>
      </c>
      <c r="FN23">
        <v>101.232</v>
      </c>
    </row>
    <row r="24" spans="1:170" x14ac:dyDescent="0.25">
      <c r="A24">
        <v>8</v>
      </c>
      <c r="B24">
        <v>1607638701.5999999</v>
      </c>
      <c r="C24">
        <v>663.59999990463302</v>
      </c>
      <c r="D24" t="s">
        <v>321</v>
      </c>
      <c r="E24" t="s">
        <v>322</v>
      </c>
      <c r="F24" t="s">
        <v>286</v>
      </c>
      <c r="G24" t="s">
        <v>287</v>
      </c>
      <c r="H24">
        <v>1607638693.5999999</v>
      </c>
      <c r="I24">
        <f t="shared" si="0"/>
        <v>2.8464667098096956E-3</v>
      </c>
      <c r="J24">
        <f t="shared" si="1"/>
        <v>11.752123638728108</v>
      </c>
      <c r="K24">
        <f t="shared" si="2"/>
        <v>399.41583870967702</v>
      </c>
      <c r="L24">
        <f t="shared" si="3"/>
        <v>168.2915998360601</v>
      </c>
      <c r="M24">
        <f t="shared" si="4"/>
        <v>17.091867547617529</v>
      </c>
      <c r="N24">
        <f t="shared" si="5"/>
        <v>40.565082382582382</v>
      </c>
      <c r="O24">
        <f t="shared" si="6"/>
        <v>8.8182662712457338E-2</v>
      </c>
      <c r="P24">
        <f t="shared" si="7"/>
        <v>2.9547105022115994</v>
      </c>
      <c r="Q24">
        <f t="shared" si="8"/>
        <v>8.6746255392935678E-2</v>
      </c>
      <c r="R24">
        <f t="shared" si="9"/>
        <v>5.4343516120618121E-2</v>
      </c>
      <c r="S24">
        <f t="shared" si="10"/>
        <v>231.29231015860128</v>
      </c>
      <c r="T24">
        <f t="shared" si="11"/>
        <v>28.612527753868882</v>
      </c>
      <c r="U24">
        <f t="shared" si="12"/>
        <v>28.862954838709701</v>
      </c>
      <c r="V24">
        <f t="shared" si="13"/>
        <v>3.9899894232858699</v>
      </c>
      <c r="W24">
        <f t="shared" si="14"/>
        <v>19.372748388702963</v>
      </c>
      <c r="X24">
        <f t="shared" si="15"/>
        <v>0.73491592914951043</v>
      </c>
      <c r="Y24">
        <f t="shared" si="16"/>
        <v>3.793555330425237</v>
      </c>
      <c r="Z24">
        <f t="shared" si="17"/>
        <v>3.2550734941363597</v>
      </c>
      <c r="AA24">
        <f t="shared" si="18"/>
        <v>-125.52918190260758</v>
      </c>
      <c r="AB24">
        <f t="shared" si="19"/>
        <v>-138.38876730173715</v>
      </c>
      <c r="AC24">
        <f t="shared" si="20"/>
        <v>-10.253007440726075</v>
      </c>
      <c r="AD24">
        <f t="shared" si="21"/>
        <v>-42.878646486469506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53462.575488586881</v>
      </c>
      <c r="AJ24" t="s">
        <v>288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323</v>
      </c>
      <c r="AQ24">
        <v>1088.6296</v>
      </c>
      <c r="AR24">
        <v>1336.26</v>
      </c>
      <c r="AS24">
        <f t="shared" si="27"/>
        <v>0.18531603131127172</v>
      </c>
      <c r="AT24">
        <v>0.5</v>
      </c>
      <c r="AU24">
        <f t="shared" si="28"/>
        <v>1180.1920459086039</v>
      </c>
      <c r="AV24">
        <f t="shared" si="29"/>
        <v>11.752123638728108</v>
      </c>
      <c r="AW24">
        <f t="shared" si="30"/>
        <v>109.35425306645634</v>
      </c>
      <c r="AX24">
        <f t="shared" si="31"/>
        <v>0.43168245700686997</v>
      </c>
      <c r="AY24">
        <f t="shared" si="32"/>
        <v>1.0447343007681291E-2</v>
      </c>
      <c r="AZ24">
        <f t="shared" si="33"/>
        <v>1.4412015625701584</v>
      </c>
      <c r="BA24" t="s">
        <v>324</v>
      </c>
      <c r="BB24">
        <v>759.42</v>
      </c>
      <c r="BC24">
        <f t="shared" si="34"/>
        <v>576.84</v>
      </c>
      <c r="BD24">
        <f t="shared" si="35"/>
        <v>0.4292878441162194</v>
      </c>
      <c r="BE24">
        <f t="shared" si="36"/>
        <v>0.76950924216633498</v>
      </c>
      <c r="BF24">
        <f t="shared" si="37"/>
        <v>0.39890004931736339</v>
      </c>
      <c r="BG24">
        <f t="shared" si="38"/>
        <v>0.75623092481568199</v>
      </c>
      <c r="BH24">
        <f t="shared" si="39"/>
        <v>1400.0083870967701</v>
      </c>
      <c r="BI24">
        <f t="shared" si="40"/>
        <v>1180.1920459086039</v>
      </c>
      <c r="BJ24">
        <f t="shared" si="41"/>
        <v>0.84298926834002441</v>
      </c>
      <c r="BK24">
        <f t="shared" si="42"/>
        <v>0.19597853668004891</v>
      </c>
      <c r="BL24">
        <v>6</v>
      </c>
      <c r="BM24">
        <v>0.5</v>
      </c>
      <c r="BN24" t="s">
        <v>291</v>
      </c>
      <c r="BO24">
        <v>2</v>
      </c>
      <c r="BP24">
        <v>1607638693.5999999</v>
      </c>
      <c r="BQ24">
        <v>399.41583870967702</v>
      </c>
      <c r="BR24">
        <v>414.88251612903201</v>
      </c>
      <c r="BS24">
        <v>7.2362003225806504</v>
      </c>
      <c r="BT24">
        <v>3.8451967741935502</v>
      </c>
      <c r="BU24">
        <v>396.82883870967697</v>
      </c>
      <c r="BV24">
        <v>7.2742009677419404</v>
      </c>
      <c r="BW24">
        <v>500.00580645161301</v>
      </c>
      <c r="BX24">
        <v>101.461032258065</v>
      </c>
      <c r="BY24">
        <v>9.9993748387096806E-2</v>
      </c>
      <c r="BZ24">
        <v>27.994193548387099</v>
      </c>
      <c r="CA24">
        <v>28.862954838709701</v>
      </c>
      <c r="CB24">
        <v>999.9</v>
      </c>
      <c r="CC24">
        <v>0</v>
      </c>
      <c r="CD24">
        <v>0</v>
      </c>
      <c r="CE24">
        <v>9998.0616129032296</v>
      </c>
      <c r="CF24">
        <v>0</v>
      </c>
      <c r="CG24">
        <v>241.609096774194</v>
      </c>
      <c r="CH24">
        <v>1400.0083870967701</v>
      </c>
      <c r="CI24">
        <v>0.9</v>
      </c>
      <c r="CJ24">
        <v>9.9999699999999997E-2</v>
      </c>
      <c r="CK24">
        <v>0</v>
      </c>
      <c r="CL24">
        <v>1088.6422580645201</v>
      </c>
      <c r="CM24">
        <v>4.9997499999999997</v>
      </c>
      <c r="CN24">
        <v>14890.7806451613</v>
      </c>
      <c r="CO24">
        <v>12178.1387096774</v>
      </c>
      <c r="CP24">
        <v>48.4796774193548</v>
      </c>
      <c r="CQ24">
        <v>50.491870967741903</v>
      </c>
      <c r="CR24">
        <v>49.612741935483903</v>
      </c>
      <c r="CS24">
        <v>49.668999999999997</v>
      </c>
      <c r="CT24">
        <v>49.636935483871</v>
      </c>
      <c r="CU24">
        <v>1255.5083870967701</v>
      </c>
      <c r="CV24">
        <v>139.5</v>
      </c>
      <c r="CW24">
        <v>0</v>
      </c>
      <c r="CX24">
        <v>120</v>
      </c>
      <c r="CY24">
        <v>0</v>
      </c>
      <c r="CZ24">
        <v>1088.6296</v>
      </c>
      <c r="DA24">
        <v>-3.2200000187674598</v>
      </c>
      <c r="DB24">
        <v>-54.9846154591702</v>
      </c>
      <c r="DC24">
        <v>14889.956</v>
      </c>
      <c r="DD24">
        <v>15</v>
      </c>
      <c r="DE24">
        <v>0</v>
      </c>
      <c r="DF24" t="s">
        <v>292</v>
      </c>
      <c r="DG24">
        <v>1607556896.0999999</v>
      </c>
      <c r="DH24">
        <v>1607556911.0999999</v>
      </c>
      <c r="DI24">
        <v>0</v>
      </c>
      <c r="DJ24">
        <v>2.4E-2</v>
      </c>
      <c r="DK24">
        <v>0</v>
      </c>
      <c r="DL24">
        <v>2.5870000000000002</v>
      </c>
      <c r="DM24">
        <v>-3.7999999999999999E-2</v>
      </c>
      <c r="DN24">
        <v>394</v>
      </c>
      <c r="DO24">
        <v>9</v>
      </c>
      <c r="DP24">
        <v>0.04</v>
      </c>
      <c r="DQ24">
        <v>0.02</v>
      </c>
      <c r="DR24">
        <v>11.765750463073299</v>
      </c>
      <c r="DS24">
        <v>-1.55439467908289</v>
      </c>
      <c r="DT24">
        <v>0.123678462203566</v>
      </c>
      <c r="DU24">
        <v>0</v>
      </c>
      <c r="DV24">
        <v>-15.45607</v>
      </c>
      <c r="DW24">
        <v>1.6467390433815301</v>
      </c>
      <c r="DX24">
        <v>0.12752875009189099</v>
      </c>
      <c r="DY24">
        <v>0</v>
      </c>
      <c r="DZ24">
        <v>3.3908533333333302</v>
      </c>
      <c r="EA24">
        <v>-3.2716351501665603E-2</v>
      </c>
      <c r="EB24">
        <v>2.3963796768366099E-3</v>
      </c>
      <c r="EC24">
        <v>1</v>
      </c>
      <c r="ED24">
        <v>1</v>
      </c>
      <c r="EE24">
        <v>3</v>
      </c>
      <c r="EF24" t="s">
        <v>293</v>
      </c>
      <c r="EG24">
        <v>100</v>
      </c>
      <c r="EH24">
        <v>100</v>
      </c>
      <c r="EI24">
        <v>2.5870000000000002</v>
      </c>
      <c r="EJ24">
        <v>-3.7999999999999999E-2</v>
      </c>
      <c r="EK24">
        <v>2.5870000000000002</v>
      </c>
      <c r="EL24">
        <v>0</v>
      </c>
      <c r="EM24">
        <v>0</v>
      </c>
      <c r="EN24">
        <v>0</v>
      </c>
      <c r="EO24">
        <v>-3.7999999999999999E-2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1363.4</v>
      </c>
      <c r="EX24">
        <v>1363.2</v>
      </c>
      <c r="EY24">
        <v>2</v>
      </c>
      <c r="EZ24">
        <v>503.86799999999999</v>
      </c>
      <c r="FA24">
        <v>468.76600000000002</v>
      </c>
      <c r="FB24">
        <v>24.470700000000001</v>
      </c>
      <c r="FC24">
        <v>31.126799999999999</v>
      </c>
      <c r="FD24">
        <v>30.0001</v>
      </c>
      <c r="FE24">
        <v>31.1236</v>
      </c>
      <c r="FF24">
        <v>31.1096</v>
      </c>
      <c r="FG24">
        <v>8.3401300000000003</v>
      </c>
      <c r="FH24">
        <v>0</v>
      </c>
      <c r="FI24">
        <v>100</v>
      </c>
      <c r="FJ24">
        <v>24.4711</v>
      </c>
      <c r="FK24">
        <v>414.92599999999999</v>
      </c>
      <c r="FL24">
        <v>10.945399999999999</v>
      </c>
      <c r="FM24">
        <v>101.828</v>
      </c>
      <c r="FN24">
        <v>101.233</v>
      </c>
    </row>
    <row r="25" spans="1:170" x14ac:dyDescent="0.25">
      <c r="A25">
        <v>9</v>
      </c>
      <c r="B25">
        <v>1607638806.0999999</v>
      </c>
      <c r="C25">
        <v>768.09999990463302</v>
      </c>
      <c r="D25" t="s">
        <v>325</v>
      </c>
      <c r="E25" t="s">
        <v>326</v>
      </c>
      <c r="F25" t="s">
        <v>286</v>
      </c>
      <c r="G25" t="s">
        <v>287</v>
      </c>
      <c r="H25">
        <v>1607638798.0999999</v>
      </c>
      <c r="I25">
        <f t="shared" si="0"/>
        <v>2.7570352057901602E-3</v>
      </c>
      <c r="J25">
        <f t="shared" si="1"/>
        <v>14.811470798307324</v>
      </c>
      <c r="K25">
        <f t="shared" si="2"/>
        <v>499.58741935483903</v>
      </c>
      <c r="L25">
        <f t="shared" si="3"/>
        <v>200.61711856213486</v>
      </c>
      <c r="M25">
        <f t="shared" si="4"/>
        <v>20.374141108603393</v>
      </c>
      <c r="N25">
        <f t="shared" si="5"/>
        <v>50.736769877721002</v>
      </c>
      <c r="O25">
        <f t="shared" si="6"/>
        <v>8.559439398103777E-2</v>
      </c>
      <c r="P25">
        <f t="shared" si="7"/>
        <v>2.9550130208223853</v>
      </c>
      <c r="Q25">
        <f t="shared" si="8"/>
        <v>8.4240508120781155E-2</v>
      </c>
      <c r="R25">
        <f t="shared" si="9"/>
        <v>5.2770174955912845E-2</v>
      </c>
      <c r="S25">
        <f t="shared" si="10"/>
        <v>231.29626914149165</v>
      </c>
      <c r="T25">
        <f t="shared" si="11"/>
        <v>28.607846823585646</v>
      </c>
      <c r="U25">
        <f t="shared" si="12"/>
        <v>28.782251612903199</v>
      </c>
      <c r="V25">
        <f t="shared" si="13"/>
        <v>3.9713754868200217</v>
      </c>
      <c r="W25">
        <f t="shared" si="14"/>
        <v>19.127349994133297</v>
      </c>
      <c r="X25">
        <f t="shared" si="15"/>
        <v>0.72443511441006481</v>
      </c>
      <c r="Y25">
        <f t="shared" si="16"/>
        <v>3.7874306405867104</v>
      </c>
      <c r="Z25">
        <f t="shared" si="17"/>
        <v>3.246940372409957</v>
      </c>
      <c r="AA25">
        <f t="shared" si="18"/>
        <v>-121.58525257534606</v>
      </c>
      <c r="AB25">
        <f t="shared" si="19"/>
        <v>-129.9610128938657</v>
      </c>
      <c r="AC25">
        <f t="shared" si="20"/>
        <v>-9.622426928435754</v>
      </c>
      <c r="AD25">
        <f t="shared" si="21"/>
        <v>-29.872423256155855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53476.223535756726</v>
      </c>
      <c r="AJ25" t="s">
        <v>288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327</v>
      </c>
      <c r="AQ25">
        <v>1146.2588461538501</v>
      </c>
      <c r="AR25">
        <v>1431.71</v>
      </c>
      <c r="AS25">
        <f t="shared" si="27"/>
        <v>0.19937777472124241</v>
      </c>
      <c r="AT25">
        <v>0.5</v>
      </c>
      <c r="AU25">
        <f t="shared" si="28"/>
        <v>1180.2104717150958</v>
      </c>
      <c r="AV25">
        <f t="shared" si="29"/>
        <v>14.811470798307324</v>
      </c>
      <c r="AW25">
        <f t="shared" si="30"/>
        <v>117.6538687766318</v>
      </c>
      <c r="AX25">
        <f t="shared" si="31"/>
        <v>0.4657158223383227</v>
      </c>
      <c r="AY25">
        <f t="shared" si="32"/>
        <v>1.3039384624133824E-2</v>
      </c>
      <c r="AZ25">
        <f t="shared" si="33"/>
        <v>1.2784502448121475</v>
      </c>
      <c r="BA25" t="s">
        <v>328</v>
      </c>
      <c r="BB25">
        <v>764.94</v>
      </c>
      <c r="BC25">
        <f t="shared" si="34"/>
        <v>666.77</v>
      </c>
      <c r="BD25">
        <f t="shared" si="35"/>
        <v>0.42811037366130744</v>
      </c>
      <c r="BE25">
        <f t="shared" si="36"/>
        <v>0.73298653659786794</v>
      </c>
      <c r="BF25">
        <f t="shared" si="37"/>
        <v>0.39854505892473213</v>
      </c>
      <c r="BG25">
        <f t="shared" si="38"/>
        <v>0.71874962242311324</v>
      </c>
      <c r="BH25">
        <f t="shared" si="39"/>
        <v>1400.03</v>
      </c>
      <c r="BI25">
        <f t="shared" si="40"/>
        <v>1180.2104717150958</v>
      </c>
      <c r="BJ25">
        <f t="shared" si="41"/>
        <v>0.84298941573758834</v>
      </c>
      <c r="BK25">
        <f t="shared" si="42"/>
        <v>0.19597883147517678</v>
      </c>
      <c r="BL25">
        <v>6</v>
      </c>
      <c r="BM25">
        <v>0.5</v>
      </c>
      <c r="BN25" t="s">
        <v>291</v>
      </c>
      <c r="BO25">
        <v>2</v>
      </c>
      <c r="BP25">
        <v>1607638798.0999999</v>
      </c>
      <c r="BQ25">
        <v>499.58741935483903</v>
      </c>
      <c r="BR25">
        <v>519.01322580645206</v>
      </c>
      <c r="BS25">
        <v>7.13326193548387</v>
      </c>
      <c r="BT25">
        <v>3.8485574193548402</v>
      </c>
      <c r="BU25">
        <v>497.00041935483898</v>
      </c>
      <c r="BV25">
        <v>7.1712622580645196</v>
      </c>
      <c r="BW25">
        <v>500.02096774193598</v>
      </c>
      <c r="BX25">
        <v>101.457322580645</v>
      </c>
      <c r="BY25">
        <v>0.100018361290323</v>
      </c>
      <c r="BZ25">
        <v>27.966480645161301</v>
      </c>
      <c r="CA25">
        <v>28.782251612903199</v>
      </c>
      <c r="CB25">
        <v>999.9</v>
      </c>
      <c r="CC25">
        <v>0</v>
      </c>
      <c r="CD25">
        <v>0</v>
      </c>
      <c r="CE25">
        <v>10000.1438709677</v>
      </c>
      <c r="CF25">
        <v>0</v>
      </c>
      <c r="CG25">
        <v>240.16496774193601</v>
      </c>
      <c r="CH25">
        <v>1400.03</v>
      </c>
      <c r="CI25">
        <v>0.89999480645161301</v>
      </c>
      <c r="CJ25">
        <v>0.100005038709677</v>
      </c>
      <c r="CK25">
        <v>0</v>
      </c>
      <c r="CL25">
        <v>1146.23548387097</v>
      </c>
      <c r="CM25">
        <v>4.9997499999999997</v>
      </c>
      <c r="CN25">
        <v>15649.835483871</v>
      </c>
      <c r="CO25">
        <v>12178.2903225806</v>
      </c>
      <c r="CP25">
        <v>48.508000000000003</v>
      </c>
      <c r="CQ25">
        <v>50.471548387096803</v>
      </c>
      <c r="CR25">
        <v>49.620870967741901</v>
      </c>
      <c r="CS25">
        <v>49.745870967741901</v>
      </c>
      <c r="CT25">
        <v>49.658999999999999</v>
      </c>
      <c r="CU25">
        <v>1255.52096774194</v>
      </c>
      <c r="CV25">
        <v>139.50903225806499</v>
      </c>
      <c r="CW25">
        <v>0</v>
      </c>
      <c r="CX25">
        <v>103.89999985694899</v>
      </c>
      <c r="CY25">
        <v>0</v>
      </c>
      <c r="CZ25">
        <v>1146.2588461538501</v>
      </c>
      <c r="DA25">
        <v>7.1538461758910596</v>
      </c>
      <c r="DB25">
        <v>85.876923106044998</v>
      </c>
      <c r="DC25">
        <v>15650.634615384601</v>
      </c>
      <c r="DD25">
        <v>15</v>
      </c>
      <c r="DE25">
        <v>0</v>
      </c>
      <c r="DF25" t="s">
        <v>292</v>
      </c>
      <c r="DG25">
        <v>1607556896.0999999</v>
      </c>
      <c r="DH25">
        <v>1607556911.0999999</v>
      </c>
      <c r="DI25">
        <v>0</v>
      </c>
      <c r="DJ25">
        <v>2.4E-2</v>
      </c>
      <c r="DK25">
        <v>0</v>
      </c>
      <c r="DL25">
        <v>2.5870000000000002</v>
      </c>
      <c r="DM25">
        <v>-3.7999999999999999E-2</v>
      </c>
      <c r="DN25">
        <v>394</v>
      </c>
      <c r="DO25">
        <v>9</v>
      </c>
      <c r="DP25">
        <v>0.04</v>
      </c>
      <c r="DQ25">
        <v>0.02</v>
      </c>
      <c r="DR25">
        <v>14.812598086903201</v>
      </c>
      <c r="DS25">
        <v>-0.160748360005841</v>
      </c>
      <c r="DT25">
        <v>2.4902519657751199E-2</v>
      </c>
      <c r="DU25">
        <v>1</v>
      </c>
      <c r="DV25">
        <v>-19.425706666666699</v>
      </c>
      <c r="DW25">
        <v>0.154315461624008</v>
      </c>
      <c r="DX25">
        <v>2.8618082084972001E-2</v>
      </c>
      <c r="DY25">
        <v>1</v>
      </c>
      <c r="DZ25">
        <v>3.2850433333333302</v>
      </c>
      <c r="EA25">
        <v>-8.7534593993329496E-2</v>
      </c>
      <c r="EB25">
        <v>6.3218796431300404E-3</v>
      </c>
      <c r="EC25">
        <v>1</v>
      </c>
      <c r="ED25">
        <v>3</v>
      </c>
      <c r="EE25">
        <v>3</v>
      </c>
      <c r="EF25" t="s">
        <v>312</v>
      </c>
      <c r="EG25">
        <v>100</v>
      </c>
      <c r="EH25">
        <v>100</v>
      </c>
      <c r="EI25">
        <v>2.5870000000000002</v>
      </c>
      <c r="EJ25">
        <v>-3.7999999999999999E-2</v>
      </c>
      <c r="EK25">
        <v>2.5870000000000002</v>
      </c>
      <c r="EL25">
        <v>0</v>
      </c>
      <c r="EM25">
        <v>0</v>
      </c>
      <c r="EN25">
        <v>0</v>
      </c>
      <c r="EO25">
        <v>-3.7999999999999999E-2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1365.2</v>
      </c>
      <c r="EX25">
        <v>1364.9</v>
      </c>
      <c r="EY25">
        <v>2</v>
      </c>
      <c r="EZ25">
        <v>503.82100000000003</v>
      </c>
      <c r="FA25">
        <v>469.49099999999999</v>
      </c>
      <c r="FB25">
        <v>24.495200000000001</v>
      </c>
      <c r="FC25">
        <v>31.032</v>
      </c>
      <c r="FD25">
        <v>29.999500000000001</v>
      </c>
      <c r="FE25">
        <v>31.0383</v>
      </c>
      <c r="FF25">
        <v>31.020600000000002</v>
      </c>
      <c r="FG25">
        <v>13.1281</v>
      </c>
      <c r="FH25">
        <v>0</v>
      </c>
      <c r="FI25">
        <v>100</v>
      </c>
      <c r="FJ25">
        <v>24.501999999999999</v>
      </c>
      <c r="FK25">
        <v>519.322</v>
      </c>
      <c r="FL25">
        <v>10.945399999999999</v>
      </c>
      <c r="FM25">
        <v>101.852</v>
      </c>
      <c r="FN25">
        <v>101.261</v>
      </c>
    </row>
    <row r="26" spans="1:170" x14ac:dyDescent="0.25">
      <c r="A26">
        <v>10</v>
      </c>
      <c r="B26">
        <v>1607638926.5999999</v>
      </c>
      <c r="C26">
        <v>888.59999990463302</v>
      </c>
      <c r="D26" t="s">
        <v>329</v>
      </c>
      <c r="E26" t="s">
        <v>330</v>
      </c>
      <c r="F26" t="s">
        <v>286</v>
      </c>
      <c r="G26" t="s">
        <v>287</v>
      </c>
      <c r="H26">
        <v>1607638918.5999999</v>
      </c>
      <c r="I26">
        <f t="shared" si="0"/>
        <v>2.4970532452053482E-3</v>
      </c>
      <c r="J26">
        <f t="shared" si="1"/>
        <v>16.67921420213122</v>
      </c>
      <c r="K26">
        <f t="shared" si="2"/>
        <v>600.03554838709704</v>
      </c>
      <c r="L26">
        <f t="shared" si="3"/>
        <v>225.61804076748561</v>
      </c>
      <c r="M26">
        <f t="shared" si="4"/>
        <v>22.912952018699109</v>
      </c>
      <c r="N26">
        <f t="shared" si="5"/>
        <v>60.937439590108823</v>
      </c>
      <c r="O26">
        <f t="shared" si="6"/>
        <v>7.661290519499854E-2</v>
      </c>
      <c r="P26">
        <f t="shared" si="7"/>
        <v>2.9551801963365376</v>
      </c>
      <c r="Q26">
        <f t="shared" si="8"/>
        <v>7.5526356960266938E-2</v>
      </c>
      <c r="R26">
        <f t="shared" si="9"/>
        <v>4.7300311360521818E-2</v>
      </c>
      <c r="S26">
        <f t="shared" si="10"/>
        <v>231.29063275298134</v>
      </c>
      <c r="T26">
        <f t="shared" si="11"/>
        <v>28.716217067417968</v>
      </c>
      <c r="U26">
        <f t="shared" si="12"/>
        <v>28.7954096774194</v>
      </c>
      <c r="V26">
        <f t="shared" si="13"/>
        <v>3.9744051746605997</v>
      </c>
      <c r="W26">
        <f t="shared" si="14"/>
        <v>18.277422654008724</v>
      </c>
      <c r="X26">
        <f t="shared" si="15"/>
        <v>0.69391903590365656</v>
      </c>
      <c r="Y26">
        <f t="shared" si="16"/>
        <v>3.7965912866356009</v>
      </c>
      <c r="Z26">
        <f t="shared" si="17"/>
        <v>3.2804861387569431</v>
      </c>
      <c r="AA26">
        <f t="shared" si="18"/>
        <v>-110.12004811355585</v>
      </c>
      <c r="AB26">
        <f t="shared" si="19"/>
        <v>-125.46321599273644</v>
      </c>
      <c r="AC26">
        <f t="shared" si="20"/>
        <v>-9.2914036799003874</v>
      </c>
      <c r="AD26">
        <f t="shared" si="21"/>
        <v>-13.584035033211336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53473.70743057361</v>
      </c>
      <c r="AJ26" t="s">
        <v>288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331</v>
      </c>
      <c r="AQ26">
        <v>1192.31615384615</v>
      </c>
      <c r="AR26">
        <v>1506.53</v>
      </c>
      <c r="AS26">
        <f t="shared" si="27"/>
        <v>0.20856793170653753</v>
      </c>
      <c r="AT26">
        <v>0.5</v>
      </c>
      <c r="AU26">
        <f t="shared" si="28"/>
        <v>1180.1828717150729</v>
      </c>
      <c r="AV26">
        <f t="shared" si="29"/>
        <v>16.67921420213122</v>
      </c>
      <c r="AW26">
        <f t="shared" si="30"/>
        <v>123.07415029454734</v>
      </c>
      <c r="AX26">
        <f t="shared" si="31"/>
        <v>0.4894559019734091</v>
      </c>
      <c r="AY26">
        <f t="shared" si="32"/>
        <v>1.4622277695717759E-2</v>
      </c>
      <c r="AZ26">
        <f t="shared" si="33"/>
        <v>1.165293754521981</v>
      </c>
      <c r="BA26" t="s">
        <v>332</v>
      </c>
      <c r="BB26">
        <v>769.15</v>
      </c>
      <c r="BC26">
        <f t="shared" si="34"/>
        <v>737.38</v>
      </c>
      <c r="BD26">
        <f t="shared" si="35"/>
        <v>0.42612200785734627</v>
      </c>
      <c r="BE26">
        <f t="shared" si="36"/>
        <v>0.70421151015070627</v>
      </c>
      <c r="BF26">
        <f t="shared" si="37"/>
        <v>0.39720956193740276</v>
      </c>
      <c r="BG26">
        <f t="shared" si="38"/>
        <v>0.68936930765085558</v>
      </c>
      <c r="BH26">
        <f t="shared" si="39"/>
        <v>1399.9974193548401</v>
      </c>
      <c r="BI26">
        <f t="shared" si="40"/>
        <v>1180.1828717150729</v>
      </c>
      <c r="BJ26">
        <f t="shared" si="41"/>
        <v>0.84298931940812849</v>
      </c>
      <c r="BK26">
        <f t="shared" si="42"/>
        <v>0.19597863881625707</v>
      </c>
      <c r="BL26">
        <v>6</v>
      </c>
      <c r="BM26">
        <v>0.5</v>
      </c>
      <c r="BN26" t="s">
        <v>291</v>
      </c>
      <c r="BO26">
        <v>2</v>
      </c>
      <c r="BP26">
        <v>1607638918.5999999</v>
      </c>
      <c r="BQ26">
        <v>600.03554838709704</v>
      </c>
      <c r="BR26">
        <v>621.847806451613</v>
      </c>
      <c r="BS26">
        <v>6.8328451612903196</v>
      </c>
      <c r="BT26">
        <v>3.8569625806451602</v>
      </c>
      <c r="BU26">
        <v>597.44858064516097</v>
      </c>
      <c r="BV26">
        <v>6.87084548387097</v>
      </c>
      <c r="BW26">
        <v>500.01796774193502</v>
      </c>
      <c r="BX26">
        <v>101.45638709677399</v>
      </c>
      <c r="BY26">
        <v>9.9995277419354794E-2</v>
      </c>
      <c r="BZ26">
        <v>28.007916129032299</v>
      </c>
      <c r="CA26">
        <v>28.7954096774194</v>
      </c>
      <c r="CB26">
        <v>999.9</v>
      </c>
      <c r="CC26">
        <v>0</v>
      </c>
      <c r="CD26">
        <v>0</v>
      </c>
      <c r="CE26">
        <v>10001.1848387097</v>
      </c>
      <c r="CF26">
        <v>0</v>
      </c>
      <c r="CG26">
        <v>238.780483870968</v>
      </c>
      <c r="CH26">
        <v>1399.9974193548401</v>
      </c>
      <c r="CI26">
        <v>0.899997612903226</v>
      </c>
      <c r="CJ26">
        <v>0.10000226774193501</v>
      </c>
      <c r="CK26">
        <v>0</v>
      </c>
      <c r="CL26">
        <v>1192.3164516129</v>
      </c>
      <c r="CM26">
        <v>4.9997499999999997</v>
      </c>
      <c r="CN26">
        <v>16249.135483870999</v>
      </c>
      <c r="CO26">
        <v>12178.0290322581</v>
      </c>
      <c r="CP26">
        <v>48.506</v>
      </c>
      <c r="CQ26">
        <v>50.493903225806498</v>
      </c>
      <c r="CR26">
        <v>49.625</v>
      </c>
      <c r="CS26">
        <v>49.7254838709677</v>
      </c>
      <c r="CT26">
        <v>49.677</v>
      </c>
      <c r="CU26">
        <v>1255.4961290322599</v>
      </c>
      <c r="CV26">
        <v>139.50129032258101</v>
      </c>
      <c r="CW26">
        <v>0</v>
      </c>
      <c r="CX26">
        <v>119.799999952316</v>
      </c>
      <c r="CY26">
        <v>0</v>
      </c>
      <c r="CZ26">
        <v>1192.31615384615</v>
      </c>
      <c r="DA26">
        <v>-1.31213674495125</v>
      </c>
      <c r="DB26">
        <v>-27.719658172196901</v>
      </c>
      <c r="DC26">
        <v>16248.8692307692</v>
      </c>
      <c r="DD26">
        <v>15</v>
      </c>
      <c r="DE26">
        <v>0</v>
      </c>
      <c r="DF26" t="s">
        <v>292</v>
      </c>
      <c r="DG26">
        <v>1607556896.0999999</v>
      </c>
      <c r="DH26">
        <v>1607556911.0999999</v>
      </c>
      <c r="DI26">
        <v>0</v>
      </c>
      <c r="DJ26">
        <v>2.4E-2</v>
      </c>
      <c r="DK26">
        <v>0</v>
      </c>
      <c r="DL26">
        <v>2.5870000000000002</v>
      </c>
      <c r="DM26">
        <v>-3.7999999999999999E-2</v>
      </c>
      <c r="DN26">
        <v>394</v>
      </c>
      <c r="DO26">
        <v>9</v>
      </c>
      <c r="DP26">
        <v>0.04</v>
      </c>
      <c r="DQ26">
        <v>0.02</v>
      </c>
      <c r="DR26">
        <v>16.6888933949833</v>
      </c>
      <c r="DS26">
        <v>-0.85027147628057098</v>
      </c>
      <c r="DT26">
        <v>7.0709819334389995E-2</v>
      </c>
      <c r="DU26">
        <v>0</v>
      </c>
      <c r="DV26">
        <v>-21.805389999999999</v>
      </c>
      <c r="DW26">
        <v>1.09545450500553</v>
      </c>
      <c r="DX26">
        <v>8.7281889492226705E-2</v>
      </c>
      <c r="DY26">
        <v>0</v>
      </c>
      <c r="DZ26">
        <v>2.9749993333333302</v>
      </c>
      <c r="EA26">
        <v>-0.20602892102335399</v>
      </c>
      <c r="EB26">
        <v>1.48679009801504E-2</v>
      </c>
      <c r="EC26">
        <v>0</v>
      </c>
      <c r="ED26">
        <v>0</v>
      </c>
      <c r="EE26">
        <v>3</v>
      </c>
      <c r="EF26" t="s">
        <v>303</v>
      </c>
      <c r="EG26">
        <v>100</v>
      </c>
      <c r="EH26">
        <v>100</v>
      </c>
      <c r="EI26">
        <v>2.5859999999999999</v>
      </c>
      <c r="EJ26">
        <v>-3.7999999999999999E-2</v>
      </c>
      <c r="EK26">
        <v>2.5870000000000002</v>
      </c>
      <c r="EL26">
        <v>0</v>
      </c>
      <c r="EM26">
        <v>0</v>
      </c>
      <c r="EN26">
        <v>0</v>
      </c>
      <c r="EO26">
        <v>-3.7999999999999999E-2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1367.2</v>
      </c>
      <c r="EX26">
        <v>1366.9</v>
      </c>
      <c r="EY26">
        <v>2</v>
      </c>
      <c r="EZ26">
        <v>503.21600000000001</v>
      </c>
      <c r="FA26">
        <v>470.08600000000001</v>
      </c>
      <c r="FB26">
        <v>24.317900000000002</v>
      </c>
      <c r="FC26">
        <v>30.9756</v>
      </c>
      <c r="FD26">
        <v>30.000299999999999</v>
      </c>
      <c r="FE26">
        <v>30.980499999999999</v>
      </c>
      <c r="FF26">
        <v>30.9696</v>
      </c>
      <c r="FG26">
        <v>17.6356</v>
      </c>
      <c r="FH26">
        <v>0</v>
      </c>
      <c r="FI26">
        <v>100</v>
      </c>
      <c r="FJ26">
        <v>24.313800000000001</v>
      </c>
      <c r="FK26">
        <v>621.55999999999995</v>
      </c>
      <c r="FL26">
        <v>10.945399999999999</v>
      </c>
      <c r="FM26">
        <v>101.85299999999999</v>
      </c>
      <c r="FN26">
        <v>101.26300000000001</v>
      </c>
    </row>
    <row r="27" spans="1:170" x14ac:dyDescent="0.25">
      <c r="A27">
        <v>11</v>
      </c>
      <c r="B27">
        <v>1607639047.0999999</v>
      </c>
      <c r="C27">
        <v>1009.09999990463</v>
      </c>
      <c r="D27" t="s">
        <v>333</v>
      </c>
      <c r="E27" t="s">
        <v>334</v>
      </c>
      <c r="F27" t="s">
        <v>286</v>
      </c>
      <c r="G27" t="s">
        <v>287</v>
      </c>
      <c r="H27">
        <v>1607639039.0999999</v>
      </c>
      <c r="I27">
        <f t="shared" si="0"/>
        <v>2.1103949320136987E-3</v>
      </c>
      <c r="J27">
        <f t="shared" si="1"/>
        <v>17.403217691958691</v>
      </c>
      <c r="K27">
        <f t="shared" si="2"/>
        <v>700.11067741935506</v>
      </c>
      <c r="L27">
        <f t="shared" si="3"/>
        <v>234.23449884122144</v>
      </c>
      <c r="M27">
        <f t="shared" si="4"/>
        <v>23.788554121619253</v>
      </c>
      <c r="N27">
        <f t="shared" si="5"/>
        <v>71.10233899492053</v>
      </c>
      <c r="O27">
        <f t="shared" si="6"/>
        <v>6.3803668327978846E-2</v>
      </c>
      <c r="P27">
        <f t="shared" si="7"/>
        <v>2.9546557911611693</v>
      </c>
      <c r="Q27">
        <f t="shared" si="8"/>
        <v>6.304801152409778E-2</v>
      </c>
      <c r="R27">
        <f t="shared" si="9"/>
        <v>3.9472154190086955E-2</v>
      </c>
      <c r="S27">
        <f t="shared" si="10"/>
        <v>231.29234416796729</v>
      </c>
      <c r="T27">
        <f t="shared" si="11"/>
        <v>28.788589600045952</v>
      </c>
      <c r="U27">
        <f t="shared" si="12"/>
        <v>28.778629032258099</v>
      </c>
      <c r="V27">
        <f t="shared" si="13"/>
        <v>3.9705417293199967</v>
      </c>
      <c r="W27">
        <f t="shared" si="14"/>
        <v>17.10555816753752</v>
      </c>
      <c r="X27">
        <f t="shared" si="15"/>
        <v>0.64838924900340278</v>
      </c>
      <c r="Y27">
        <f t="shared" si="16"/>
        <v>3.7905179278738705</v>
      </c>
      <c r="Z27">
        <f t="shared" si="17"/>
        <v>3.322152480316594</v>
      </c>
      <c r="AA27">
        <f t="shared" si="18"/>
        <v>-93.068416501804109</v>
      </c>
      <c r="AB27">
        <f t="shared" si="19"/>
        <v>-127.14228713915878</v>
      </c>
      <c r="AC27">
        <f t="shared" si="20"/>
        <v>-9.4153485127885208</v>
      </c>
      <c r="AD27">
        <f t="shared" si="21"/>
        <v>1.6662920142158839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53463.372928090015</v>
      </c>
      <c r="AJ27" t="s">
        <v>288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335</v>
      </c>
      <c r="AQ27">
        <v>1214.10192307692</v>
      </c>
      <c r="AR27">
        <v>1542.51</v>
      </c>
      <c r="AS27">
        <f t="shared" si="27"/>
        <v>0.21290499051745526</v>
      </c>
      <c r="AT27">
        <v>0.5</v>
      </c>
      <c r="AU27">
        <f t="shared" si="28"/>
        <v>1180.1908459086371</v>
      </c>
      <c r="AV27">
        <f t="shared" si="29"/>
        <v>17.403217691958691</v>
      </c>
      <c r="AW27">
        <f t="shared" si="30"/>
        <v>125.63426042848295</v>
      </c>
      <c r="AX27">
        <f t="shared" si="31"/>
        <v>0.49210053743573784</v>
      </c>
      <c r="AY27">
        <f t="shared" si="32"/>
        <v>1.5235641959187749E-2</v>
      </c>
      <c r="AZ27">
        <f t="shared" si="33"/>
        <v>1.1147869381721998</v>
      </c>
      <c r="BA27" t="s">
        <v>336</v>
      </c>
      <c r="BB27">
        <v>783.44</v>
      </c>
      <c r="BC27">
        <f t="shared" si="34"/>
        <v>759.06999999999994</v>
      </c>
      <c r="BD27">
        <f t="shared" si="35"/>
        <v>0.43264531192522432</v>
      </c>
      <c r="BE27">
        <f t="shared" si="36"/>
        <v>0.69375544653519672</v>
      </c>
      <c r="BF27">
        <f t="shared" si="37"/>
        <v>0.39709182871488158</v>
      </c>
      <c r="BG27">
        <f t="shared" si="38"/>
        <v>0.67524068261068138</v>
      </c>
      <c r="BH27">
        <f t="shared" si="39"/>
        <v>1400.00677419355</v>
      </c>
      <c r="BI27">
        <f t="shared" si="40"/>
        <v>1180.1908459086371</v>
      </c>
      <c r="BJ27">
        <f t="shared" si="41"/>
        <v>0.84298938238242882</v>
      </c>
      <c r="BK27">
        <f t="shared" si="42"/>
        <v>0.19597876476485776</v>
      </c>
      <c r="BL27">
        <v>6</v>
      </c>
      <c r="BM27">
        <v>0.5</v>
      </c>
      <c r="BN27" t="s">
        <v>291</v>
      </c>
      <c r="BO27">
        <v>2</v>
      </c>
      <c r="BP27">
        <v>1607639039.0999999</v>
      </c>
      <c r="BQ27">
        <v>700.11067741935506</v>
      </c>
      <c r="BR27">
        <v>722.76641935483894</v>
      </c>
      <c r="BS27">
        <v>6.3843783870967803</v>
      </c>
      <c r="BT27">
        <v>3.8681983870967702</v>
      </c>
      <c r="BU27">
        <v>697.52370967742002</v>
      </c>
      <c r="BV27">
        <v>6.4223783870967699</v>
      </c>
      <c r="BW27">
        <v>500.02496774193497</v>
      </c>
      <c r="BX27">
        <v>101.458677419355</v>
      </c>
      <c r="BY27">
        <v>0.10003506451612899</v>
      </c>
      <c r="BZ27">
        <v>27.980454838709701</v>
      </c>
      <c r="CA27">
        <v>28.778629032258099</v>
      </c>
      <c r="CB27">
        <v>999.9</v>
      </c>
      <c r="CC27">
        <v>0</v>
      </c>
      <c r="CD27">
        <v>0</v>
      </c>
      <c r="CE27">
        <v>9997.9832258064507</v>
      </c>
      <c r="CF27">
        <v>0</v>
      </c>
      <c r="CG27">
        <v>237.484064516129</v>
      </c>
      <c r="CH27">
        <v>1400.00677419355</v>
      </c>
      <c r="CI27">
        <v>0.89999677419354795</v>
      </c>
      <c r="CJ27">
        <v>0.100003109677419</v>
      </c>
      <c r="CK27">
        <v>0</v>
      </c>
      <c r="CL27">
        <v>1214.1751612903199</v>
      </c>
      <c r="CM27">
        <v>4.9997499999999997</v>
      </c>
      <c r="CN27">
        <v>16534.599999999999</v>
      </c>
      <c r="CO27">
        <v>12178.103225806401</v>
      </c>
      <c r="CP27">
        <v>48.526000000000003</v>
      </c>
      <c r="CQ27">
        <v>50.561999999999998</v>
      </c>
      <c r="CR27">
        <v>49.691064516129003</v>
      </c>
      <c r="CS27">
        <v>49.783999999999999</v>
      </c>
      <c r="CT27">
        <v>49.686999999999998</v>
      </c>
      <c r="CU27">
        <v>1255.5016129032299</v>
      </c>
      <c r="CV27">
        <v>139.505161290323</v>
      </c>
      <c r="CW27">
        <v>0</v>
      </c>
      <c r="CX27">
        <v>119.799999952316</v>
      </c>
      <c r="CY27">
        <v>0</v>
      </c>
      <c r="CZ27">
        <v>1214.10192307692</v>
      </c>
      <c r="DA27">
        <v>-6.8188034111760603</v>
      </c>
      <c r="DB27">
        <v>-110.140170786279</v>
      </c>
      <c r="DC27">
        <v>16533.7153846154</v>
      </c>
      <c r="DD27">
        <v>15</v>
      </c>
      <c r="DE27">
        <v>0</v>
      </c>
      <c r="DF27" t="s">
        <v>292</v>
      </c>
      <c r="DG27">
        <v>1607556896.0999999</v>
      </c>
      <c r="DH27">
        <v>1607556911.0999999</v>
      </c>
      <c r="DI27">
        <v>0</v>
      </c>
      <c r="DJ27">
        <v>2.4E-2</v>
      </c>
      <c r="DK27">
        <v>0</v>
      </c>
      <c r="DL27">
        <v>2.5870000000000002</v>
      </c>
      <c r="DM27">
        <v>-3.7999999999999999E-2</v>
      </c>
      <c r="DN27">
        <v>394</v>
      </c>
      <c r="DO27">
        <v>9</v>
      </c>
      <c r="DP27">
        <v>0.04</v>
      </c>
      <c r="DQ27">
        <v>0.02</v>
      </c>
      <c r="DR27">
        <v>17.4204219946633</v>
      </c>
      <c r="DS27">
        <v>-1.73831703684207</v>
      </c>
      <c r="DT27">
        <v>0.13071681835490101</v>
      </c>
      <c r="DU27">
        <v>0</v>
      </c>
      <c r="DV27">
        <v>-22.663553333333301</v>
      </c>
      <c r="DW27">
        <v>2.2350914349276501</v>
      </c>
      <c r="DX27">
        <v>0.16725505420033099</v>
      </c>
      <c r="DY27">
        <v>0</v>
      </c>
      <c r="DZ27">
        <v>2.51716466666667</v>
      </c>
      <c r="EA27">
        <v>-0.23343697441601199</v>
      </c>
      <c r="EB27">
        <v>1.68485696194728E-2</v>
      </c>
      <c r="EC27">
        <v>0</v>
      </c>
      <c r="ED27">
        <v>0</v>
      </c>
      <c r="EE27">
        <v>3</v>
      </c>
      <c r="EF27" t="s">
        <v>303</v>
      </c>
      <c r="EG27">
        <v>100</v>
      </c>
      <c r="EH27">
        <v>100</v>
      </c>
      <c r="EI27">
        <v>2.5870000000000002</v>
      </c>
      <c r="EJ27">
        <v>-3.7999999999999999E-2</v>
      </c>
      <c r="EK27">
        <v>2.5870000000000002</v>
      </c>
      <c r="EL27">
        <v>0</v>
      </c>
      <c r="EM27">
        <v>0</v>
      </c>
      <c r="EN27">
        <v>0</v>
      </c>
      <c r="EO27">
        <v>-3.7999999999999999E-2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1369.2</v>
      </c>
      <c r="EX27">
        <v>1368.9</v>
      </c>
      <c r="EY27">
        <v>2</v>
      </c>
      <c r="EZ27">
        <v>502.82799999999997</v>
      </c>
      <c r="FA27">
        <v>470.05599999999998</v>
      </c>
      <c r="FB27">
        <v>24.4588</v>
      </c>
      <c r="FC27">
        <v>30.991700000000002</v>
      </c>
      <c r="FD27">
        <v>29.999700000000001</v>
      </c>
      <c r="FE27">
        <v>30.9709</v>
      </c>
      <c r="FF27">
        <v>30.950800000000001</v>
      </c>
      <c r="FG27">
        <v>21.663399999999999</v>
      </c>
      <c r="FH27">
        <v>0</v>
      </c>
      <c r="FI27">
        <v>100</v>
      </c>
      <c r="FJ27">
        <v>24.469799999999999</v>
      </c>
      <c r="FK27">
        <v>722.125</v>
      </c>
      <c r="FL27">
        <v>10.945399999999999</v>
      </c>
      <c r="FM27">
        <v>101.848</v>
      </c>
      <c r="FN27">
        <v>101.26300000000001</v>
      </c>
    </row>
    <row r="28" spans="1:170" x14ac:dyDescent="0.25">
      <c r="A28">
        <v>12</v>
      </c>
      <c r="B28">
        <v>1607639167.5999999</v>
      </c>
      <c r="C28">
        <v>1129.5999999046301</v>
      </c>
      <c r="D28" t="s">
        <v>337</v>
      </c>
      <c r="E28" t="s">
        <v>338</v>
      </c>
      <c r="F28" t="s">
        <v>286</v>
      </c>
      <c r="G28" t="s">
        <v>287</v>
      </c>
      <c r="H28">
        <v>1607639159.5999999</v>
      </c>
      <c r="I28">
        <f t="shared" si="0"/>
        <v>1.6884704262838249E-3</v>
      </c>
      <c r="J28">
        <f t="shared" si="1"/>
        <v>16.733777962706682</v>
      </c>
      <c r="K28">
        <f t="shared" si="2"/>
        <v>800.28961290322604</v>
      </c>
      <c r="L28">
        <f t="shared" si="3"/>
        <v>233.09844725841117</v>
      </c>
      <c r="M28">
        <f t="shared" si="4"/>
        <v>23.674614420132677</v>
      </c>
      <c r="N28">
        <f t="shared" si="5"/>
        <v>81.281313679953925</v>
      </c>
      <c r="O28">
        <f t="shared" si="6"/>
        <v>5.0065709933965759E-2</v>
      </c>
      <c r="P28">
        <f t="shared" si="7"/>
        <v>2.9547920055853818</v>
      </c>
      <c r="Q28">
        <f t="shared" si="8"/>
        <v>4.959916806717718E-2</v>
      </c>
      <c r="R28">
        <f t="shared" si="9"/>
        <v>3.1041034519498956E-2</v>
      </c>
      <c r="S28">
        <f t="shared" si="10"/>
        <v>231.28681073568603</v>
      </c>
      <c r="T28">
        <f t="shared" si="11"/>
        <v>28.914860820338365</v>
      </c>
      <c r="U28">
        <f t="shared" si="12"/>
        <v>28.810283870967702</v>
      </c>
      <c r="V28">
        <f t="shared" si="13"/>
        <v>3.9778324337878392</v>
      </c>
      <c r="W28">
        <f t="shared" si="14"/>
        <v>15.765825697360849</v>
      </c>
      <c r="X28">
        <f t="shared" si="15"/>
        <v>0.5982188441587164</v>
      </c>
      <c r="Y28">
        <f t="shared" si="16"/>
        <v>3.7944022447162813</v>
      </c>
      <c r="Z28">
        <f t="shared" si="17"/>
        <v>3.3796135896291228</v>
      </c>
      <c r="AA28">
        <f t="shared" si="18"/>
        <v>-74.461545799116678</v>
      </c>
      <c r="AB28">
        <f t="shared" si="19"/>
        <v>-129.39220546423152</v>
      </c>
      <c r="AC28">
        <f t="shared" si="20"/>
        <v>-9.583869548474711</v>
      </c>
      <c r="AD28">
        <f t="shared" si="21"/>
        <v>17.849189923863122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53464.349917204272</v>
      </c>
      <c r="AJ28" t="s">
        <v>288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339</v>
      </c>
      <c r="AQ28">
        <v>1215.5480769230801</v>
      </c>
      <c r="AR28">
        <v>1545.11</v>
      </c>
      <c r="AS28">
        <f t="shared" si="27"/>
        <v>0.21329350213054077</v>
      </c>
      <c r="AT28">
        <v>0.5</v>
      </c>
      <c r="AU28">
        <f t="shared" si="28"/>
        <v>1180.1637878440974</v>
      </c>
      <c r="AV28">
        <f t="shared" si="29"/>
        <v>16.733777962706682</v>
      </c>
      <c r="AW28">
        <f t="shared" si="30"/>
        <v>125.86063369845603</v>
      </c>
      <c r="AX28">
        <f t="shared" si="31"/>
        <v>0.48305945854987664</v>
      </c>
      <c r="AY28">
        <f t="shared" si="32"/>
        <v>1.4668748203287358E-2</v>
      </c>
      <c r="AZ28">
        <f t="shared" si="33"/>
        <v>1.1112283267857952</v>
      </c>
      <c r="BA28" t="s">
        <v>340</v>
      </c>
      <c r="BB28">
        <v>798.73</v>
      </c>
      <c r="BC28">
        <f t="shared" si="34"/>
        <v>746.37999999999988</v>
      </c>
      <c r="BD28">
        <f t="shared" si="35"/>
        <v>0.44154709809603671</v>
      </c>
      <c r="BE28">
        <f t="shared" si="36"/>
        <v>0.69700610956624109</v>
      </c>
      <c r="BF28">
        <f t="shared" si="37"/>
        <v>0.39723816738261097</v>
      </c>
      <c r="BG28">
        <f t="shared" si="38"/>
        <v>0.67421971470894559</v>
      </c>
      <c r="BH28">
        <f t="shared" si="39"/>
        <v>1399.9748387096799</v>
      </c>
      <c r="BI28">
        <f t="shared" si="40"/>
        <v>1180.1637878440974</v>
      </c>
      <c r="BJ28">
        <f t="shared" si="41"/>
        <v>0.84298928467301848</v>
      </c>
      <c r="BK28">
        <f t="shared" si="42"/>
        <v>0.19597856934603691</v>
      </c>
      <c r="BL28">
        <v>6</v>
      </c>
      <c r="BM28">
        <v>0.5</v>
      </c>
      <c r="BN28" t="s">
        <v>291</v>
      </c>
      <c r="BO28">
        <v>2</v>
      </c>
      <c r="BP28">
        <v>1607639159.5999999</v>
      </c>
      <c r="BQ28">
        <v>800.28961290322604</v>
      </c>
      <c r="BR28">
        <v>821.99090322580696</v>
      </c>
      <c r="BS28">
        <v>5.8900170967741898</v>
      </c>
      <c r="BT28">
        <v>3.8758574193548401</v>
      </c>
      <c r="BU28">
        <v>797.70270967741897</v>
      </c>
      <c r="BV28">
        <v>5.9280170967741901</v>
      </c>
      <c r="BW28">
        <v>500.01754838709701</v>
      </c>
      <c r="BX28">
        <v>101.464870967742</v>
      </c>
      <c r="BY28">
        <v>0.100003009677419</v>
      </c>
      <c r="BZ28">
        <v>27.998022580645198</v>
      </c>
      <c r="CA28">
        <v>28.810283870967702</v>
      </c>
      <c r="CB28">
        <v>999.9</v>
      </c>
      <c r="CC28">
        <v>0</v>
      </c>
      <c r="CD28">
        <v>0</v>
      </c>
      <c r="CE28">
        <v>9998.14580645161</v>
      </c>
      <c r="CF28">
        <v>0</v>
      </c>
      <c r="CG28">
        <v>236.74319354838701</v>
      </c>
      <c r="CH28">
        <v>1399.9748387096799</v>
      </c>
      <c r="CI28">
        <v>0.89999809677419396</v>
      </c>
      <c r="CJ28">
        <v>0.100001767741935</v>
      </c>
      <c r="CK28">
        <v>0</v>
      </c>
      <c r="CL28">
        <v>1215.6435483871001</v>
      </c>
      <c r="CM28">
        <v>4.9997499999999997</v>
      </c>
      <c r="CN28">
        <v>16549.106451612901</v>
      </c>
      <c r="CO28">
        <v>12177.8322580645</v>
      </c>
      <c r="CP28">
        <v>48.562064516128999</v>
      </c>
      <c r="CQ28">
        <v>50.558</v>
      </c>
      <c r="CR28">
        <v>49.687064516128999</v>
      </c>
      <c r="CS28">
        <v>49.787999999999997</v>
      </c>
      <c r="CT28">
        <v>49.6991935483871</v>
      </c>
      <c r="CU28">
        <v>1255.4774193548401</v>
      </c>
      <c r="CV28">
        <v>139.497419354839</v>
      </c>
      <c r="CW28">
        <v>0</v>
      </c>
      <c r="CX28">
        <v>119.799999952316</v>
      </c>
      <c r="CY28">
        <v>0</v>
      </c>
      <c r="CZ28">
        <v>1215.5480769230801</v>
      </c>
      <c r="DA28">
        <v>-13.354871788484701</v>
      </c>
      <c r="DB28">
        <v>-180.280341877175</v>
      </c>
      <c r="DC28">
        <v>16547.992307692301</v>
      </c>
      <c r="DD28">
        <v>15</v>
      </c>
      <c r="DE28">
        <v>0</v>
      </c>
      <c r="DF28" t="s">
        <v>292</v>
      </c>
      <c r="DG28">
        <v>1607556896.0999999</v>
      </c>
      <c r="DH28">
        <v>1607556911.0999999</v>
      </c>
      <c r="DI28">
        <v>0</v>
      </c>
      <c r="DJ28">
        <v>2.4E-2</v>
      </c>
      <c r="DK28">
        <v>0</v>
      </c>
      <c r="DL28">
        <v>2.5870000000000002</v>
      </c>
      <c r="DM28">
        <v>-3.7999999999999999E-2</v>
      </c>
      <c r="DN28">
        <v>394</v>
      </c>
      <c r="DO28">
        <v>9</v>
      </c>
      <c r="DP28">
        <v>0.04</v>
      </c>
      <c r="DQ28">
        <v>0.02</v>
      </c>
      <c r="DR28">
        <v>16.743664676569999</v>
      </c>
      <c r="DS28">
        <v>-1.9602234897212401</v>
      </c>
      <c r="DT28">
        <v>0.147352104563197</v>
      </c>
      <c r="DU28">
        <v>0</v>
      </c>
      <c r="DV28">
        <v>-21.691556666666699</v>
      </c>
      <c r="DW28">
        <v>2.6187470522802898</v>
      </c>
      <c r="DX28">
        <v>0.195404064582996</v>
      </c>
      <c r="DY28">
        <v>0</v>
      </c>
      <c r="DZ28">
        <v>2.0132263333333298</v>
      </c>
      <c r="EA28">
        <v>-0.231858420467182</v>
      </c>
      <c r="EB28">
        <v>1.6731834026456501E-2</v>
      </c>
      <c r="EC28">
        <v>0</v>
      </c>
      <c r="ED28">
        <v>0</v>
      </c>
      <c r="EE28">
        <v>3</v>
      </c>
      <c r="EF28" t="s">
        <v>303</v>
      </c>
      <c r="EG28">
        <v>100</v>
      </c>
      <c r="EH28">
        <v>100</v>
      </c>
      <c r="EI28">
        <v>2.5870000000000002</v>
      </c>
      <c r="EJ28">
        <v>-3.7999999999999999E-2</v>
      </c>
      <c r="EK28">
        <v>2.5870000000000002</v>
      </c>
      <c r="EL28">
        <v>0</v>
      </c>
      <c r="EM28">
        <v>0</v>
      </c>
      <c r="EN28">
        <v>0</v>
      </c>
      <c r="EO28">
        <v>-3.7999999999999999E-2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1371.2</v>
      </c>
      <c r="EX28">
        <v>1370.9</v>
      </c>
      <c r="EY28">
        <v>2</v>
      </c>
      <c r="EZ28">
        <v>502.40600000000001</v>
      </c>
      <c r="FA28">
        <v>470.42899999999997</v>
      </c>
      <c r="FB28">
        <v>24.313600000000001</v>
      </c>
      <c r="FC28">
        <v>31.002700000000001</v>
      </c>
      <c r="FD28">
        <v>30.000399999999999</v>
      </c>
      <c r="FE28">
        <v>30.9724</v>
      </c>
      <c r="FF28">
        <v>30.956199999999999</v>
      </c>
      <c r="FG28">
        <v>25.730799999999999</v>
      </c>
      <c r="FH28">
        <v>0</v>
      </c>
      <c r="FI28">
        <v>100</v>
      </c>
      <c r="FJ28">
        <v>24.290600000000001</v>
      </c>
      <c r="FK28">
        <v>821.41300000000001</v>
      </c>
      <c r="FL28">
        <v>10.945399999999999</v>
      </c>
      <c r="FM28">
        <v>101.84399999999999</v>
      </c>
      <c r="FN28">
        <v>101.255</v>
      </c>
    </row>
    <row r="29" spans="1:170" x14ac:dyDescent="0.25">
      <c r="A29">
        <v>13</v>
      </c>
      <c r="B29">
        <v>1607639288.0999999</v>
      </c>
      <c r="C29">
        <v>1250.0999999046301</v>
      </c>
      <c r="D29" t="s">
        <v>341</v>
      </c>
      <c r="E29" t="s">
        <v>342</v>
      </c>
      <c r="F29" t="s">
        <v>286</v>
      </c>
      <c r="G29" t="s">
        <v>287</v>
      </c>
      <c r="H29">
        <v>1607639280.0999999</v>
      </c>
      <c r="I29">
        <f t="shared" si="0"/>
        <v>1.347521659458931E-3</v>
      </c>
      <c r="J29">
        <f t="shared" si="1"/>
        <v>15.936601870470552</v>
      </c>
      <c r="K29">
        <f t="shared" si="2"/>
        <v>900.15503225806503</v>
      </c>
      <c r="L29">
        <f t="shared" si="3"/>
        <v>216.5264353610423</v>
      </c>
      <c r="M29">
        <f t="shared" si="4"/>
        <v>21.992764694034577</v>
      </c>
      <c r="N29">
        <f t="shared" si="5"/>
        <v>91.429472708922674</v>
      </c>
      <c r="O29">
        <f t="shared" si="6"/>
        <v>3.9306828717585902E-2</v>
      </c>
      <c r="P29">
        <f t="shared" si="7"/>
        <v>2.9544647922322431</v>
      </c>
      <c r="Q29">
        <f t="shared" si="8"/>
        <v>3.9018602798367594E-2</v>
      </c>
      <c r="R29">
        <f t="shared" si="9"/>
        <v>2.4412346379873627E-2</v>
      </c>
      <c r="S29">
        <f t="shared" si="10"/>
        <v>231.29107784343688</v>
      </c>
      <c r="T29">
        <f t="shared" si="11"/>
        <v>28.998817930211388</v>
      </c>
      <c r="U29">
        <f t="shared" si="12"/>
        <v>28.850899999999999</v>
      </c>
      <c r="V29">
        <f t="shared" si="13"/>
        <v>3.98720418981872</v>
      </c>
      <c r="W29">
        <f t="shared" si="14"/>
        <v>14.706808832001759</v>
      </c>
      <c r="X29">
        <f t="shared" si="15"/>
        <v>0.55790285146980123</v>
      </c>
      <c r="Y29">
        <f t="shared" si="16"/>
        <v>3.7935003972841099</v>
      </c>
      <c r="Z29">
        <f t="shared" si="17"/>
        <v>3.4293013383489188</v>
      </c>
      <c r="AA29">
        <f t="shared" si="18"/>
        <v>-59.425705182138856</v>
      </c>
      <c r="AB29">
        <f t="shared" si="19"/>
        <v>-136.496714397891</v>
      </c>
      <c r="AC29">
        <f t="shared" si="20"/>
        <v>-10.113049479985635</v>
      </c>
      <c r="AD29">
        <f t="shared" si="21"/>
        <v>25.255608783421366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53455.678348535781</v>
      </c>
      <c r="AJ29" t="s">
        <v>288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1204.7180769230799</v>
      </c>
      <c r="AR29">
        <v>1527.86</v>
      </c>
      <c r="AS29">
        <f t="shared" si="27"/>
        <v>0.21149969439406746</v>
      </c>
      <c r="AT29">
        <v>0.5</v>
      </c>
      <c r="AU29">
        <f t="shared" si="28"/>
        <v>1180.1853007473221</v>
      </c>
      <c r="AV29">
        <f t="shared" si="29"/>
        <v>15.936601870470552</v>
      </c>
      <c r="AW29">
        <f t="shared" si="30"/>
        <v>124.80441521821461</v>
      </c>
      <c r="AX29">
        <f t="shared" si="31"/>
        <v>0.47469663450839733</v>
      </c>
      <c r="AY29">
        <f t="shared" si="32"/>
        <v>1.3993013927414184E-2</v>
      </c>
      <c r="AZ29">
        <f t="shared" si="33"/>
        <v>1.1350647310617465</v>
      </c>
      <c r="BA29" t="s">
        <v>344</v>
      </c>
      <c r="BB29">
        <v>802.59</v>
      </c>
      <c r="BC29">
        <f t="shared" si="34"/>
        <v>725.26999999999987</v>
      </c>
      <c r="BD29">
        <f t="shared" si="35"/>
        <v>0.44554706947332723</v>
      </c>
      <c r="BE29">
        <f t="shared" si="36"/>
        <v>0.7051136617754088</v>
      </c>
      <c r="BF29">
        <f t="shared" si="37"/>
        <v>0.39777037737027809</v>
      </c>
      <c r="BG29">
        <f t="shared" si="38"/>
        <v>0.68099344405700024</v>
      </c>
      <c r="BH29">
        <f t="shared" si="39"/>
        <v>1400.0003225806399</v>
      </c>
      <c r="BI29">
        <f t="shared" si="40"/>
        <v>1180.1853007473221</v>
      </c>
      <c r="BJ29">
        <f t="shared" si="41"/>
        <v>0.84298930629663738</v>
      </c>
      <c r="BK29">
        <f t="shared" si="42"/>
        <v>0.19597861259327473</v>
      </c>
      <c r="BL29">
        <v>6</v>
      </c>
      <c r="BM29">
        <v>0.5</v>
      </c>
      <c r="BN29" t="s">
        <v>291</v>
      </c>
      <c r="BO29">
        <v>2</v>
      </c>
      <c r="BP29">
        <v>1607639280.0999999</v>
      </c>
      <c r="BQ29">
        <v>900.15503225806503</v>
      </c>
      <c r="BR29">
        <v>920.73358064516196</v>
      </c>
      <c r="BS29">
        <v>5.49274806451613</v>
      </c>
      <c r="BT29">
        <v>3.8846780645161298</v>
      </c>
      <c r="BU29">
        <v>897.56806451612897</v>
      </c>
      <c r="BV29">
        <v>5.5307480645161302</v>
      </c>
      <c r="BW29">
        <v>500.02303225806497</v>
      </c>
      <c r="BX29">
        <v>101.470774193548</v>
      </c>
      <c r="BY29">
        <v>0.100032425806452</v>
      </c>
      <c r="BZ29">
        <v>27.993945161290299</v>
      </c>
      <c r="CA29">
        <v>28.850899999999999</v>
      </c>
      <c r="CB29">
        <v>999.9</v>
      </c>
      <c r="CC29">
        <v>0</v>
      </c>
      <c r="CD29">
        <v>0</v>
      </c>
      <c r="CE29">
        <v>9995.7077419354791</v>
      </c>
      <c r="CF29">
        <v>0</v>
      </c>
      <c r="CG29">
        <v>236.07674193548399</v>
      </c>
      <c r="CH29">
        <v>1400.0003225806399</v>
      </c>
      <c r="CI29">
        <v>0.90000051612903198</v>
      </c>
      <c r="CJ29">
        <v>9.9999303225806496E-2</v>
      </c>
      <c r="CK29">
        <v>0</v>
      </c>
      <c r="CL29">
        <v>1204.78516129032</v>
      </c>
      <c r="CM29">
        <v>4.9997499999999997</v>
      </c>
      <c r="CN29">
        <v>16411.858064516098</v>
      </c>
      <c r="CO29">
        <v>12178.064516128999</v>
      </c>
      <c r="CP29">
        <v>48.612741935483903</v>
      </c>
      <c r="CQ29">
        <v>50.625</v>
      </c>
      <c r="CR29">
        <v>49.737741935483903</v>
      </c>
      <c r="CS29">
        <v>49.858741935483899</v>
      </c>
      <c r="CT29">
        <v>49.757935483871002</v>
      </c>
      <c r="CU29">
        <v>1255.4993548387099</v>
      </c>
      <c r="CV29">
        <v>139.50096774193599</v>
      </c>
      <c r="CW29">
        <v>0</v>
      </c>
      <c r="CX29">
        <v>119.89999985694899</v>
      </c>
      <c r="CY29">
        <v>0</v>
      </c>
      <c r="CZ29">
        <v>1204.7180769230799</v>
      </c>
      <c r="DA29">
        <v>-15.4218803601654</v>
      </c>
      <c r="DB29">
        <v>-201.51794868488801</v>
      </c>
      <c r="DC29">
        <v>16410.146153846199</v>
      </c>
      <c r="DD29">
        <v>15</v>
      </c>
      <c r="DE29">
        <v>0</v>
      </c>
      <c r="DF29" t="s">
        <v>292</v>
      </c>
      <c r="DG29">
        <v>1607556896.0999999</v>
      </c>
      <c r="DH29">
        <v>1607556911.0999999</v>
      </c>
      <c r="DI29">
        <v>0</v>
      </c>
      <c r="DJ29">
        <v>2.4E-2</v>
      </c>
      <c r="DK29">
        <v>0</v>
      </c>
      <c r="DL29">
        <v>2.5870000000000002</v>
      </c>
      <c r="DM29">
        <v>-3.7999999999999999E-2</v>
      </c>
      <c r="DN29">
        <v>394</v>
      </c>
      <c r="DO29">
        <v>9</v>
      </c>
      <c r="DP29">
        <v>0.04</v>
      </c>
      <c r="DQ29">
        <v>0.02</v>
      </c>
      <c r="DR29">
        <v>15.9535333327721</v>
      </c>
      <c r="DS29">
        <v>-0.76945549900860899</v>
      </c>
      <c r="DT29">
        <v>6.7794999797334804E-2</v>
      </c>
      <c r="DU29">
        <v>0</v>
      </c>
      <c r="DV29">
        <v>-20.585180000000001</v>
      </c>
      <c r="DW29">
        <v>1.02541668520581</v>
      </c>
      <c r="DX29">
        <v>8.5774488825835105E-2</v>
      </c>
      <c r="DY29">
        <v>0</v>
      </c>
      <c r="DZ29">
        <v>1.60870633333333</v>
      </c>
      <c r="EA29">
        <v>-0.14587648498331199</v>
      </c>
      <c r="EB29">
        <v>1.05288044536036E-2</v>
      </c>
      <c r="EC29">
        <v>1</v>
      </c>
      <c r="ED29">
        <v>1</v>
      </c>
      <c r="EE29">
        <v>3</v>
      </c>
      <c r="EF29" t="s">
        <v>293</v>
      </c>
      <c r="EG29">
        <v>100</v>
      </c>
      <c r="EH29">
        <v>100</v>
      </c>
      <c r="EI29">
        <v>2.5870000000000002</v>
      </c>
      <c r="EJ29">
        <v>-3.7999999999999999E-2</v>
      </c>
      <c r="EK29">
        <v>2.5870000000000002</v>
      </c>
      <c r="EL29">
        <v>0</v>
      </c>
      <c r="EM29">
        <v>0</v>
      </c>
      <c r="EN29">
        <v>0</v>
      </c>
      <c r="EO29">
        <v>-3.7999999999999999E-2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1373.2</v>
      </c>
      <c r="EX29">
        <v>1373</v>
      </c>
      <c r="EY29">
        <v>2</v>
      </c>
      <c r="EZ29">
        <v>501.86599999999999</v>
      </c>
      <c r="FA29">
        <v>470.56799999999998</v>
      </c>
      <c r="FB29">
        <v>24.275700000000001</v>
      </c>
      <c r="FC29">
        <v>31.108699999999999</v>
      </c>
      <c r="FD29">
        <v>30.000299999999999</v>
      </c>
      <c r="FE29">
        <v>31.0474</v>
      </c>
      <c r="FF29">
        <v>31.025500000000001</v>
      </c>
      <c r="FG29">
        <v>29.255500000000001</v>
      </c>
      <c r="FH29">
        <v>0</v>
      </c>
      <c r="FI29">
        <v>100</v>
      </c>
      <c r="FJ29">
        <v>24.277999999999999</v>
      </c>
      <c r="FK29">
        <v>919.904</v>
      </c>
      <c r="FL29">
        <v>10.945399999999999</v>
      </c>
      <c r="FM29">
        <v>101.822</v>
      </c>
      <c r="FN29">
        <v>101.239</v>
      </c>
    </row>
    <row r="30" spans="1:170" x14ac:dyDescent="0.25">
      <c r="A30">
        <v>14</v>
      </c>
      <c r="B30">
        <v>1607639408.5999999</v>
      </c>
      <c r="C30">
        <v>1370.5999999046301</v>
      </c>
      <c r="D30" t="s">
        <v>345</v>
      </c>
      <c r="E30" t="s">
        <v>346</v>
      </c>
      <c r="F30" t="s">
        <v>286</v>
      </c>
      <c r="G30" t="s">
        <v>287</v>
      </c>
      <c r="H30">
        <v>1607639400.5999999</v>
      </c>
      <c r="I30">
        <f t="shared" si="0"/>
        <v>1.1372682955153503E-3</v>
      </c>
      <c r="J30">
        <f t="shared" si="1"/>
        <v>18.239356685895654</v>
      </c>
      <c r="K30">
        <f t="shared" si="2"/>
        <v>1199.7116129032299</v>
      </c>
      <c r="L30">
        <f t="shared" si="3"/>
        <v>266.90980668746425</v>
      </c>
      <c r="M30">
        <f t="shared" si="4"/>
        <v>27.11143709368806</v>
      </c>
      <c r="N30">
        <f t="shared" si="5"/>
        <v>121.861037357383</v>
      </c>
      <c r="O30">
        <f t="shared" si="6"/>
        <v>3.2888860298188771E-2</v>
      </c>
      <c r="P30">
        <f t="shared" si="7"/>
        <v>2.9557288684008935</v>
      </c>
      <c r="Q30">
        <f t="shared" si="8"/>
        <v>3.2686897372532026E-2</v>
      </c>
      <c r="R30">
        <f t="shared" si="9"/>
        <v>2.0447352888697048E-2</v>
      </c>
      <c r="S30">
        <f t="shared" si="10"/>
        <v>231.28784345716798</v>
      </c>
      <c r="T30">
        <f t="shared" si="11"/>
        <v>29.052635422549443</v>
      </c>
      <c r="U30">
        <f t="shared" si="12"/>
        <v>28.8561870967742</v>
      </c>
      <c r="V30">
        <f t="shared" si="13"/>
        <v>3.9884255484865641</v>
      </c>
      <c r="W30">
        <f t="shared" si="14"/>
        <v>14.050177071053099</v>
      </c>
      <c r="X30">
        <f t="shared" si="15"/>
        <v>0.53299492631201217</v>
      </c>
      <c r="Y30">
        <f t="shared" si="16"/>
        <v>3.7935103850763268</v>
      </c>
      <c r="Z30">
        <f t="shared" si="17"/>
        <v>3.4554306221745517</v>
      </c>
      <c r="AA30">
        <f t="shared" si="18"/>
        <v>-50.153531832226953</v>
      </c>
      <c r="AB30">
        <f t="shared" si="19"/>
        <v>-137.39041341838802</v>
      </c>
      <c r="AC30">
        <f t="shared" si="20"/>
        <v>-10.175180578274942</v>
      </c>
      <c r="AD30">
        <f t="shared" si="21"/>
        <v>33.56871762827808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53492.559807266567</v>
      </c>
      <c r="AJ30" t="s">
        <v>288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1235.17730769231</v>
      </c>
      <c r="AR30">
        <v>1579.97</v>
      </c>
      <c r="AS30">
        <f t="shared" si="27"/>
        <v>0.21822736653714314</v>
      </c>
      <c r="AT30">
        <v>0.5</v>
      </c>
      <c r="AU30">
        <f t="shared" si="28"/>
        <v>1180.1689652634559</v>
      </c>
      <c r="AV30">
        <f t="shared" si="29"/>
        <v>18.239356685895654</v>
      </c>
      <c r="AW30">
        <f t="shared" si="30"/>
        <v>128.77258267915457</v>
      </c>
      <c r="AX30">
        <f t="shared" si="31"/>
        <v>0.50049684487680146</v>
      </c>
      <c r="AY30">
        <f t="shared" si="32"/>
        <v>1.5944415350314885E-2</v>
      </c>
      <c r="AZ30">
        <f t="shared" si="33"/>
        <v>1.064646797091084</v>
      </c>
      <c r="BA30" t="s">
        <v>348</v>
      </c>
      <c r="BB30">
        <v>789.2</v>
      </c>
      <c r="BC30">
        <f t="shared" si="34"/>
        <v>790.77</v>
      </c>
      <c r="BD30">
        <f t="shared" si="35"/>
        <v>0.43602146301413813</v>
      </c>
      <c r="BE30">
        <f t="shared" si="36"/>
        <v>0.68022305975219166</v>
      </c>
      <c r="BF30">
        <f t="shared" si="37"/>
        <v>0.39883800288474697</v>
      </c>
      <c r="BG30">
        <f t="shared" si="38"/>
        <v>0.66053089122644215</v>
      </c>
      <c r="BH30">
        <f t="shared" si="39"/>
        <v>1399.98096774194</v>
      </c>
      <c r="BI30">
        <f t="shared" si="40"/>
        <v>1180.1689652634559</v>
      </c>
      <c r="BJ30">
        <f t="shared" si="41"/>
        <v>0.84298929232372077</v>
      </c>
      <c r="BK30">
        <f t="shared" si="42"/>
        <v>0.19597858464744178</v>
      </c>
      <c r="BL30">
        <v>6</v>
      </c>
      <c r="BM30">
        <v>0.5</v>
      </c>
      <c r="BN30" t="s">
        <v>291</v>
      </c>
      <c r="BO30">
        <v>2</v>
      </c>
      <c r="BP30">
        <v>1607639400.5999999</v>
      </c>
      <c r="BQ30">
        <v>1199.7116129032299</v>
      </c>
      <c r="BR30">
        <v>1223.23548387097</v>
      </c>
      <c r="BS30">
        <v>5.2472899999999996</v>
      </c>
      <c r="BT30">
        <v>3.8897654838709701</v>
      </c>
      <c r="BU30">
        <v>1197.1258064516101</v>
      </c>
      <c r="BV30">
        <v>5.2852903225806402</v>
      </c>
      <c r="BW30">
        <v>500.01338709677401</v>
      </c>
      <c r="BX30">
        <v>101.475290322581</v>
      </c>
      <c r="BY30">
        <v>9.9984974193548404E-2</v>
      </c>
      <c r="BZ30">
        <v>27.993990322580601</v>
      </c>
      <c r="CA30">
        <v>28.8561870967742</v>
      </c>
      <c r="CB30">
        <v>999.9</v>
      </c>
      <c r="CC30">
        <v>0</v>
      </c>
      <c r="CD30">
        <v>0</v>
      </c>
      <c r="CE30">
        <v>10002.435483871001</v>
      </c>
      <c r="CF30">
        <v>0</v>
      </c>
      <c r="CG30">
        <v>234.620612903226</v>
      </c>
      <c r="CH30">
        <v>1399.98096774194</v>
      </c>
      <c r="CI30">
        <v>0.89999812903225795</v>
      </c>
      <c r="CJ30">
        <v>0.100001725806452</v>
      </c>
      <c r="CK30">
        <v>0</v>
      </c>
      <c r="CL30">
        <v>1235.3312903225799</v>
      </c>
      <c r="CM30">
        <v>4.9997499999999997</v>
      </c>
      <c r="CN30">
        <v>16829.493548387101</v>
      </c>
      <c r="CO30">
        <v>12177.8774193548</v>
      </c>
      <c r="CP30">
        <v>48.612741935483903</v>
      </c>
      <c r="CQ30">
        <v>50.586387096774203</v>
      </c>
      <c r="CR30">
        <v>49.743903225806498</v>
      </c>
      <c r="CS30">
        <v>49.830354838709702</v>
      </c>
      <c r="CT30">
        <v>49.753935483870997</v>
      </c>
      <c r="CU30">
        <v>1255.4825806451599</v>
      </c>
      <c r="CV30">
        <v>139.498387096774</v>
      </c>
      <c r="CW30">
        <v>0</v>
      </c>
      <c r="CX30">
        <v>119.90000009536701</v>
      </c>
      <c r="CY30">
        <v>0</v>
      </c>
      <c r="CZ30">
        <v>1235.17730769231</v>
      </c>
      <c r="DA30">
        <v>-18.2984615640638</v>
      </c>
      <c r="DB30">
        <v>-254.01025668913201</v>
      </c>
      <c r="DC30">
        <v>16827.2153846154</v>
      </c>
      <c r="DD30">
        <v>15</v>
      </c>
      <c r="DE30">
        <v>0</v>
      </c>
      <c r="DF30" t="s">
        <v>292</v>
      </c>
      <c r="DG30">
        <v>1607556896.0999999</v>
      </c>
      <c r="DH30">
        <v>1607556911.0999999</v>
      </c>
      <c r="DI30">
        <v>0</v>
      </c>
      <c r="DJ30">
        <v>2.4E-2</v>
      </c>
      <c r="DK30">
        <v>0</v>
      </c>
      <c r="DL30">
        <v>2.5870000000000002</v>
      </c>
      <c r="DM30">
        <v>-3.7999999999999999E-2</v>
      </c>
      <c r="DN30">
        <v>394</v>
      </c>
      <c r="DO30">
        <v>9</v>
      </c>
      <c r="DP30">
        <v>0.04</v>
      </c>
      <c r="DQ30">
        <v>0.02</v>
      </c>
      <c r="DR30">
        <v>18.253123072285501</v>
      </c>
      <c r="DS30">
        <v>-1.4534649568389499</v>
      </c>
      <c r="DT30">
        <v>0.119904291216905</v>
      </c>
      <c r="DU30">
        <v>0</v>
      </c>
      <c r="DV30">
        <v>-23.515070000000001</v>
      </c>
      <c r="DW30">
        <v>1.8295661846496301</v>
      </c>
      <c r="DX30">
        <v>0.14577509195103699</v>
      </c>
      <c r="DY30">
        <v>0</v>
      </c>
      <c r="DZ30">
        <v>1.3571153333333299</v>
      </c>
      <c r="EA30">
        <v>-9.6868164627367304E-2</v>
      </c>
      <c r="EB30">
        <v>7.0305897018355101E-3</v>
      </c>
      <c r="EC30">
        <v>1</v>
      </c>
      <c r="ED30">
        <v>1</v>
      </c>
      <c r="EE30">
        <v>3</v>
      </c>
      <c r="EF30" t="s">
        <v>293</v>
      </c>
      <c r="EG30">
        <v>100</v>
      </c>
      <c r="EH30">
        <v>100</v>
      </c>
      <c r="EI30">
        <v>2.59</v>
      </c>
      <c r="EJ30">
        <v>-3.7999999999999999E-2</v>
      </c>
      <c r="EK30">
        <v>2.5870000000000002</v>
      </c>
      <c r="EL30">
        <v>0</v>
      </c>
      <c r="EM30">
        <v>0</v>
      </c>
      <c r="EN30">
        <v>0</v>
      </c>
      <c r="EO30">
        <v>-3.7999999999999999E-2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1375.2</v>
      </c>
      <c r="EX30">
        <v>1375</v>
      </c>
      <c r="EY30">
        <v>2</v>
      </c>
      <c r="EZ30">
        <v>501.99400000000003</v>
      </c>
      <c r="FA30">
        <v>471.64499999999998</v>
      </c>
      <c r="FB30">
        <v>24.444700000000001</v>
      </c>
      <c r="FC30">
        <v>31.107700000000001</v>
      </c>
      <c r="FD30">
        <v>30.0002</v>
      </c>
      <c r="FE30">
        <v>31.058700000000002</v>
      </c>
      <c r="FF30">
        <v>31.034099999999999</v>
      </c>
      <c r="FG30">
        <v>40.5306</v>
      </c>
      <c r="FH30">
        <v>0</v>
      </c>
      <c r="FI30">
        <v>100</v>
      </c>
      <c r="FJ30">
        <v>24.439800000000002</v>
      </c>
      <c r="FK30">
        <v>1222.83</v>
      </c>
      <c r="FL30">
        <v>10.945399999999999</v>
      </c>
      <c r="FM30">
        <v>101.827</v>
      </c>
      <c r="FN30">
        <v>101.239</v>
      </c>
    </row>
    <row r="31" spans="1:170" x14ac:dyDescent="0.25">
      <c r="A31">
        <v>15</v>
      </c>
      <c r="B31">
        <v>1607639483.0999999</v>
      </c>
      <c r="C31">
        <v>1445.0999999046301</v>
      </c>
      <c r="D31" t="s">
        <v>349</v>
      </c>
      <c r="E31" t="s">
        <v>350</v>
      </c>
      <c r="F31" t="s">
        <v>286</v>
      </c>
      <c r="G31" t="s">
        <v>287</v>
      </c>
      <c r="H31">
        <v>1607639475.0999999</v>
      </c>
      <c r="I31">
        <f t="shared" si="0"/>
        <v>1.0640125200758143E-3</v>
      </c>
      <c r="J31">
        <f t="shared" si="1"/>
        <v>21.772436398037708</v>
      </c>
      <c r="K31">
        <f t="shared" si="2"/>
        <v>1395.6964516129001</v>
      </c>
      <c r="L31">
        <f t="shared" si="3"/>
        <v>209.24711663255101</v>
      </c>
      <c r="M31">
        <f t="shared" si="4"/>
        <v>21.253661093122943</v>
      </c>
      <c r="N31">
        <f t="shared" si="5"/>
        <v>141.76376644437016</v>
      </c>
      <c r="O31">
        <f t="shared" si="6"/>
        <v>3.0663398231162778E-2</v>
      </c>
      <c r="P31">
        <f t="shared" si="7"/>
        <v>2.9567105018715294</v>
      </c>
      <c r="Q31">
        <f t="shared" si="8"/>
        <v>3.0487821860028661E-2</v>
      </c>
      <c r="R31">
        <f t="shared" si="9"/>
        <v>1.9070579548790101E-2</v>
      </c>
      <c r="S31">
        <f t="shared" si="10"/>
        <v>231.29070560295557</v>
      </c>
      <c r="T31">
        <f t="shared" si="11"/>
        <v>29.063689600431644</v>
      </c>
      <c r="U31">
        <f t="shared" si="12"/>
        <v>28.864816129032299</v>
      </c>
      <c r="V31">
        <f t="shared" si="13"/>
        <v>3.9904196198707265</v>
      </c>
      <c r="W31">
        <f t="shared" si="14"/>
        <v>13.829099185929447</v>
      </c>
      <c r="X31">
        <f t="shared" si="15"/>
        <v>0.52437848269888454</v>
      </c>
      <c r="Y31">
        <f t="shared" si="16"/>
        <v>3.7918484468780047</v>
      </c>
      <c r="Z31">
        <f t="shared" si="17"/>
        <v>3.466041137171842</v>
      </c>
      <c r="AA31">
        <f t="shared" si="18"/>
        <v>-46.922952135343408</v>
      </c>
      <c r="AB31">
        <f t="shared" si="19"/>
        <v>-140.00961629489876</v>
      </c>
      <c r="AC31">
        <f t="shared" si="20"/>
        <v>-10.365775259385954</v>
      </c>
      <c r="AD31">
        <f t="shared" si="21"/>
        <v>33.992361913327443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53522.406192227769</v>
      </c>
      <c r="AJ31" t="s">
        <v>288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1251.26</v>
      </c>
      <c r="AR31">
        <v>1623.72</v>
      </c>
      <c r="AS31">
        <f t="shared" si="27"/>
        <v>0.22938684009558297</v>
      </c>
      <c r="AT31">
        <v>0.5</v>
      </c>
      <c r="AU31">
        <f t="shared" si="28"/>
        <v>1180.1829104247572</v>
      </c>
      <c r="AV31">
        <f t="shared" si="29"/>
        <v>21.772436398037708</v>
      </c>
      <c r="AW31">
        <f t="shared" si="30"/>
        <v>135.35921427857176</v>
      </c>
      <c r="AX31">
        <f t="shared" si="31"/>
        <v>0.51488557140393665</v>
      </c>
      <c r="AY31">
        <f t="shared" si="32"/>
        <v>1.8937898253254596E-2</v>
      </c>
      <c r="AZ31">
        <f t="shared" si="33"/>
        <v>1.0090163328652724</v>
      </c>
      <c r="BA31" t="s">
        <v>352</v>
      </c>
      <c r="BB31">
        <v>787.69</v>
      </c>
      <c r="BC31">
        <f t="shared" si="34"/>
        <v>836.03</v>
      </c>
      <c r="BD31">
        <f t="shared" si="35"/>
        <v>0.44551032857672579</v>
      </c>
      <c r="BE31">
        <f t="shared" si="36"/>
        <v>0.66212682721802141</v>
      </c>
      <c r="BF31">
        <f t="shared" si="37"/>
        <v>0.41008845480200146</v>
      </c>
      <c r="BG31">
        <f t="shared" si="38"/>
        <v>0.6433511428799269</v>
      </c>
      <c r="BH31">
        <f t="shared" si="39"/>
        <v>1399.9974193548401</v>
      </c>
      <c r="BI31">
        <f t="shared" si="40"/>
        <v>1180.1829104247572</v>
      </c>
      <c r="BJ31">
        <f t="shared" si="41"/>
        <v>0.84298934705795392</v>
      </c>
      <c r="BK31">
        <f t="shared" si="42"/>
        <v>0.19597869411590801</v>
      </c>
      <c r="BL31">
        <v>6</v>
      </c>
      <c r="BM31">
        <v>0.5</v>
      </c>
      <c r="BN31" t="s">
        <v>291</v>
      </c>
      <c r="BO31">
        <v>2</v>
      </c>
      <c r="BP31">
        <v>1607639475.0999999</v>
      </c>
      <c r="BQ31">
        <v>1395.6964516129001</v>
      </c>
      <c r="BR31">
        <v>1423.60419354839</v>
      </c>
      <c r="BS31">
        <v>5.16262516129032</v>
      </c>
      <c r="BT31">
        <v>3.89245774193548</v>
      </c>
      <c r="BU31">
        <v>1393.1090322580601</v>
      </c>
      <c r="BV31">
        <v>5.2006251612903203</v>
      </c>
      <c r="BW31">
        <v>500.02199999999999</v>
      </c>
      <c r="BX31">
        <v>101.472096774194</v>
      </c>
      <c r="BY31">
        <v>9.9965174193548403E-2</v>
      </c>
      <c r="BZ31">
        <v>27.9864741935484</v>
      </c>
      <c r="CA31">
        <v>28.864816129032299</v>
      </c>
      <c r="CB31">
        <v>999.9</v>
      </c>
      <c r="CC31">
        <v>0</v>
      </c>
      <c r="CD31">
        <v>0</v>
      </c>
      <c r="CE31">
        <v>10008.3229032258</v>
      </c>
      <c r="CF31">
        <v>0</v>
      </c>
      <c r="CG31">
        <v>208.93870967741901</v>
      </c>
      <c r="CH31">
        <v>1399.9974193548401</v>
      </c>
      <c r="CI31">
        <v>0.89999912903225798</v>
      </c>
      <c r="CJ31">
        <v>0.100000638709677</v>
      </c>
      <c r="CK31">
        <v>0</v>
      </c>
      <c r="CL31">
        <v>1250.7448387096799</v>
      </c>
      <c r="CM31">
        <v>4.9997499999999997</v>
      </c>
      <c r="CN31">
        <v>17041.212903225802</v>
      </c>
      <c r="CO31">
        <v>12178.0290322581</v>
      </c>
      <c r="CP31">
        <v>48.687129032257999</v>
      </c>
      <c r="CQ31">
        <v>50.596548387096803</v>
      </c>
      <c r="CR31">
        <v>49.771999999999998</v>
      </c>
      <c r="CS31">
        <v>49.8241935483871</v>
      </c>
      <c r="CT31">
        <v>49.795999999999999</v>
      </c>
      <c r="CU31">
        <v>1255.4948387096799</v>
      </c>
      <c r="CV31">
        <v>139.502580645161</v>
      </c>
      <c r="CW31">
        <v>0</v>
      </c>
      <c r="CX31">
        <v>73.799999952316298</v>
      </c>
      <c r="CY31">
        <v>0</v>
      </c>
      <c r="CZ31">
        <v>1251.26</v>
      </c>
      <c r="DA31">
        <v>71.2109401754457</v>
      </c>
      <c r="DB31">
        <v>944.06153864213604</v>
      </c>
      <c r="DC31">
        <v>17047.769230769201</v>
      </c>
      <c r="DD31">
        <v>15</v>
      </c>
      <c r="DE31">
        <v>0</v>
      </c>
      <c r="DF31" t="s">
        <v>292</v>
      </c>
      <c r="DG31">
        <v>1607556896.0999999</v>
      </c>
      <c r="DH31">
        <v>1607556911.0999999</v>
      </c>
      <c r="DI31">
        <v>0</v>
      </c>
      <c r="DJ31">
        <v>2.4E-2</v>
      </c>
      <c r="DK31">
        <v>0</v>
      </c>
      <c r="DL31">
        <v>2.5870000000000002</v>
      </c>
      <c r="DM31">
        <v>-3.7999999999999999E-2</v>
      </c>
      <c r="DN31">
        <v>394</v>
      </c>
      <c r="DO31">
        <v>9</v>
      </c>
      <c r="DP31">
        <v>0.04</v>
      </c>
      <c r="DQ31">
        <v>0.02</v>
      </c>
      <c r="DR31">
        <v>21.7726974529972</v>
      </c>
      <c r="DS31">
        <v>0.122213514820274</v>
      </c>
      <c r="DT31">
        <v>0.197203181217179</v>
      </c>
      <c r="DU31">
        <v>1</v>
      </c>
      <c r="DV31">
        <v>-27.9152533333333</v>
      </c>
      <c r="DW31">
        <v>-1.21842046717782E-2</v>
      </c>
      <c r="DX31">
        <v>0.232898425260646</v>
      </c>
      <c r="DY31">
        <v>1</v>
      </c>
      <c r="DZ31">
        <v>1.2695526666666701</v>
      </c>
      <c r="EA31">
        <v>0.19816044493882001</v>
      </c>
      <c r="EB31">
        <v>1.46199518771058E-2</v>
      </c>
      <c r="EC31">
        <v>1</v>
      </c>
      <c r="ED31">
        <v>3</v>
      </c>
      <c r="EE31">
        <v>3</v>
      </c>
      <c r="EF31" t="s">
        <v>312</v>
      </c>
      <c r="EG31">
        <v>100</v>
      </c>
      <c r="EH31">
        <v>100</v>
      </c>
      <c r="EI31">
        <v>2.59</v>
      </c>
      <c r="EJ31">
        <v>-3.7999999999999999E-2</v>
      </c>
      <c r="EK31">
        <v>2.5870000000000002</v>
      </c>
      <c r="EL31">
        <v>0</v>
      </c>
      <c r="EM31">
        <v>0</v>
      </c>
      <c r="EN31">
        <v>0</v>
      </c>
      <c r="EO31">
        <v>-3.7999999999999999E-2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1376.5</v>
      </c>
      <c r="EX31">
        <v>1376.2</v>
      </c>
      <c r="EY31">
        <v>2</v>
      </c>
      <c r="EZ31">
        <v>503.02100000000002</v>
      </c>
      <c r="FA31">
        <v>472.20499999999998</v>
      </c>
      <c r="FB31">
        <v>24.196400000000001</v>
      </c>
      <c r="FC31">
        <v>31.1159</v>
      </c>
      <c r="FD31">
        <v>30.000299999999999</v>
      </c>
      <c r="FE31">
        <v>31.069500000000001</v>
      </c>
      <c r="FF31">
        <v>31.047599999999999</v>
      </c>
      <c r="FG31">
        <v>47.811</v>
      </c>
      <c r="FH31">
        <v>0</v>
      </c>
      <c r="FI31">
        <v>100</v>
      </c>
      <c r="FJ31">
        <v>24.2028</v>
      </c>
      <c r="FK31">
        <v>1424.91</v>
      </c>
      <c r="FL31">
        <v>10.945399999999999</v>
      </c>
      <c r="FM31">
        <v>101.822</v>
      </c>
      <c r="FN31">
        <v>101.23399999999999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2020-12-10T14:32:03Z</dcterms:created>
  <dcterms:modified xsi:type="dcterms:W3CDTF">2021-05-04T23:11:16Z</dcterms:modified>
</cp:coreProperties>
</file>