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EECE8E30-B46C-4230-AF59-A43C870722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H31" i="1"/>
  <c r="AG31" i="1"/>
  <c r="I31" i="1" s="1"/>
  <c r="Y31" i="1"/>
  <c r="X31" i="1"/>
  <c r="W31" i="1" s="1"/>
  <c r="P31" i="1"/>
  <c r="N31" i="1"/>
  <c r="K31" i="1"/>
  <c r="J31" i="1"/>
  <c r="AV31" i="1" s="1"/>
  <c r="BK30" i="1"/>
  <c r="BJ30" i="1"/>
  <c r="BI30" i="1"/>
  <c r="BH30" i="1"/>
  <c r="BG30" i="1"/>
  <c r="BF30" i="1"/>
  <c r="BE30" i="1"/>
  <c r="BD30" i="1"/>
  <c r="BC30" i="1"/>
  <c r="AX30" i="1" s="1"/>
  <c r="AZ30" i="1"/>
  <c r="AW30" i="1"/>
  <c r="AU30" i="1"/>
  <c r="AS30" i="1"/>
  <c r="AN30" i="1"/>
  <c r="AM30" i="1"/>
  <c r="AI30" i="1"/>
  <c r="AG30" i="1"/>
  <c r="N30" i="1" s="1"/>
  <c r="Y30" i="1"/>
  <c r="X30" i="1"/>
  <c r="W30" i="1"/>
  <c r="S30" i="1"/>
  <c r="P30" i="1"/>
  <c r="BK29" i="1"/>
  <c r="BJ29" i="1"/>
  <c r="BH29" i="1"/>
  <c r="BI29" i="1" s="1"/>
  <c r="BG29" i="1"/>
  <c r="BF29" i="1"/>
  <c r="BE29" i="1"/>
  <c r="BD29" i="1"/>
  <c r="BC29" i="1"/>
  <c r="AZ29" i="1"/>
  <c r="AX29" i="1"/>
  <c r="AS29" i="1"/>
  <c r="AM29" i="1"/>
  <c r="AN29" i="1" s="1"/>
  <c r="AI29" i="1"/>
  <c r="AG29" i="1" s="1"/>
  <c r="Y29" i="1"/>
  <c r="X29" i="1"/>
  <c r="W29" i="1" s="1"/>
  <c r="P29" i="1"/>
  <c r="BK28" i="1"/>
  <c r="BJ28" i="1"/>
  <c r="BI28" i="1"/>
  <c r="BH28" i="1"/>
  <c r="BG28" i="1"/>
  <c r="BF28" i="1"/>
  <c r="BE28" i="1"/>
  <c r="BD28" i="1"/>
  <c r="BC28" i="1"/>
  <c r="AX28" i="1" s="1"/>
  <c r="AZ28" i="1"/>
  <c r="AU28" i="1"/>
  <c r="AS28" i="1"/>
  <c r="AW28" i="1" s="1"/>
  <c r="AN28" i="1"/>
  <c r="AM28" i="1"/>
  <c r="AI28" i="1"/>
  <c r="AG28" i="1" s="1"/>
  <c r="Y28" i="1"/>
  <c r="W28" i="1" s="1"/>
  <c r="X28" i="1"/>
  <c r="S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M27" i="1"/>
  <c r="AN27" i="1" s="1"/>
  <c r="AI27" i="1"/>
  <c r="AH27" i="1"/>
  <c r="AG27" i="1"/>
  <c r="K27" i="1" s="1"/>
  <c r="Y27" i="1"/>
  <c r="X27" i="1"/>
  <c r="W27" i="1" s="1"/>
  <c r="P27" i="1"/>
  <c r="N27" i="1"/>
  <c r="BK26" i="1"/>
  <c r="BJ26" i="1"/>
  <c r="BI26" i="1"/>
  <c r="AU26" i="1" s="1"/>
  <c r="AW26" i="1" s="1"/>
  <c r="BH26" i="1"/>
  <c r="BG26" i="1"/>
  <c r="BF26" i="1"/>
  <c r="BE26" i="1"/>
  <c r="BD26" i="1"/>
  <c r="BC26" i="1"/>
  <c r="AX26" i="1" s="1"/>
  <c r="AZ26" i="1"/>
  <c r="AS26" i="1"/>
  <c r="AN26" i="1"/>
  <c r="AM26" i="1"/>
  <c r="AI26" i="1"/>
  <c r="AG26" i="1" s="1"/>
  <c r="Y26" i="1"/>
  <c r="W26" i="1" s="1"/>
  <c r="X26" i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G25" i="1" s="1"/>
  <c r="Y25" i="1"/>
  <c r="X25" i="1"/>
  <c r="W25" i="1" s="1"/>
  <c r="P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W24" i="1"/>
  <c r="AS24" i="1"/>
  <c r="AN24" i="1"/>
  <c r="AM24" i="1"/>
  <c r="AI24" i="1"/>
  <c r="AG24" i="1"/>
  <c r="Y24" i="1"/>
  <c r="X24" i="1"/>
  <c r="W24" i="1"/>
  <c r="P24" i="1"/>
  <c r="BK23" i="1"/>
  <c r="BJ23" i="1"/>
  <c r="BH23" i="1"/>
  <c r="BG23" i="1"/>
  <c r="BF23" i="1"/>
  <c r="BE23" i="1"/>
  <c r="BD23" i="1"/>
  <c r="BC23" i="1"/>
  <c r="AX23" i="1" s="1"/>
  <c r="AZ23" i="1"/>
  <c r="AS23" i="1"/>
  <c r="AM23" i="1"/>
  <c r="AN23" i="1" s="1"/>
  <c r="AI23" i="1"/>
  <c r="AH23" i="1"/>
  <c r="AG23" i="1"/>
  <c r="I23" i="1" s="1"/>
  <c r="Y23" i="1"/>
  <c r="X23" i="1"/>
  <c r="W23" i="1" s="1"/>
  <c r="P23" i="1"/>
  <c r="N23" i="1"/>
  <c r="K23" i="1"/>
  <c r="J23" i="1"/>
  <c r="AV23" i="1" s="1"/>
  <c r="BK22" i="1"/>
  <c r="BJ22" i="1"/>
  <c r="BI22" i="1"/>
  <c r="BH22" i="1"/>
  <c r="BG22" i="1"/>
  <c r="BF22" i="1"/>
  <c r="BE22" i="1"/>
  <c r="BD22" i="1"/>
  <c r="BC22" i="1"/>
  <c r="AX22" i="1" s="1"/>
  <c r="AZ22" i="1"/>
  <c r="AU22" i="1"/>
  <c r="AW22" i="1" s="1"/>
  <c r="AS22" i="1"/>
  <c r="AN22" i="1"/>
  <c r="AM22" i="1"/>
  <c r="AI22" i="1"/>
  <c r="AG22" i="1"/>
  <c r="N22" i="1" s="1"/>
  <c r="Y22" i="1"/>
  <c r="X22" i="1"/>
  <c r="W22" i="1"/>
  <c r="S22" i="1"/>
  <c r="P22" i="1"/>
  <c r="BK21" i="1"/>
  <c r="BJ21" i="1"/>
  <c r="BH21" i="1"/>
  <c r="BI21" i="1" s="1"/>
  <c r="BG21" i="1"/>
  <c r="BF21" i="1"/>
  <c r="BE21" i="1"/>
  <c r="BD21" i="1"/>
  <c r="BC21" i="1"/>
  <c r="AZ21" i="1"/>
  <c r="AX21" i="1"/>
  <c r="AS21" i="1"/>
  <c r="AM21" i="1"/>
  <c r="AN21" i="1" s="1"/>
  <c r="AI21" i="1"/>
  <c r="AG21" i="1" s="1"/>
  <c r="AH21" i="1" s="1"/>
  <c r="Y21" i="1"/>
  <c r="X21" i="1"/>
  <c r="W21" i="1" s="1"/>
  <c r="P21" i="1"/>
  <c r="BK20" i="1"/>
  <c r="BJ20" i="1"/>
  <c r="BI20" i="1"/>
  <c r="BH20" i="1"/>
  <c r="BG20" i="1"/>
  <c r="BF20" i="1"/>
  <c r="BE20" i="1"/>
  <c r="BD20" i="1"/>
  <c r="BC20" i="1"/>
  <c r="AX20" i="1" s="1"/>
  <c r="AZ20" i="1"/>
  <c r="AU20" i="1"/>
  <c r="AS20" i="1"/>
  <c r="AW20" i="1" s="1"/>
  <c r="AN20" i="1"/>
  <c r="AM20" i="1"/>
  <c r="AI20" i="1"/>
  <c r="AG20" i="1" s="1"/>
  <c r="K20" i="1" s="1"/>
  <c r="Y20" i="1"/>
  <c r="W20" i="1" s="1"/>
  <c r="X20" i="1"/>
  <c r="S20" i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M19" i="1"/>
  <c r="AN19" i="1" s="1"/>
  <c r="AI19" i="1"/>
  <c r="AG19" i="1"/>
  <c r="Y19" i="1"/>
  <c r="X19" i="1"/>
  <c r="W19" i="1"/>
  <c r="P19" i="1"/>
  <c r="N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Y18" i="1"/>
  <c r="X18" i="1"/>
  <c r="W18" i="1"/>
  <c r="P18" i="1"/>
  <c r="BK17" i="1"/>
  <c r="BJ17" i="1"/>
  <c r="BH17" i="1"/>
  <c r="BG17" i="1"/>
  <c r="BF17" i="1"/>
  <c r="BE17" i="1"/>
  <c r="BD17" i="1"/>
  <c r="BC17" i="1"/>
  <c r="AZ17" i="1"/>
  <c r="AX17" i="1"/>
  <c r="AS17" i="1"/>
  <c r="AM17" i="1"/>
  <c r="AN17" i="1" s="1"/>
  <c r="AI17" i="1"/>
  <c r="AG17" i="1" s="1"/>
  <c r="Y17" i="1"/>
  <c r="X17" i="1"/>
  <c r="W17" i="1" s="1"/>
  <c r="P17" i="1"/>
  <c r="AH18" i="1" l="1"/>
  <c r="N18" i="1"/>
  <c r="K18" i="1"/>
  <c r="J18" i="1"/>
  <c r="AV18" i="1" s="1"/>
  <c r="I18" i="1"/>
  <c r="AU18" i="1"/>
  <c r="AW18" i="1" s="1"/>
  <c r="S18" i="1"/>
  <c r="AW27" i="1"/>
  <c r="AU27" i="1"/>
  <c r="S27" i="1"/>
  <c r="AA23" i="1"/>
  <c r="I29" i="1"/>
  <c r="AH29" i="1"/>
  <c r="N29" i="1"/>
  <c r="K29" i="1"/>
  <c r="J29" i="1"/>
  <c r="AV29" i="1" s="1"/>
  <c r="K19" i="1"/>
  <c r="J19" i="1"/>
  <c r="AV19" i="1" s="1"/>
  <c r="AY19" i="1" s="1"/>
  <c r="I19" i="1"/>
  <c r="K25" i="1"/>
  <c r="J25" i="1"/>
  <c r="AV25" i="1" s="1"/>
  <c r="I25" i="1"/>
  <c r="AH25" i="1"/>
  <c r="N25" i="1"/>
  <c r="J26" i="1"/>
  <c r="AV26" i="1" s="1"/>
  <c r="AY26" i="1" s="1"/>
  <c r="I26" i="1"/>
  <c r="AH26" i="1"/>
  <c r="N26" i="1"/>
  <c r="K26" i="1"/>
  <c r="AA31" i="1"/>
  <c r="K17" i="1"/>
  <c r="I17" i="1"/>
  <c r="AH17" i="1"/>
  <c r="J17" i="1"/>
  <c r="AV17" i="1" s="1"/>
  <c r="AH19" i="1"/>
  <c r="AW29" i="1"/>
  <c r="AU29" i="1"/>
  <c r="S29" i="1"/>
  <c r="N21" i="1"/>
  <c r="K21" i="1"/>
  <c r="J21" i="1"/>
  <c r="AV21" i="1" s="1"/>
  <c r="AY21" i="1" s="1"/>
  <c r="BI23" i="1"/>
  <c r="AH24" i="1"/>
  <c r="N24" i="1"/>
  <c r="K24" i="1"/>
  <c r="J24" i="1"/>
  <c r="AV24" i="1" s="1"/>
  <c r="AY24" i="1" s="1"/>
  <c r="I24" i="1"/>
  <c r="AU25" i="1"/>
  <c r="AW25" i="1" s="1"/>
  <c r="S25" i="1"/>
  <c r="AU19" i="1"/>
  <c r="AW19" i="1" s="1"/>
  <c r="S19" i="1"/>
  <c r="S31" i="1"/>
  <c r="AU31" i="1"/>
  <c r="AW31" i="1" s="1"/>
  <c r="N17" i="1"/>
  <c r="BI17" i="1"/>
  <c r="I21" i="1"/>
  <c r="AU21" i="1"/>
  <c r="AW21" i="1" s="1"/>
  <c r="S21" i="1"/>
  <c r="J20" i="1"/>
  <c r="AV20" i="1" s="1"/>
  <c r="AY20" i="1" s="1"/>
  <c r="I20" i="1"/>
  <c r="AH20" i="1"/>
  <c r="N20" i="1"/>
  <c r="K28" i="1"/>
  <c r="J28" i="1"/>
  <c r="AV28" i="1" s="1"/>
  <c r="AY28" i="1" s="1"/>
  <c r="I28" i="1"/>
  <c r="AH28" i="1"/>
  <c r="N28" i="1"/>
  <c r="S26" i="1"/>
  <c r="AH22" i="1"/>
  <c r="I27" i="1"/>
  <c r="AH30" i="1"/>
  <c r="I22" i="1"/>
  <c r="S24" i="1"/>
  <c r="J27" i="1"/>
  <c r="AV27" i="1" s="1"/>
  <c r="AY27" i="1" s="1"/>
  <c r="I30" i="1"/>
  <c r="T30" i="1" s="1"/>
  <c r="U30" i="1" s="1"/>
  <c r="J22" i="1"/>
  <c r="AV22" i="1" s="1"/>
  <c r="AY22" i="1" s="1"/>
  <c r="J30" i="1"/>
  <c r="AV30" i="1" s="1"/>
  <c r="AY30" i="1" s="1"/>
  <c r="K22" i="1"/>
  <c r="K30" i="1"/>
  <c r="T22" i="1"/>
  <c r="U22" i="1" s="1"/>
  <c r="AB22" i="1" s="1"/>
  <c r="V30" i="1" l="1"/>
  <c r="Z30" i="1" s="1"/>
  <c r="AC30" i="1"/>
  <c r="AB30" i="1"/>
  <c r="T31" i="1"/>
  <c r="U31" i="1" s="1"/>
  <c r="AA29" i="1"/>
  <c r="T18" i="1"/>
  <c r="U18" i="1" s="1"/>
  <c r="T24" i="1"/>
  <c r="U24" i="1" s="1"/>
  <c r="T21" i="1"/>
  <c r="U21" i="1" s="1"/>
  <c r="AA24" i="1"/>
  <c r="Q24" i="1"/>
  <c r="O24" i="1" s="1"/>
  <c r="R24" i="1" s="1"/>
  <c r="L24" i="1" s="1"/>
  <c r="M24" i="1" s="1"/>
  <c r="AA26" i="1"/>
  <c r="AA19" i="1"/>
  <c r="T26" i="1"/>
  <c r="U26" i="1" s="1"/>
  <c r="AA22" i="1"/>
  <c r="Q22" i="1"/>
  <c r="O22" i="1" s="1"/>
  <c r="R22" i="1" s="1"/>
  <c r="L22" i="1" s="1"/>
  <c r="M22" i="1" s="1"/>
  <c r="T19" i="1"/>
  <c r="U19" i="1" s="1"/>
  <c r="Q19" i="1" s="1"/>
  <c r="O19" i="1" s="1"/>
  <c r="R19" i="1" s="1"/>
  <c r="L19" i="1" s="1"/>
  <c r="M19" i="1" s="1"/>
  <c r="AA17" i="1"/>
  <c r="T29" i="1"/>
  <c r="U29" i="1" s="1"/>
  <c r="Q29" i="1" s="1"/>
  <c r="O29" i="1" s="1"/>
  <c r="R29" i="1" s="1"/>
  <c r="L29" i="1" s="1"/>
  <c r="M29" i="1" s="1"/>
  <c r="AY18" i="1"/>
  <c r="AA30" i="1"/>
  <c r="Q30" i="1"/>
  <c r="O30" i="1" s="1"/>
  <c r="R30" i="1" s="1"/>
  <c r="L30" i="1" s="1"/>
  <c r="M30" i="1" s="1"/>
  <c r="AA20" i="1"/>
  <c r="T20" i="1"/>
  <c r="U20" i="1" s="1"/>
  <c r="AA28" i="1"/>
  <c r="Q28" i="1"/>
  <c r="O28" i="1" s="1"/>
  <c r="R28" i="1" s="1"/>
  <c r="L28" i="1" s="1"/>
  <c r="M28" i="1" s="1"/>
  <c r="AA21" i="1"/>
  <c r="Q21" i="1"/>
  <c r="O21" i="1" s="1"/>
  <c r="R21" i="1" s="1"/>
  <c r="L21" i="1" s="1"/>
  <c r="M21" i="1" s="1"/>
  <c r="AY31" i="1"/>
  <c r="AY29" i="1"/>
  <c r="V22" i="1"/>
  <c r="Z22" i="1" s="1"/>
  <c r="AC22" i="1"/>
  <c r="AD22" i="1" s="1"/>
  <c r="Q18" i="1"/>
  <c r="O18" i="1" s="1"/>
  <c r="R18" i="1" s="1"/>
  <c r="L18" i="1" s="1"/>
  <c r="M18" i="1" s="1"/>
  <c r="AA18" i="1"/>
  <c r="AA27" i="1"/>
  <c r="Q27" i="1"/>
  <c r="O27" i="1" s="1"/>
  <c r="R27" i="1" s="1"/>
  <c r="L27" i="1" s="1"/>
  <c r="M27" i="1" s="1"/>
  <c r="S17" i="1"/>
  <c r="AU17" i="1"/>
  <c r="AW17" i="1" s="1"/>
  <c r="T28" i="1"/>
  <c r="U28" i="1" s="1"/>
  <c r="AA25" i="1"/>
  <c r="T27" i="1"/>
  <c r="U27" i="1" s="1"/>
  <c r="T25" i="1"/>
  <c r="U25" i="1" s="1"/>
  <c r="Q25" i="1" s="1"/>
  <c r="O25" i="1" s="1"/>
  <c r="R25" i="1" s="1"/>
  <c r="L25" i="1" s="1"/>
  <c r="M25" i="1" s="1"/>
  <c r="S23" i="1"/>
  <c r="AU23" i="1"/>
  <c r="AY25" i="1"/>
  <c r="V27" i="1" l="1"/>
  <c r="Z27" i="1" s="1"/>
  <c r="AC27" i="1"/>
  <c r="AD27" i="1" s="1"/>
  <c r="AB27" i="1"/>
  <c r="V29" i="1"/>
  <c r="Z29" i="1" s="1"/>
  <c r="AC29" i="1"/>
  <c r="AB29" i="1"/>
  <c r="V26" i="1"/>
  <c r="Z26" i="1" s="1"/>
  <c r="AC26" i="1"/>
  <c r="AD26" i="1" s="1"/>
  <c r="AB26" i="1"/>
  <c r="V21" i="1"/>
  <c r="Z21" i="1" s="1"/>
  <c r="AC21" i="1"/>
  <c r="AB21" i="1"/>
  <c r="AY17" i="1"/>
  <c r="V31" i="1"/>
  <c r="Z31" i="1" s="1"/>
  <c r="AC31" i="1"/>
  <c r="AD31" i="1" s="1"/>
  <c r="Q31" i="1"/>
  <c r="O31" i="1" s="1"/>
  <c r="R31" i="1" s="1"/>
  <c r="L31" i="1" s="1"/>
  <c r="M31" i="1" s="1"/>
  <c r="AB31" i="1"/>
  <c r="V20" i="1"/>
  <c r="Z20" i="1" s="1"/>
  <c r="AC20" i="1"/>
  <c r="AD20" i="1" s="1"/>
  <c r="AB20" i="1"/>
  <c r="V24" i="1"/>
  <c r="Z24" i="1" s="1"/>
  <c r="AC24" i="1"/>
  <c r="AB24" i="1"/>
  <c r="AB28" i="1"/>
  <c r="V28" i="1"/>
  <c r="Z28" i="1" s="1"/>
  <c r="AC28" i="1"/>
  <c r="AY23" i="1"/>
  <c r="AW23" i="1"/>
  <c r="T23" i="1"/>
  <c r="U23" i="1" s="1"/>
  <c r="Q20" i="1"/>
  <c r="O20" i="1" s="1"/>
  <c r="R20" i="1" s="1"/>
  <c r="L20" i="1" s="1"/>
  <c r="M20" i="1" s="1"/>
  <c r="V18" i="1"/>
  <c r="Z18" i="1" s="1"/>
  <c r="AC18" i="1"/>
  <c r="AB18" i="1"/>
  <c r="AD30" i="1"/>
  <c r="AC25" i="1"/>
  <c r="V25" i="1"/>
  <c r="Z25" i="1" s="1"/>
  <c r="AB25" i="1"/>
  <c r="T17" i="1"/>
  <c r="U17" i="1" s="1"/>
  <c r="AC19" i="1"/>
  <c r="V19" i="1"/>
  <c r="Z19" i="1" s="1"/>
  <c r="AB19" i="1"/>
  <c r="Q26" i="1"/>
  <c r="O26" i="1" s="1"/>
  <c r="R26" i="1" s="1"/>
  <c r="L26" i="1" s="1"/>
  <c r="M26" i="1" s="1"/>
  <c r="AD24" i="1" l="1"/>
  <c r="AD29" i="1"/>
  <c r="AB17" i="1"/>
  <c r="AC17" i="1"/>
  <c r="AD17" i="1" s="1"/>
  <c r="V17" i="1"/>
  <c r="Z17" i="1" s="1"/>
  <c r="Q17" i="1"/>
  <c r="O17" i="1" s="1"/>
  <c r="R17" i="1" s="1"/>
  <c r="L17" i="1" s="1"/>
  <c r="M17" i="1" s="1"/>
  <c r="V23" i="1"/>
  <c r="Z23" i="1" s="1"/>
  <c r="AC23" i="1"/>
  <c r="AD23" i="1" s="1"/>
  <c r="AB23" i="1"/>
  <c r="Q23" i="1"/>
  <c r="O23" i="1" s="1"/>
  <c r="R23" i="1" s="1"/>
  <c r="L23" i="1" s="1"/>
  <c r="M23" i="1" s="1"/>
  <c r="AD25" i="1"/>
  <c r="AD21" i="1"/>
  <c r="AD28" i="1"/>
  <c r="AD19" i="1"/>
  <c r="AD18" i="1"/>
</calcChain>
</file>

<file path=xl/sharedStrings.xml><?xml version="1.0" encoding="utf-8"?>
<sst xmlns="http://schemas.openxmlformats.org/spreadsheetml/2006/main" count="694" uniqueCount="353">
  <si>
    <t>File opened</t>
  </si>
  <si>
    <t>2020-12-10 14:32:19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</si>
  <si>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</si>
  <si>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</si>
  <si>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</si>
  <si>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</si>
  <si>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</si>
  <si>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</si>
  <si>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</si>
  <si>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</si>
  <si>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</si>
  <si>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</si>
  <si>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</si>
  <si>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"co2bspan2": "-0.0301809", "co2bzero": "0.964262", "h2obspan2b": "0.0705964", "h2obspan1": "0.99587", "co2bspanconc1": "2500", "flowbzero": "0.29097", "co2aspanconc1": "2500", "chamberpressurezero": "2.68126", "co2aspan2": "-0.0279682", "h2obspan2a": "0.0708892", "h2obzero": "1.1444", "co2aspan1": "1.00054", "h2oaspanconc1": "12.28", "h2obspanconc1": "12.28", "flowazero": "0.29042", "co2bspan1": "1.00108", "h2obspanconc2": "0", "h2oaspan1": "1.00771", "co2bspan2b": "0.308367", "h2oaspan2b": "0.070146", "h2oaspan2a": "0.0696095", "ssb_ref": "37377.7", "co2aspan2b": "0.306383", "co2aspan2a": "0.308883", "h2obspan2": "0", "tazero": "0.0863571", "ssa_ref": "35809.5", "co2aspanconc2": "299.2", "oxygen": "21", "tbzero": "0.134552", "h2oaspanconc2": "0", "h2oazero": "1.13424", "flowmeterzero": "1.00299", "co2bspan2a": "0.310949", "co2bspanconc2": "299.2", "h2oaspan2": "0"}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</si>
  <si>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</si>
  <si>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</si>
  <si>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</si>
  <si>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</si>
  <si>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</si>
  <si>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</si>
  <si>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</si>
  <si>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</si>
  <si>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</si>
  <si>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14:32:19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</si>
  <si>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</si>
  <si>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</si>
  <si>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</si>
  <si>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</si>
  <si>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</si>
  <si>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</si>
  <si>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</si>
  <si>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</si>
  <si>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</si>
  <si>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</si>
  <si>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</si>
  <si>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</si>
  <si>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</si>
  <si>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</si>
  <si>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</si>
  <si>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</si>
  <si>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</si>
  <si>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</si>
  <si>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</si>
  <si>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</si>
  <si>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</si>
  <si>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</si>
  <si>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</si>
  <si>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</si>
  <si>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</si>
  <si>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</si>
  <si>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</si>
  <si>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</si>
  <si>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</si>
  <si>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</si>
  <si>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</si>
  <si>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</si>
  <si>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</si>
  <si>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</si>
  <si>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</si>
  <si>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</si>
  <si>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</si>
  <si>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</si>
  <si>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</si>
  <si>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</si>
  <si>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</si>
  <si>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</si>
  <si>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</si>
  <si>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</si>
  <si>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</si>
  <si>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</si>
  <si>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</si>
  <si>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</si>
  <si>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</si>
  <si>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</si>
  <si>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</si>
  <si>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</si>
  <si>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</si>
  <si>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</si>
  <si>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</si>
  <si>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</si>
  <si>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</si>
  <si>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</si>
  <si>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</si>
  <si>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</si>
  <si>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</si>
  <si>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</si>
  <si>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</si>
  <si>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</si>
  <si>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</si>
  <si>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</si>
  <si>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</si>
  <si>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</si>
  <si>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</si>
  <si>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</si>
  <si>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</si>
  <si>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</si>
  <si>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</si>
  <si>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</si>
  <si>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</si>
  <si>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</si>
  <si>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</si>
  <si>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</si>
  <si>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</si>
  <si>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</si>
  <si>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</si>
  <si>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</si>
  <si>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</si>
  <si>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</si>
  <si>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</si>
  <si>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</si>
  <si>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</si>
  <si>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</si>
  <si>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</si>
  <si>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</si>
  <si>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</si>
  <si>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</si>
  <si>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</si>
  <si>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</si>
  <si>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</si>
  <si>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</si>
  <si>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</si>
  <si>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</si>
  <si>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</si>
  <si>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</si>
  <si>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</si>
  <si>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</si>
  <si>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</si>
  <si>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</si>
  <si>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</si>
  <si>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</si>
  <si>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</si>
  <si>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</si>
  <si>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</si>
  <si>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</si>
  <si>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</si>
  <si>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</si>
  <si>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</si>
  <si>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</si>
  <si>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</si>
  <si>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</si>
  <si>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</si>
  <si>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</si>
  <si>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</si>
  <si>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</si>
  <si>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</si>
  <si>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</si>
  <si>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</si>
  <si>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</si>
  <si>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</si>
  <si>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</si>
  <si>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</si>
  <si>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</si>
  <si>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</si>
  <si>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</si>
  <si>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</si>
  <si>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</si>
  <si>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</si>
  <si>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</si>
  <si>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</si>
  <si>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</si>
  <si>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</si>
  <si>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</si>
  <si>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</si>
  <si>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</si>
  <si>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</si>
  <si>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</si>
  <si>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</si>
  <si>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</si>
  <si>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</si>
  <si>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</si>
  <si>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</si>
  <si>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</si>
  <si>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</si>
  <si>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</si>
  <si>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</si>
  <si>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</si>
  <si>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</si>
  <si>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</si>
  <si>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</si>
  <si>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</si>
  <si>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</si>
  <si>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</si>
  <si>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</si>
  <si>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</si>
  <si>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</si>
  <si>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</si>
  <si>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</si>
  <si>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</si>
  <si>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</si>
  <si>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</si>
  <si>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</si>
  <si>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</si>
  <si>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</si>
  <si>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</si>
  <si>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</si>
  <si>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</si>
  <si>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</si>
  <si>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</si>
  <si>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</si>
  <si>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</si>
  <si>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</si>
  <si>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</si>
  <si>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</si>
  <si>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</si>
  <si>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</si>
  <si>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</si>
  <si>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</si>
  <si>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</si>
  <si>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</si>
  <si>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</si>
  <si>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</si>
  <si>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</si>
  <si>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</si>
  <si>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</si>
  <si>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</si>
  <si>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</si>
  <si>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</si>
  <si>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</si>
  <si>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</si>
  <si>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</si>
  <si>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</si>
  <si>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</si>
  <si>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</si>
  <si>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</si>
  <si>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</si>
  <si>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</si>
  <si>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</si>
  <si>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</si>
  <si>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</si>
  <si>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</si>
  <si>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</si>
  <si>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</si>
  <si>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</si>
  <si>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</si>
  <si>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</si>
  <si>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</si>
  <si>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</si>
  <si>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</si>
  <si>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</si>
  <si>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</si>
  <si>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</si>
  <si>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</si>
  <si>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</si>
  <si>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</si>
  <si>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</si>
  <si>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</si>
  <si>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</si>
  <si>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</si>
  <si>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</si>
  <si>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</si>
  <si>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</si>
  <si>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</si>
  <si>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</si>
  <si>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</si>
  <si>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</si>
  <si>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</si>
  <si>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</si>
  <si>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</si>
  <si>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</si>
  <si>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</si>
  <si>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</si>
  <si>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</si>
  <si>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</si>
  <si>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</si>
  <si>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</si>
  <si>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</si>
  <si>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</si>
  <si>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</si>
  <si>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</si>
  <si>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</si>
  <si>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</si>
  <si>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</si>
  <si>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</si>
  <si>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</si>
  <si>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</si>
  <si>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</si>
  <si>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</si>
  <si>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</si>
  <si>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</si>
  <si>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</si>
  <si>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</si>
  <si>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</si>
  <si>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</si>
  <si>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</si>
  <si>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14:34:38</t>
  </si>
  <si>
    <t>14:34:38</t>
  </si>
  <si>
    <t>1149</t>
  </si>
  <si>
    <t>_1</t>
  </si>
  <si>
    <t>RECT-4143-20200907-06_33_50</t>
  </si>
  <si>
    <t>RECT-6719-20201210-14_34_38</t>
  </si>
  <si>
    <t>DARK-6720-20201210-14_34_40</t>
  </si>
  <si>
    <t>0: Broadleaf</t>
  </si>
  <si>
    <t>--:--:--</t>
  </si>
  <si>
    <t>0/3</t>
  </si>
  <si>
    <t>20201210 14:36:31</t>
  </si>
  <si>
    <t>14:36:31</t>
  </si>
  <si>
    <t>RECT-6721-20201210-14_36_31</t>
  </si>
  <si>
    <t>DARK-6722-20201210-14_36_33</t>
  </si>
  <si>
    <t>3/3</t>
  </si>
  <si>
    <t>20201210 14:37:31</t>
  </si>
  <si>
    <t>14:37:31</t>
  </si>
  <si>
    <t>RECT-6723-20201210-14_37_32</t>
  </si>
  <si>
    <t>DARK-6724-20201210-14_37_34</t>
  </si>
  <si>
    <t>20201210 14:39:32</t>
  </si>
  <si>
    <t>14:39:32</t>
  </si>
  <si>
    <t>RECT-6725-20201210-14_39_32</t>
  </si>
  <si>
    <t>DARK-6726-20201210-14_39_34</t>
  </si>
  <si>
    <t>2/3</t>
  </si>
  <si>
    <t>20201210 14:41:33</t>
  </si>
  <si>
    <t>14:41:33</t>
  </si>
  <si>
    <t>RECT-6727-20201210-14_41_33</t>
  </si>
  <si>
    <t>DARK-6728-20201210-14_41_35</t>
  </si>
  <si>
    <t>20201210 14:43:33</t>
  </si>
  <si>
    <t>14:43:33</t>
  </si>
  <si>
    <t>RECT-6729-20201210-14_43_34</t>
  </si>
  <si>
    <t>DARK-6730-20201210-14_43_36</t>
  </si>
  <si>
    <t>20201210 14:45:34</t>
  </si>
  <si>
    <t>14:45:34</t>
  </si>
  <si>
    <t>RECT-6731-20201210-14_45_34</t>
  </si>
  <si>
    <t>DARK-6732-20201210-14_45_36</t>
  </si>
  <si>
    <t>1/3</t>
  </si>
  <si>
    <t>20201210 14:47:27</t>
  </si>
  <si>
    <t>14:47:27</t>
  </si>
  <si>
    <t>RECT-6733-20201210-14_47_28</t>
  </si>
  <si>
    <t>DARK-6734-20201210-14_47_30</t>
  </si>
  <si>
    <t>20201210 14:49:28</t>
  </si>
  <si>
    <t>14:49:28</t>
  </si>
  <si>
    <t>RECT-6735-20201210-14_49_28</t>
  </si>
  <si>
    <t>DARK-6736-20201210-14_49_30</t>
  </si>
  <si>
    <t>20201210 14:51:28</t>
  </si>
  <si>
    <t>14:51:28</t>
  </si>
  <si>
    <t>RECT-6737-20201210-14_51_29</t>
  </si>
  <si>
    <t>DARK-6738-20201210-14_51_31</t>
  </si>
  <si>
    <t>20201210 14:53:29</t>
  </si>
  <si>
    <t>14:53:29</t>
  </si>
  <si>
    <t>RECT-6739-20201210-14_53_29</t>
  </si>
  <si>
    <t>DARK-6740-20201210-14_53_31</t>
  </si>
  <si>
    <t>20201210 14:55:29</t>
  </si>
  <si>
    <t>14:55:29</t>
  </si>
  <si>
    <t>RECT-6741-20201210-14_55_30</t>
  </si>
  <si>
    <t>DARK-6742-20201210-14_55_32</t>
  </si>
  <si>
    <t>20201210 14:56:38</t>
  </si>
  <si>
    <t>14:56:38</t>
  </si>
  <si>
    <t>RECT-6743-20201210-14_56_39</t>
  </si>
  <si>
    <t>DARK-6744-20201210-14_56_41</t>
  </si>
  <si>
    <t>20201210 14:58:30</t>
  </si>
  <si>
    <t>14:58:30</t>
  </si>
  <si>
    <t>RECT-6745-20201210-14_58_31</t>
  </si>
  <si>
    <t>DARK-6746-20201210-14_58_33</t>
  </si>
  <si>
    <t>20201210 15:00:31</t>
  </si>
  <si>
    <t>15:00:31</t>
  </si>
  <si>
    <t>RECT-6747-20201210-15_00_31</t>
  </si>
  <si>
    <t>DARK-6748-20201210-15_00_33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</si>
</sst>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 t="s">
        <v>29</v>
      </c>
    </row>
    <row r="4" spans="1:170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0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0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0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</row>
    <row r="15" spans="1:170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103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97</v>
      </c>
      <c r="DF15" t="s">
        <v>100</v>
      </c>
      <c r="DG15" t="s">
        <v>202</v>
      </c>
      <c r="DH15" t="s">
        <v>203</v>
      </c>
      <c r="DI15" t="s">
        <v>204</v>
      </c>
      <c r="DJ15" t="s">
        <v>205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</row>
    <row r="16" spans="1:170" x14ac:dyDescent="0.25">
      <c r="B16" t="s">
        <v>262</v>
      </c>
      <c r="C16" t="s">
        <v>262</v>
      </c>
      <c r="H16" t="s">
        <v>262</v>
      </c>
      <c r="I16" t="s">
        <v>263</v>
      </c>
      <c r="J16" t="s">
        <v>264</v>
      </c>
      <c r="K16" t="s">
        <v>265</v>
      </c>
      <c r="L16" t="s">
        <v>265</v>
      </c>
      <c r="M16" t="s">
        <v>169</v>
      </c>
      <c r="N16" t="s">
        <v>169</v>
      </c>
      <c r="O16" t="s">
        <v>263</v>
      </c>
      <c r="P16" t="s">
        <v>263</v>
      </c>
      <c r="Q16" t="s">
        <v>263</v>
      </c>
      <c r="R16" t="s">
        <v>263</v>
      </c>
      <c r="S16" t="s">
        <v>266</v>
      </c>
      <c r="T16" t="s">
        <v>267</v>
      </c>
      <c r="U16" t="s">
        <v>267</v>
      </c>
      <c r="V16" t="s">
        <v>268</v>
      </c>
      <c r="W16" t="s">
        <v>269</v>
      </c>
      <c r="X16" t="s">
        <v>268</v>
      </c>
      <c r="Y16" t="s">
        <v>268</v>
      </c>
      <c r="Z16" t="s">
        <v>268</v>
      </c>
      <c r="AA16" t="s">
        <v>266</v>
      </c>
      <c r="AB16" t="s">
        <v>266</v>
      </c>
      <c r="AC16" t="s">
        <v>266</v>
      </c>
      <c r="AD16" t="s">
        <v>266</v>
      </c>
      <c r="AE16" t="s">
        <v>270</v>
      </c>
      <c r="AF16" t="s">
        <v>269</v>
      </c>
      <c r="AH16" t="s">
        <v>269</v>
      </c>
      <c r="AI16" t="s">
        <v>270</v>
      </c>
      <c r="AO16" t="s">
        <v>264</v>
      </c>
      <c r="AU16" t="s">
        <v>264</v>
      </c>
      <c r="AV16" t="s">
        <v>264</v>
      </c>
      <c r="AW16" t="s">
        <v>264</v>
      </c>
      <c r="AY16" t="s">
        <v>271</v>
      </c>
      <c r="BH16" t="s">
        <v>264</v>
      </c>
      <c r="BI16" t="s">
        <v>264</v>
      </c>
      <c r="BK16" t="s">
        <v>272</v>
      </c>
      <c r="BL16" t="s">
        <v>273</v>
      </c>
      <c r="BO16" t="s">
        <v>263</v>
      </c>
      <c r="BP16" t="s">
        <v>262</v>
      </c>
      <c r="BQ16" t="s">
        <v>265</v>
      </c>
      <c r="BR16" t="s">
        <v>265</v>
      </c>
      <c r="BS16" t="s">
        <v>274</v>
      </c>
      <c r="BT16" t="s">
        <v>274</v>
      </c>
      <c r="BU16" t="s">
        <v>265</v>
      </c>
      <c r="BV16" t="s">
        <v>274</v>
      </c>
      <c r="BW16" t="s">
        <v>270</v>
      </c>
      <c r="BX16" t="s">
        <v>268</v>
      </c>
      <c r="BY16" t="s">
        <v>268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275</v>
      </c>
      <c r="CF16" t="s">
        <v>264</v>
      </c>
      <c r="CG16" t="s">
        <v>264</v>
      </c>
      <c r="CH16" t="s">
        <v>264</v>
      </c>
      <c r="CM16" t="s">
        <v>264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264</v>
      </c>
      <c r="CV16" t="s">
        <v>264</v>
      </c>
      <c r="CW16" t="s">
        <v>264</v>
      </c>
      <c r="CX16" t="s">
        <v>262</v>
      </c>
      <c r="DA16" t="s">
        <v>276</v>
      </c>
      <c r="DB16" t="s">
        <v>276</v>
      </c>
      <c r="DD16" t="s">
        <v>262</v>
      </c>
      <c r="DE16" t="s">
        <v>277</v>
      </c>
      <c r="DG16" t="s">
        <v>262</v>
      </c>
      <c r="DH16" t="s">
        <v>262</v>
      </c>
      <c r="DJ16" t="s">
        <v>278</v>
      </c>
      <c r="DK16" t="s">
        <v>279</v>
      </c>
      <c r="DL16" t="s">
        <v>278</v>
      </c>
      <c r="DM16" t="s">
        <v>279</v>
      </c>
      <c r="DN16" t="s">
        <v>278</v>
      </c>
      <c r="DO16" t="s">
        <v>279</v>
      </c>
      <c r="DP16" t="s">
        <v>269</v>
      </c>
      <c r="DQ16" t="s">
        <v>269</v>
      </c>
      <c r="DR16" t="s">
        <v>264</v>
      </c>
      <c r="DS16" t="s">
        <v>280</v>
      </c>
      <c r="DT16" t="s">
        <v>264</v>
      </c>
      <c r="DV16" t="s">
        <v>265</v>
      </c>
      <c r="DW16" t="s">
        <v>281</v>
      </c>
      <c r="DX16" t="s">
        <v>265</v>
      </c>
      <c r="DZ16" t="s">
        <v>274</v>
      </c>
      <c r="EA16" t="s">
        <v>282</v>
      </c>
      <c r="EB16" t="s">
        <v>274</v>
      </c>
      <c r="EG16" t="s">
        <v>269</v>
      </c>
      <c r="EH16" t="s">
        <v>269</v>
      </c>
      <c r="EI16" t="s">
        <v>278</v>
      </c>
      <c r="EJ16" t="s">
        <v>279</v>
      </c>
      <c r="EK16" t="s">
        <v>279</v>
      </c>
      <c r="EO16" t="s">
        <v>279</v>
      </c>
      <c r="ES16" t="s">
        <v>265</v>
      </c>
      <c r="ET16" t="s">
        <v>265</v>
      </c>
      <c r="EU16" t="s">
        <v>274</v>
      </c>
      <c r="EV16" t="s">
        <v>274</v>
      </c>
      <c r="EW16" t="s">
        <v>283</v>
      </c>
      <c r="EX16" t="s">
        <v>283</v>
      </c>
      <c r="EZ16" t="s">
        <v>270</v>
      </c>
      <c r="FA16" t="s">
        <v>270</v>
      </c>
      <c r="FB16" t="s">
        <v>267</v>
      </c>
      <c r="FC16" t="s">
        <v>267</v>
      </c>
      <c r="FD16" t="s">
        <v>267</v>
      </c>
      <c r="FE16" t="s">
        <v>267</v>
      </c>
      <c r="FF16" t="s">
        <v>267</v>
      </c>
      <c r="FG16" t="s">
        <v>269</v>
      </c>
      <c r="FH16" t="s">
        <v>269</v>
      </c>
      <c r="FI16" t="s">
        <v>269</v>
      </c>
      <c r="FJ16" t="s">
        <v>267</v>
      </c>
      <c r="FK16" t="s">
        <v>265</v>
      </c>
      <c r="FL16" t="s">
        <v>274</v>
      </c>
      <c r="FM16" t="s">
        <v>269</v>
      </c>
      <c r="FN16" t="s">
        <v>269</v>
      </c>
    </row>
    <row r="17" spans="1:170" x14ac:dyDescent="0.25">
      <c r="A17">
        <v>1</v>
      </c>
      <c r="B17">
        <v>1607639678.0999999</v>
      </c>
      <c r="C17">
        <v>0</v>
      </c>
      <c r="D17" t="s">
        <v>284</v>
      </c>
      <c r="E17" t="s">
        <v>285</v>
      </c>
      <c r="F17" t="s">
        <v>286</v>
      </c>
      <c r="G17" t="s">
        <v>287</v>
      </c>
      <c r="H17">
        <v>1607639670.3499999</v>
      </c>
      <c r="I17">
        <f t="shared" ref="I17:I31" si="0">BW17*AG17*(BS17-BT17)/(100*BL17*(1000-AG17*BS17))</f>
        <v>1.5523907678245713E-3</v>
      </c>
      <c r="J17">
        <f t="shared" ref="J17:J31" si="1">BW17*AG17*(BR17-BQ17*(1000-AG17*BT17)/(1000-AG17*BS17))/(100*BL17)</f>
        <v>5.8644574192024157</v>
      </c>
      <c r="K17">
        <f t="shared" ref="K17:K31" si="2">BQ17 - IF(AG17&gt;1, J17*BL17*100/(AI17*CE17), 0)</f>
        <v>400.35553333333303</v>
      </c>
      <c r="L17">
        <f t="shared" ref="L17:L31" si="3">((R17-I17/2)*K17-J17)/(R17+I17/2)</f>
        <v>181.86166899295046</v>
      </c>
      <c r="M17">
        <f t="shared" ref="M17:M31" si="4">L17*(BX17+BY17)/1000</f>
        <v>18.472684012523128</v>
      </c>
      <c r="N17">
        <f t="shared" ref="N17:N31" si="5">(BQ17 - IF(AG17&gt;1, J17*BL17*100/(AI17*CE17), 0))*(BX17+BY17)/1000</f>
        <v>40.666300385808682</v>
      </c>
      <c r="O17">
        <f t="shared" ref="O17:O31" si="6">2/((1/Q17-1/P17)+SIGN(Q17)*SQRT((1/Q17-1/P17)*(1/Q17-1/P17) + 4*BM17/((BM17+1)*(BM17+1))*(2*1/Q17*1/P17-1/P17*1/P17)))</f>
        <v>4.6600616613515021E-2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2.9555782596723064</v>
      </c>
      <c r="Q17">
        <f t="shared" ref="Q17:Q31" si="8">I17*(1000-(1000*0.61365*EXP(17.502*U17/(240.97+U17))/(BX17+BY17)+BS17)/2)/(1000*0.61365*EXP(17.502*U17/(240.97+U17))/(BX17+BY17)-BS17)</f>
        <v>4.6196244641845741E-2</v>
      </c>
      <c r="R17">
        <f t="shared" ref="R17:R31" si="9">1/((BM17+1)/(O17/1.6)+1/(P17/1.37)) + BM17/((BM17+1)/(O17/1.6) + BM17/(P17/1.37))</f>
        <v>2.890869152390653E-2</v>
      </c>
      <c r="S17">
        <f t="shared" ref="S17:S31" si="10">(BI17*BK17)</f>
        <v>231.29134387146061</v>
      </c>
      <c r="T17">
        <f t="shared" ref="T17:T31" si="11">(BZ17+(S17+2*0.95*0.0000000567*(((BZ17+$B$7)+273)^4-(BZ17+273)^4)-44100*I17)/(1.84*29.3*P17+8*0.95*0.0000000567*(BZ17+273)^3))</f>
        <v>28.962820980056449</v>
      </c>
      <c r="U17">
        <f t="shared" ref="U17:U31" si="12">($C$7*CA17+$D$7*CB17+$E$7*T17)</f>
        <v>28.568950000000001</v>
      </c>
      <c r="V17">
        <f t="shared" ref="V17:V31" si="13">0.61365*EXP(17.502*U17/(240.97+U17))</f>
        <v>3.9225422796318519</v>
      </c>
      <c r="W17">
        <f t="shared" ref="W17:W31" si="14">(X17/Y17*100)</f>
        <v>15.403269733359902</v>
      </c>
      <c r="X17">
        <f t="shared" ref="X17:X31" si="15">BS17*(BX17+BY17)/1000</f>
        <v>0.584908311051759</v>
      </c>
      <c r="Y17">
        <f t="shared" ref="Y17:Y31" si="16">0.61365*EXP(17.502*BZ17/(240.97+BZ17))</f>
        <v>3.7972996719325347</v>
      </c>
      <c r="Z17">
        <f t="shared" ref="Z17:Z31" si="17">(V17-BS17*(BX17+BY17)/1000)</f>
        <v>3.3376339685800929</v>
      </c>
      <c r="AA17">
        <f t="shared" ref="AA17:AA31" si="18">(-I17*44100)</f>
        <v>-68.460432861063595</v>
      </c>
      <c r="AB17">
        <f t="shared" ref="AB17:AB31" si="19">2*29.3*P17*0.92*(BZ17-U17)</f>
        <v>-88.885796549721647</v>
      </c>
      <c r="AC17">
        <f t="shared" ref="AC17:AC31" si="20">2*0.95*0.0000000567*(((BZ17+$B$7)+273)^4-(U17+273)^4)</f>
        <v>-6.574394819747325</v>
      </c>
      <c r="AD17">
        <f t="shared" ref="AD17:AD31" si="21">S17+AC17+AA17+AB17</f>
        <v>67.370719640928058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53485.136128199258</v>
      </c>
      <c r="AJ17" t="s">
        <v>288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289</v>
      </c>
      <c r="AQ17">
        <v>997.104884615385</v>
      </c>
      <c r="AR17">
        <v>1125.1099999999999</v>
      </c>
      <c r="AS17">
        <f t="shared" ref="AS17:AS31" si="27">1-AQ17/AR17</f>
        <v>0.11377120049116518</v>
      </c>
      <c r="AT17">
        <v>0.5</v>
      </c>
      <c r="AU17">
        <f t="shared" ref="AU17:AU31" si="28">BI17</f>
        <v>1180.1887227762602</v>
      </c>
      <c r="AV17">
        <f t="shared" ref="AV17:AV31" si="29">J17</f>
        <v>5.8644574192024157</v>
      </c>
      <c r="AW17">
        <f t="shared" ref="AW17:AW31" si="30">AS17*AT17*AU17</f>
        <v>67.135743898195031</v>
      </c>
      <c r="AX17">
        <f t="shared" ref="AX17:AX31" si="31">BC17/AR17</f>
        <v>0.36165352721067262</v>
      </c>
      <c r="AY17">
        <f t="shared" ref="AY17:AY31" si="32">(AV17-AO17)/AU17</f>
        <v>5.458622654742948E-3</v>
      </c>
      <c r="AZ17">
        <f t="shared" ref="AZ17:AZ31" si="33">(AL17-AR17)/AR17</f>
        <v>1.8993431753339678</v>
      </c>
      <c r="BA17" t="s">
        <v>290</v>
      </c>
      <c r="BB17">
        <v>718.21</v>
      </c>
      <c r="BC17">
        <f t="shared" ref="BC17:BC31" si="34">AR17-BB17</f>
        <v>406.89999999999986</v>
      </c>
      <c r="BD17">
        <f t="shared" ref="BD17:BD31" si="35">(AR17-AQ17)/(AR17-BB17)</f>
        <v>0.31458617690984259</v>
      </c>
      <c r="BE17">
        <f t="shared" ref="BE17:BE31" si="36">(AL17-AR17)/(AL17-BB17)</f>
        <v>0.84004685774037213</v>
      </c>
      <c r="BF17">
        <f t="shared" ref="BF17:BF31" si="37">(AR17-AQ17)/(AR17-AK17)</f>
        <v>0.3124872540716539</v>
      </c>
      <c r="BG17">
        <f t="shared" ref="BG17:BG31" si="38">(AL17-AR17)/(AL17-AK17)</f>
        <v>0.8391452988354926</v>
      </c>
      <c r="BH17">
        <f t="shared" ref="BH17:BH31" si="39">$B$11*CF17+$C$11*CG17+$F$11*CH17*(1-CK17)</f>
        <v>1400.0046666666699</v>
      </c>
      <c r="BI17">
        <f t="shared" ref="BI17:BI31" si="40">BH17*BJ17</f>
        <v>1180.1887227762602</v>
      </c>
      <c r="BJ17">
        <f t="shared" ref="BJ17:BJ31" si="41">($B$11*$D$9+$C$11*$D$9+$F$11*((CU17+CM17)/MAX(CU17+CM17+CV17, 0.1)*$I$9+CV17/MAX(CU17+CM17+CV17, 0.1)*$J$9))/($B$11+$C$11+$F$11)</f>
        <v>0.84298913487640093</v>
      </c>
      <c r="BK17">
        <f t="shared" ref="BK17:BK31" si="42">($B$11*$K$9+$C$11*$K$9+$F$11*((CU17+CM17)/MAX(CU17+CM17+CV17, 0.1)*$P$9+CV17/MAX(CU17+CM17+CV17, 0.1)*$Q$9))/($B$11+$C$11+$F$11)</f>
        <v>0.19597826975280186</v>
      </c>
      <c r="BL17">
        <v>6</v>
      </c>
      <c r="BM17">
        <v>0.5</v>
      </c>
      <c r="BN17" t="s">
        <v>291</v>
      </c>
      <c r="BO17">
        <v>2</v>
      </c>
      <c r="BP17">
        <v>1607639670.3499999</v>
      </c>
      <c r="BQ17">
        <v>400.35553333333303</v>
      </c>
      <c r="BR17">
        <v>408.13839999999999</v>
      </c>
      <c r="BS17">
        <v>5.758362</v>
      </c>
      <c r="BT17">
        <v>3.90628966666667</v>
      </c>
      <c r="BU17">
        <v>397.76853333333298</v>
      </c>
      <c r="BV17">
        <v>5.7963620000000002</v>
      </c>
      <c r="BW17">
        <v>500.01876666666698</v>
      </c>
      <c r="BX17">
        <v>101.475466666667</v>
      </c>
      <c r="BY17">
        <v>0.100000636666667</v>
      </c>
      <c r="BZ17">
        <v>28.011116666666702</v>
      </c>
      <c r="CA17">
        <v>28.568950000000001</v>
      </c>
      <c r="CB17">
        <v>999.9</v>
      </c>
      <c r="CC17">
        <v>0</v>
      </c>
      <c r="CD17">
        <v>0</v>
      </c>
      <c r="CE17">
        <v>10001.563333333301</v>
      </c>
      <c r="CF17">
        <v>0</v>
      </c>
      <c r="CG17">
        <v>266.97269999999997</v>
      </c>
      <c r="CH17">
        <v>1400.0046666666699</v>
      </c>
      <c r="CI17">
        <v>0.90000690000000005</v>
      </c>
      <c r="CJ17">
        <v>9.9993363333333293E-2</v>
      </c>
      <c r="CK17">
        <v>0</v>
      </c>
      <c r="CL17">
        <v>997.48760000000004</v>
      </c>
      <c r="CM17">
        <v>4.9997499999999997</v>
      </c>
      <c r="CN17">
        <v>13647.086666666701</v>
      </c>
      <c r="CO17">
        <v>12178.1166666667</v>
      </c>
      <c r="CP17">
        <v>48.645666666666699</v>
      </c>
      <c r="CQ17">
        <v>50.686999999999998</v>
      </c>
      <c r="CR17">
        <v>49.807866666666598</v>
      </c>
      <c r="CS17">
        <v>49.891599999999997</v>
      </c>
      <c r="CT17">
        <v>49.783066666666699</v>
      </c>
      <c r="CU17">
        <v>1255.5136666666699</v>
      </c>
      <c r="CV17">
        <v>139.493666666667</v>
      </c>
      <c r="CW17">
        <v>0</v>
      </c>
      <c r="CX17">
        <v>194.299999952316</v>
      </c>
      <c r="CY17">
        <v>0</v>
      </c>
      <c r="CZ17">
        <v>997.104884615385</v>
      </c>
      <c r="DA17">
        <v>-119.20591453788499</v>
      </c>
      <c r="DB17">
        <v>-1606.7965812367399</v>
      </c>
      <c r="DC17">
        <v>13641.853846153799</v>
      </c>
      <c r="DD17">
        <v>15</v>
      </c>
      <c r="DE17">
        <v>0</v>
      </c>
      <c r="DF17" t="s">
        <v>292</v>
      </c>
      <c r="DG17">
        <v>1607556896.0999999</v>
      </c>
      <c r="DH17">
        <v>1607556911.0999999</v>
      </c>
      <c r="DI17">
        <v>0</v>
      </c>
      <c r="DJ17">
        <v>2.4E-2</v>
      </c>
      <c r="DK17">
        <v>0</v>
      </c>
      <c r="DL17">
        <v>2.5870000000000002</v>
      </c>
      <c r="DM17">
        <v>-3.7999999999999999E-2</v>
      </c>
      <c r="DN17">
        <v>394</v>
      </c>
      <c r="DO17">
        <v>9</v>
      </c>
      <c r="DP17">
        <v>0.04</v>
      </c>
      <c r="DQ17">
        <v>0.02</v>
      </c>
      <c r="DR17">
        <v>6.0096720220086404</v>
      </c>
      <c r="DS17">
        <v>-7.7386768026558599</v>
      </c>
      <c r="DT17">
        <v>0.589421578965589</v>
      </c>
      <c r="DU17">
        <v>0</v>
      </c>
      <c r="DV17">
        <v>-7.8478686666666704</v>
      </c>
      <c r="DW17">
        <v>8.8573246718576293</v>
      </c>
      <c r="DX17">
        <v>0.65834722342005003</v>
      </c>
      <c r="DY17">
        <v>0</v>
      </c>
      <c r="DZ17">
        <v>1.85386933333333</v>
      </c>
      <c r="EA17">
        <v>-0.21487448275861701</v>
      </c>
      <c r="EB17">
        <v>1.55101596667761E-2</v>
      </c>
      <c r="EC17">
        <v>0</v>
      </c>
      <c r="ED17">
        <v>0</v>
      </c>
      <c r="EE17">
        <v>3</v>
      </c>
      <c r="EF17" t="s">
        <v>293</v>
      </c>
      <c r="EG17">
        <v>100</v>
      </c>
      <c r="EH17">
        <v>100</v>
      </c>
      <c r="EI17">
        <v>2.5870000000000002</v>
      </c>
      <c r="EJ17">
        <v>-3.7999999999999999E-2</v>
      </c>
      <c r="EK17">
        <v>2.5870000000000002</v>
      </c>
      <c r="EL17">
        <v>0</v>
      </c>
      <c r="EM17">
        <v>0</v>
      </c>
      <c r="EN17">
        <v>0</v>
      </c>
      <c r="EO17">
        <v>-3.7999999999999999E-2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1379.7</v>
      </c>
      <c r="EX17">
        <v>1379.5</v>
      </c>
      <c r="EY17">
        <v>2</v>
      </c>
      <c r="EZ17">
        <v>500.34</v>
      </c>
      <c r="FA17">
        <v>470.608</v>
      </c>
      <c r="FB17">
        <v>24.221399999999999</v>
      </c>
      <c r="FC17">
        <v>31.2639</v>
      </c>
      <c r="FD17">
        <v>29.9999</v>
      </c>
      <c r="FE17">
        <v>31.1983</v>
      </c>
      <c r="FF17">
        <v>31.173100000000002</v>
      </c>
      <c r="FG17">
        <v>6.38361</v>
      </c>
      <c r="FH17">
        <v>0</v>
      </c>
      <c r="FI17">
        <v>100</v>
      </c>
      <c r="FJ17">
        <v>24.222799999999999</v>
      </c>
      <c r="FK17">
        <v>406.87099999999998</v>
      </c>
      <c r="FL17">
        <v>10.945399999999999</v>
      </c>
      <c r="FM17">
        <v>101.803</v>
      </c>
      <c r="FN17">
        <v>101.209</v>
      </c>
    </row>
    <row r="18" spans="1:170" x14ac:dyDescent="0.25">
      <c r="A18">
        <v>2</v>
      </c>
      <c r="B18">
        <v>1607639791.0999999</v>
      </c>
      <c r="C18">
        <v>113</v>
      </c>
      <c r="D18" t="s">
        <v>294</v>
      </c>
      <c r="E18" t="s">
        <v>295</v>
      </c>
      <c r="F18" t="s">
        <v>286</v>
      </c>
      <c r="G18" t="s">
        <v>287</v>
      </c>
      <c r="H18">
        <v>1607639783.3499999</v>
      </c>
      <c r="I18">
        <f t="shared" si="0"/>
        <v>1.1807949488991587E-3</v>
      </c>
      <c r="J18">
        <f t="shared" si="1"/>
        <v>3.6465410325683716</v>
      </c>
      <c r="K18">
        <f t="shared" si="2"/>
        <v>364.961166666667</v>
      </c>
      <c r="L18">
        <f t="shared" si="3"/>
        <v>179.46037965899092</v>
      </c>
      <c r="M18">
        <f t="shared" si="4"/>
        <v>18.229501118085004</v>
      </c>
      <c r="N18">
        <f t="shared" si="5"/>
        <v>37.072583978980219</v>
      </c>
      <c r="O18">
        <f t="shared" si="6"/>
        <v>3.4414419440701366E-2</v>
      </c>
      <c r="P18">
        <f t="shared" si="7"/>
        <v>2.9550476572545716</v>
      </c>
      <c r="Q18">
        <f t="shared" si="8"/>
        <v>3.4193303110043059E-2</v>
      </c>
      <c r="R18">
        <f t="shared" si="9"/>
        <v>2.1390562285812726E-2</v>
      </c>
      <c r="S18">
        <f t="shared" si="10"/>
        <v>231.29364775340366</v>
      </c>
      <c r="T18">
        <f t="shared" si="11"/>
        <v>29.038807234815589</v>
      </c>
      <c r="U18">
        <f t="shared" si="12"/>
        <v>28.791506666666699</v>
      </c>
      <c r="V18">
        <f t="shared" si="13"/>
        <v>3.9735062833399191</v>
      </c>
      <c r="W18">
        <f t="shared" si="14"/>
        <v>14.333794332262398</v>
      </c>
      <c r="X18">
        <f t="shared" si="15"/>
        <v>0.54366299282040886</v>
      </c>
      <c r="Y18">
        <f t="shared" si="16"/>
        <v>3.7928756351466282</v>
      </c>
      <c r="Z18">
        <f t="shared" si="17"/>
        <v>3.4298432905195102</v>
      </c>
      <c r="AA18">
        <f t="shared" si="18"/>
        <v>-52.073057246452898</v>
      </c>
      <c r="AB18">
        <f t="shared" si="19"/>
        <v>-127.51162428299396</v>
      </c>
      <c r="AC18">
        <f t="shared" si="20"/>
        <v>-9.4425535201405246</v>
      </c>
      <c r="AD18">
        <f t="shared" si="21"/>
        <v>42.266412703816272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53473.332209390617</v>
      </c>
      <c r="AJ18" t="s">
        <v>288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296</v>
      </c>
      <c r="AQ18">
        <v>859.56551999999999</v>
      </c>
      <c r="AR18">
        <v>978.51</v>
      </c>
      <c r="AS18">
        <f t="shared" si="27"/>
        <v>0.12155673421835245</v>
      </c>
      <c r="AT18">
        <v>0.5</v>
      </c>
      <c r="AU18">
        <f t="shared" si="28"/>
        <v>1180.1977507473405</v>
      </c>
      <c r="AV18">
        <f t="shared" si="29"/>
        <v>3.6465410325683716</v>
      </c>
      <c r="AW18">
        <f t="shared" si="30"/>
        <v>71.730492156345917</v>
      </c>
      <c r="AX18">
        <f t="shared" si="31"/>
        <v>0.33217851631562267</v>
      </c>
      <c r="AY18">
        <f t="shared" si="32"/>
        <v>3.5793056796707455E-3</v>
      </c>
      <c r="AZ18">
        <f t="shared" si="33"/>
        <v>2.3337216788791117</v>
      </c>
      <c r="BA18" t="s">
        <v>297</v>
      </c>
      <c r="BB18">
        <v>653.47</v>
      </c>
      <c r="BC18">
        <f t="shared" si="34"/>
        <v>325.03999999999996</v>
      </c>
      <c r="BD18">
        <f t="shared" si="35"/>
        <v>0.36593797686438595</v>
      </c>
      <c r="BE18">
        <f t="shared" si="36"/>
        <v>0.87539724220945259</v>
      </c>
      <c r="BF18">
        <f t="shared" si="37"/>
        <v>0.45220350760214401</v>
      </c>
      <c r="BG18">
        <f t="shared" si="38"/>
        <v>0.89671218129490127</v>
      </c>
      <c r="BH18">
        <f t="shared" si="39"/>
        <v>1400.0150000000001</v>
      </c>
      <c r="BI18">
        <f t="shared" si="40"/>
        <v>1180.1977507473405</v>
      </c>
      <c r="BJ18">
        <f t="shared" si="41"/>
        <v>0.84298936136208569</v>
      </c>
      <c r="BK18">
        <f t="shared" si="42"/>
        <v>0.1959787227241713</v>
      </c>
      <c r="BL18">
        <v>6</v>
      </c>
      <c r="BM18">
        <v>0.5</v>
      </c>
      <c r="BN18" t="s">
        <v>291</v>
      </c>
      <c r="BO18">
        <v>2</v>
      </c>
      <c r="BP18">
        <v>1607639783.3499999</v>
      </c>
      <c r="BQ18">
        <v>364.961166666667</v>
      </c>
      <c r="BR18">
        <v>369.85399999999998</v>
      </c>
      <c r="BS18">
        <v>5.3520919999999998</v>
      </c>
      <c r="BT18">
        <v>3.9427646666666698</v>
      </c>
      <c r="BU18">
        <v>362.37416666666701</v>
      </c>
      <c r="BV18">
        <v>5.3900923333333299</v>
      </c>
      <c r="BW18">
        <v>500.01523333333301</v>
      </c>
      <c r="BX18">
        <v>101.47953333333299</v>
      </c>
      <c r="BY18">
        <v>9.9997216666666694E-2</v>
      </c>
      <c r="BZ18">
        <v>27.991119999999999</v>
      </c>
      <c r="CA18">
        <v>28.791506666666699</v>
      </c>
      <c r="CB18">
        <v>999.9</v>
      </c>
      <c r="CC18">
        <v>0</v>
      </c>
      <c r="CD18">
        <v>0</v>
      </c>
      <c r="CE18">
        <v>9998.1516666666703</v>
      </c>
      <c r="CF18">
        <v>0</v>
      </c>
      <c r="CG18">
        <v>265.95359999999999</v>
      </c>
      <c r="CH18">
        <v>1400.0150000000001</v>
      </c>
      <c r="CI18">
        <v>0.89999790000000002</v>
      </c>
      <c r="CJ18">
        <v>0.10000222</v>
      </c>
      <c r="CK18">
        <v>0</v>
      </c>
      <c r="CL18">
        <v>859.75786666666704</v>
      </c>
      <c r="CM18">
        <v>4.9997499999999997</v>
      </c>
      <c r="CN18">
        <v>11787.253333333299</v>
      </c>
      <c r="CO18">
        <v>12178.18</v>
      </c>
      <c r="CP18">
        <v>48.687066666666603</v>
      </c>
      <c r="CQ18">
        <v>50.647733333333299</v>
      </c>
      <c r="CR18">
        <v>49.816200000000002</v>
      </c>
      <c r="CS18">
        <v>49.914333333333303</v>
      </c>
      <c r="CT18">
        <v>49.803733333333298</v>
      </c>
      <c r="CU18">
        <v>1255.51</v>
      </c>
      <c r="CV18">
        <v>139.505</v>
      </c>
      <c r="CW18">
        <v>0</v>
      </c>
      <c r="CX18">
        <v>112</v>
      </c>
      <c r="CY18">
        <v>0</v>
      </c>
      <c r="CZ18">
        <v>859.56551999999999</v>
      </c>
      <c r="DA18">
        <v>-36.754615325619397</v>
      </c>
      <c r="DB18">
        <v>-502.35384530357601</v>
      </c>
      <c r="DC18">
        <v>11784.647999999999</v>
      </c>
      <c r="DD18">
        <v>15</v>
      </c>
      <c r="DE18">
        <v>0</v>
      </c>
      <c r="DF18" t="s">
        <v>292</v>
      </c>
      <c r="DG18">
        <v>1607556896.0999999</v>
      </c>
      <c r="DH18">
        <v>1607556911.0999999</v>
      </c>
      <c r="DI18">
        <v>0</v>
      </c>
      <c r="DJ18">
        <v>2.4E-2</v>
      </c>
      <c r="DK18">
        <v>0</v>
      </c>
      <c r="DL18">
        <v>2.5870000000000002</v>
      </c>
      <c r="DM18">
        <v>-3.7999999999999999E-2</v>
      </c>
      <c r="DN18">
        <v>394</v>
      </c>
      <c r="DO18">
        <v>9</v>
      </c>
      <c r="DP18">
        <v>0.04</v>
      </c>
      <c r="DQ18">
        <v>0.02</v>
      </c>
      <c r="DR18">
        <v>3.6501369990596402</v>
      </c>
      <c r="DS18">
        <v>-0.113220347311658</v>
      </c>
      <c r="DT18">
        <v>1.1746193426851501E-2</v>
      </c>
      <c r="DU18">
        <v>1</v>
      </c>
      <c r="DV18">
        <v>-4.89473466666667</v>
      </c>
      <c r="DW18">
        <v>0.19023804226917901</v>
      </c>
      <c r="DX18">
        <v>1.64231656983529E-2</v>
      </c>
      <c r="DY18">
        <v>1</v>
      </c>
      <c r="DZ18">
        <v>1.410825</v>
      </c>
      <c r="EA18">
        <v>-0.18284129032257701</v>
      </c>
      <c r="EB18">
        <v>1.31961064333386E-2</v>
      </c>
      <c r="EC18">
        <v>1</v>
      </c>
      <c r="ED18">
        <v>3</v>
      </c>
      <c r="EE18">
        <v>3</v>
      </c>
      <c r="EF18" t="s">
        <v>298</v>
      </c>
      <c r="EG18">
        <v>100</v>
      </c>
      <c r="EH18">
        <v>100</v>
      </c>
      <c r="EI18">
        <v>2.5870000000000002</v>
      </c>
      <c r="EJ18">
        <v>-3.7999999999999999E-2</v>
      </c>
      <c r="EK18">
        <v>2.5870000000000002</v>
      </c>
      <c r="EL18">
        <v>0</v>
      </c>
      <c r="EM18">
        <v>0</v>
      </c>
      <c r="EN18">
        <v>0</v>
      </c>
      <c r="EO18">
        <v>-3.7999999999999999E-2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1381.6</v>
      </c>
      <c r="EX18">
        <v>1381.3</v>
      </c>
      <c r="EY18">
        <v>2</v>
      </c>
      <c r="EZ18">
        <v>500.49400000000003</v>
      </c>
      <c r="FA18">
        <v>470.73899999999998</v>
      </c>
      <c r="FB18">
        <v>24.3917</v>
      </c>
      <c r="FC18">
        <v>31.3248</v>
      </c>
      <c r="FD18">
        <v>30.000499999999999</v>
      </c>
      <c r="FE18">
        <v>31.264399999999998</v>
      </c>
      <c r="FF18">
        <v>31.241599999999998</v>
      </c>
      <c r="FG18">
        <v>0</v>
      </c>
      <c r="FH18">
        <v>0</v>
      </c>
      <c r="FI18">
        <v>100</v>
      </c>
      <c r="FJ18">
        <v>24.3889</v>
      </c>
      <c r="FK18">
        <v>17.075199999999999</v>
      </c>
      <c r="FL18">
        <v>10.945399999999999</v>
      </c>
      <c r="FM18">
        <v>101.798</v>
      </c>
      <c r="FN18">
        <v>101.194</v>
      </c>
    </row>
    <row r="19" spans="1:170" x14ac:dyDescent="0.25">
      <c r="A19">
        <v>3</v>
      </c>
      <c r="B19">
        <v>1607639851.5999999</v>
      </c>
      <c r="C19">
        <v>173.5</v>
      </c>
      <c r="D19" t="s">
        <v>299</v>
      </c>
      <c r="E19" t="s">
        <v>300</v>
      </c>
      <c r="F19" t="s">
        <v>286</v>
      </c>
      <c r="G19" t="s">
        <v>287</v>
      </c>
      <c r="H19">
        <v>1607639843.5999999</v>
      </c>
      <c r="I19">
        <f t="shared" si="0"/>
        <v>1.0492034971773289E-3</v>
      </c>
      <c r="J19">
        <f t="shared" si="1"/>
        <v>3.6716460815364789</v>
      </c>
      <c r="K19">
        <f t="shared" si="2"/>
        <v>361.11167741935498</v>
      </c>
      <c r="L19">
        <f t="shared" si="3"/>
        <v>151.65824805816536</v>
      </c>
      <c r="M19">
        <f t="shared" si="4"/>
        <v>15.40555422639668</v>
      </c>
      <c r="N19">
        <f t="shared" si="5"/>
        <v>36.681984656286666</v>
      </c>
      <c r="O19">
        <f t="shared" si="6"/>
        <v>3.0248845145367253E-2</v>
      </c>
      <c r="P19">
        <f t="shared" si="7"/>
        <v>2.9549495220281115</v>
      </c>
      <c r="Q19">
        <f t="shared" si="8"/>
        <v>3.0077868596343017E-2</v>
      </c>
      <c r="R19">
        <f t="shared" si="9"/>
        <v>1.8813948728766152E-2</v>
      </c>
      <c r="S19">
        <f t="shared" si="10"/>
        <v>231.29202185247962</v>
      </c>
      <c r="T19">
        <f t="shared" si="11"/>
        <v>29.068976924401177</v>
      </c>
      <c r="U19">
        <f t="shared" si="12"/>
        <v>28.8863290322581</v>
      </c>
      <c r="V19">
        <f t="shared" si="13"/>
        <v>3.9953947935817307</v>
      </c>
      <c r="W19">
        <f t="shared" si="14"/>
        <v>14.000625191107954</v>
      </c>
      <c r="X19">
        <f t="shared" si="15"/>
        <v>0.53090924772800563</v>
      </c>
      <c r="Y19">
        <f t="shared" si="16"/>
        <v>3.7920395730984606</v>
      </c>
      <c r="Z19">
        <f t="shared" si="17"/>
        <v>3.4644855458537251</v>
      </c>
      <c r="AA19">
        <f t="shared" si="18"/>
        <v>-46.269874225520205</v>
      </c>
      <c r="AB19">
        <f t="shared" si="19"/>
        <v>-143.21566584684447</v>
      </c>
      <c r="AC19">
        <f t="shared" si="20"/>
        <v>-10.610640298805572</v>
      </c>
      <c r="AD19">
        <f t="shared" si="21"/>
        <v>31.195841481309373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53471.173603276504</v>
      </c>
      <c r="AJ19" t="s">
        <v>288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301</v>
      </c>
      <c r="AQ19">
        <v>833.66423999999995</v>
      </c>
      <c r="AR19">
        <v>951.85</v>
      </c>
      <c r="AS19">
        <f t="shared" si="27"/>
        <v>0.12416426958029103</v>
      </c>
      <c r="AT19">
        <v>0.5</v>
      </c>
      <c r="AU19">
        <f t="shared" si="28"/>
        <v>1180.1906746425354</v>
      </c>
      <c r="AV19">
        <f t="shared" si="29"/>
        <v>3.6716460815364789</v>
      </c>
      <c r="AW19">
        <f t="shared" si="30"/>
        <v>73.268756541230658</v>
      </c>
      <c r="AX19">
        <f t="shared" si="31"/>
        <v>0.32429479434784897</v>
      </c>
      <c r="AY19">
        <f t="shared" si="32"/>
        <v>3.6005991681300042E-3</v>
      </c>
      <c r="AZ19">
        <f t="shared" si="33"/>
        <v>2.4270946052424227</v>
      </c>
      <c r="BA19" t="s">
        <v>302</v>
      </c>
      <c r="BB19">
        <v>643.16999999999996</v>
      </c>
      <c r="BC19">
        <f t="shared" si="34"/>
        <v>308.68000000000006</v>
      </c>
      <c r="BD19">
        <f t="shared" si="35"/>
        <v>0.38287469223791643</v>
      </c>
      <c r="BE19">
        <f t="shared" si="36"/>
        <v>0.88213417032276797</v>
      </c>
      <c r="BF19">
        <f t="shared" si="37"/>
        <v>0.49999670664041523</v>
      </c>
      <c r="BG19">
        <f t="shared" si="38"/>
        <v>0.90718102908731513</v>
      </c>
      <c r="BH19">
        <f t="shared" si="39"/>
        <v>1400.00677419355</v>
      </c>
      <c r="BI19">
        <f t="shared" si="40"/>
        <v>1180.1906746425354</v>
      </c>
      <c r="BJ19">
        <f t="shared" si="41"/>
        <v>0.842989260050091</v>
      </c>
      <c r="BK19">
        <f t="shared" si="42"/>
        <v>0.1959785201001821</v>
      </c>
      <c r="BL19">
        <v>6</v>
      </c>
      <c r="BM19">
        <v>0.5</v>
      </c>
      <c r="BN19" t="s">
        <v>291</v>
      </c>
      <c r="BO19">
        <v>2</v>
      </c>
      <c r="BP19">
        <v>1607639843.5999999</v>
      </c>
      <c r="BQ19">
        <v>361.11167741935498</v>
      </c>
      <c r="BR19">
        <v>365.972225806452</v>
      </c>
      <c r="BS19">
        <v>5.2264764516128999</v>
      </c>
      <c r="BT19">
        <v>3.9740338709677401</v>
      </c>
      <c r="BU19">
        <v>358.52467741935499</v>
      </c>
      <c r="BV19">
        <v>5.2644764516129001</v>
      </c>
      <c r="BW19">
        <v>500.00848387096801</v>
      </c>
      <c r="BX19">
        <v>101.48074193548401</v>
      </c>
      <c r="BY19">
        <v>9.9979348387096795E-2</v>
      </c>
      <c r="BZ19">
        <v>27.987338709677399</v>
      </c>
      <c r="CA19">
        <v>28.8863290322581</v>
      </c>
      <c r="CB19">
        <v>999.9</v>
      </c>
      <c r="CC19">
        <v>0</v>
      </c>
      <c r="CD19">
        <v>0</v>
      </c>
      <c r="CE19">
        <v>9997.47580645161</v>
      </c>
      <c r="CF19">
        <v>0</v>
      </c>
      <c r="CG19">
        <v>273.77809677419401</v>
      </c>
      <c r="CH19">
        <v>1400.00677419355</v>
      </c>
      <c r="CI19">
        <v>0.90000138709677402</v>
      </c>
      <c r="CJ19">
        <v>9.9998793548387102E-2</v>
      </c>
      <c r="CK19">
        <v>0</v>
      </c>
      <c r="CL19">
        <v>834.16245161290306</v>
      </c>
      <c r="CM19">
        <v>4.9997499999999997</v>
      </c>
      <c r="CN19">
        <v>11442.6129032258</v>
      </c>
      <c r="CO19">
        <v>12178.1225806452</v>
      </c>
      <c r="CP19">
        <v>48.759870967741897</v>
      </c>
      <c r="CQ19">
        <v>50.667000000000002</v>
      </c>
      <c r="CR19">
        <v>49.842483870967698</v>
      </c>
      <c r="CS19">
        <v>49.929000000000002</v>
      </c>
      <c r="CT19">
        <v>49.850612903225802</v>
      </c>
      <c r="CU19">
        <v>1255.5093548387099</v>
      </c>
      <c r="CV19">
        <v>139.49967741935501</v>
      </c>
      <c r="CW19">
        <v>0</v>
      </c>
      <c r="CX19">
        <v>60</v>
      </c>
      <c r="CY19">
        <v>0</v>
      </c>
      <c r="CZ19">
        <v>833.66423999999995</v>
      </c>
      <c r="DA19">
        <v>-32.422692364810501</v>
      </c>
      <c r="DB19">
        <v>-428.43846210649701</v>
      </c>
      <c r="DC19">
        <v>11435.412</v>
      </c>
      <c r="DD19">
        <v>15</v>
      </c>
      <c r="DE19">
        <v>0</v>
      </c>
      <c r="DF19" t="s">
        <v>292</v>
      </c>
      <c r="DG19">
        <v>1607556896.0999999</v>
      </c>
      <c r="DH19">
        <v>1607556911.0999999</v>
      </c>
      <c r="DI19">
        <v>0</v>
      </c>
      <c r="DJ19">
        <v>2.4E-2</v>
      </c>
      <c r="DK19">
        <v>0</v>
      </c>
      <c r="DL19">
        <v>2.5870000000000002</v>
      </c>
      <c r="DM19">
        <v>-3.7999999999999999E-2</v>
      </c>
      <c r="DN19">
        <v>394</v>
      </c>
      <c r="DO19">
        <v>9</v>
      </c>
      <c r="DP19">
        <v>0.04</v>
      </c>
      <c r="DQ19">
        <v>0.02</v>
      </c>
      <c r="DR19">
        <v>3.6691363932711001</v>
      </c>
      <c r="DS19">
        <v>0.15683078205036399</v>
      </c>
      <c r="DT19">
        <v>1.87674461450365E-2</v>
      </c>
      <c r="DU19">
        <v>1</v>
      </c>
      <c r="DV19">
        <v>-4.8624503333333298</v>
      </c>
      <c r="DW19">
        <v>-0.115745939933269</v>
      </c>
      <c r="DX19">
        <v>1.74416146965303E-2</v>
      </c>
      <c r="DY19">
        <v>1</v>
      </c>
      <c r="DZ19">
        <v>1.25221733333333</v>
      </c>
      <c r="EA19">
        <v>-5.3599288097887103E-2</v>
      </c>
      <c r="EB19">
        <v>3.8739643203771798E-3</v>
      </c>
      <c r="EC19">
        <v>1</v>
      </c>
      <c r="ED19">
        <v>3</v>
      </c>
      <c r="EE19">
        <v>3</v>
      </c>
      <c r="EF19" t="s">
        <v>298</v>
      </c>
      <c r="EG19">
        <v>100</v>
      </c>
      <c r="EH19">
        <v>100</v>
      </c>
      <c r="EI19">
        <v>2.5870000000000002</v>
      </c>
      <c r="EJ19">
        <v>-3.7999999999999999E-2</v>
      </c>
      <c r="EK19">
        <v>2.5870000000000002</v>
      </c>
      <c r="EL19">
        <v>0</v>
      </c>
      <c r="EM19">
        <v>0</v>
      </c>
      <c r="EN19">
        <v>0</v>
      </c>
      <c r="EO19">
        <v>-3.7999999999999999E-2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1382.6</v>
      </c>
      <c r="EX19">
        <v>1382.3</v>
      </c>
      <c r="EY19">
        <v>2</v>
      </c>
      <c r="EZ19">
        <v>500.56799999999998</v>
      </c>
      <c r="FA19">
        <v>470.738</v>
      </c>
      <c r="FB19">
        <v>24.1751</v>
      </c>
      <c r="FC19">
        <v>31.3718</v>
      </c>
      <c r="FD19">
        <v>30.000299999999999</v>
      </c>
      <c r="FE19">
        <v>31.307500000000001</v>
      </c>
      <c r="FF19">
        <v>31.282699999999998</v>
      </c>
      <c r="FG19">
        <v>0</v>
      </c>
      <c r="FH19">
        <v>0</v>
      </c>
      <c r="FI19">
        <v>100</v>
      </c>
      <c r="FJ19">
        <v>24.1723</v>
      </c>
      <c r="FK19">
        <v>17.075199999999999</v>
      </c>
      <c r="FL19">
        <v>10.945399999999999</v>
      </c>
      <c r="FM19">
        <v>101.789</v>
      </c>
      <c r="FN19">
        <v>101.187</v>
      </c>
    </row>
    <row r="20" spans="1:170" x14ac:dyDescent="0.25">
      <c r="A20">
        <v>4</v>
      </c>
      <c r="B20">
        <v>1607639972.0999999</v>
      </c>
      <c r="C20">
        <v>294</v>
      </c>
      <c r="D20" t="s">
        <v>303</v>
      </c>
      <c r="E20" t="s">
        <v>304</v>
      </c>
      <c r="F20" t="s">
        <v>286</v>
      </c>
      <c r="G20" t="s">
        <v>287</v>
      </c>
      <c r="H20">
        <v>1607639964.0999999</v>
      </c>
      <c r="I20">
        <f t="shared" si="0"/>
        <v>1.1386355388697937E-3</v>
      </c>
      <c r="J20">
        <f t="shared" si="1"/>
        <v>4.6363664847278452</v>
      </c>
      <c r="K20">
        <f t="shared" si="2"/>
        <v>358.67809677419399</v>
      </c>
      <c r="L20">
        <f t="shared" si="3"/>
        <v>117.67727045865439</v>
      </c>
      <c r="M20">
        <f t="shared" si="4"/>
        <v>11.953819843274328</v>
      </c>
      <c r="N20">
        <f t="shared" si="5"/>
        <v>36.435017007584804</v>
      </c>
      <c r="O20">
        <f t="shared" si="6"/>
        <v>3.2752908134524299E-2</v>
      </c>
      <c r="P20">
        <f t="shared" si="7"/>
        <v>2.9555545270362344</v>
      </c>
      <c r="Q20">
        <f t="shared" si="8"/>
        <v>3.2552594234773843E-2</v>
      </c>
      <c r="R20">
        <f t="shared" si="9"/>
        <v>2.0363266528529555E-2</v>
      </c>
      <c r="S20">
        <f t="shared" si="10"/>
        <v>231.2918841550659</v>
      </c>
      <c r="T20">
        <f t="shared" si="11"/>
        <v>29.05095290043317</v>
      </c>
      <c r="U20">
        <f t="shared" si="12"/>
        <v>29.006196774193501</v>
      </c>
      <c r="V20">
        <f t="shared" si="13"/>
        <v>4.023215121619045</v>
      </c>
      <c r="W20">
        <f t="shared" si="14"/>
        <v>14.500959986886786</v>
      </c>
      <c r="X20">
        <f t="shared" si="15"/>
        <v>0.55005011270869575</v>
      </c>
      <c r="Y20">
        <f t="shared" si="16"/>
        <v>3.7931979207314956</v>
      </c>
      <c r="Z20">
        <f t="shared" si="17"/>
        <v>3.4731650089103492</v>
      </c>
      <c r="AA20">
        <f t="shared" si="18"/>
        <v>-50.213827264157899</v>
      </c>
      <c r="AB20">
        <f t="shared" si="19"/>
        <v>-161.50996169578016</v>
      </c>
      <c r="AC20">
        <f t="shared" si="20"/>
        <v>-11.971045291049284</v>
      </c>
      <c r="AD20">
        <f t="shared" si="21"/>
        <v>7.5970499040785455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53487.867261443847</v>
      </c>
      <c r="AJ20" t="s">
        <v>288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805.79867999999999</v>
      </c>
      <c r="AR20">
        <v>932.42</v>
      </c>
      <c r="AS20">
        <f t="shared" si="27"/>
        <v>0.13579858861886274</v>
      </c>
      <c r="AT20">
        <v>0.5</v>
      </c>
      <c r="AU20">
        <f t="shared" si="28"/>
        <v>1180.189139789919</v>
      </c>
      <c r="AV20">
        <f t="shared" si="29"/>
        <v>4.6363664847278452</v>
      </c>
      <c r="AW20">
        <f t="shared" si="30"/>
        <v>80.134009743390351</v>
      </c>
      <c r="AX20">
        <f t="shared" si="31"/>
        <v>0.33443083588940598</v>
      </c>
      <c r="AY20">
        <f t="shared" si="32"/>
        <v>4.4180324905143701E-3</v>
      </c>
      <c r="AZ20">
        <f t="shared" si="33"/>
        <v>2.4985092554857253</v>
      </c>
      <c r="BA20" t="s">
        <v>306</v>
      </c>
      <c r="BB20">
        <v>620.59</v>
      </c>
      <c r="BC20">
        <f t="shared" si="34"/>
        <v>311.82999999999993</v>
      </c>
      <c r="BD20">
        <f t="shared" si="35"/>
        <v>0.40605881409742489</v>
      </c>
      <c r="BE20">
        <f t="shared" si="36"/>
        <v>0.88194920291199286</v>
      </c>
      <c r="BF20">
        <f t="shared" si="37"/>
        <v>0.58366149220284624</v>
      </c>
      <c r="BG20">
        <f t="shared" si="38"/>
        <v>0.91481080075297883</v>
      </c>
      <c r="BH20">
        <f t="shared" si="39"/>
        <v>1400.0048387096799</v>
      </c>
      <c r="BI20">
        <f t="shared" si="40"/>
        <v>1180.189139789919</v>
      </c>
      <c r="BJ20">
        <f t="shared" si="41"/>
        <v>0.84298932914949432</v>
      </c>
      <c r="BK20">
        <f t="shared" si="42"/>
        <v>0.19597865829898867</v>
      </c>
      <c r="BL20">
        <v>6</v>
      </c>
      <c r="BM20">
        <v>0.5</v>
      </c>
      <c r="BN20" t="s">
        <v>291</v>
      </c>
      <c r="BO20">
        <v>2</v>
      </c>
      <c r="BP20">
        <v>1607639964.0999999</v>
      </c>
      <c r="BQ20">
        <v>358.67809677419399</v>
      </c>
      <c r="BR20">
        <v>364.73164516128998</v>
      </c>
      <c r="BS20">
        <v>5.41487129032258</v>
      </c>
      <c r="BT20">
        <v>4.0559467741935498</v>
      </c>
      <c r="BU20">
        <v>356.091096774194</v>
      </c>
      <c r="BV20">
        <v>5.4528712903225802</v>
      </c>
      <c r="BW20">
        <v>500.01451612903202</v>
      </c>
      <c r="BX20">
        <v>101.481387096774</v>
      </c>
      <c r="BY20">
        <v>9.99955838709677E-2</v>
      </c>
      <c r="BZ20">
        <v>27.992577419354799</v>
      </c>
      <c r="CA20">
        <v>29.006196774193501</v>
      </c>
      <c r="CB20">
        <v>999.9</v>
      </c>
      <c r="CC20">
        <v>0</v>
      </c>
      <c r="CD20">
        <v>0</v>
      </c>
      <c r="CE20">
        <v>10000.845161290301</v>
      </c>
      <c r="CF20">
        <v>0</v>
      </c>
      <c r="CG20">
        <v>266.59322580645198</v>
      </c>
      <c r="CH20">
        <v>1400.0048387096799</v>
      </c>
      <c r="CI20">
        <v>0.90000045161290299</v>
      </c>
      <c r="CJ20">
        <v>9.9999754838709695E-2</v>
      </c>
      <c r="CK20">
        <v>0</v>
      </c>
      <c r="CL20">
        <v>805.861516129032</v>
      </c>
      <c r="CM20">
        <v>4.9997499999999997</v>
      </c>
      <c r="CN20">
        <v>11062.990322580599</v>
      </c>
      <c r="CO20">
        <v>12178.109677419399</v>
      </c>
      <c r="CP20">
        <v>48.854612903225799</v>
      </c>
      <c r="CQ20">
        <v>50.804000000000002</v>
      </c>
      <c r="CR20">
        <v>49.963419354838699</v>
      </c>
      <c r="CS20">
        <v>50.070064516129001</v>
      </c>
      <c r="CT20">
        <v>49.945193548387103</v>
      </c>
      <c r="CU20">
        <v>1255.50322580645</v>
      </c>
      <c r="CV20">
        <v>139.502580645161</v>
      </c>
      <c r="CW20">
        <v>0</v>
      </c>
      <c r="CX20">
        <v>120.09999990463299</v>
      </c>
      <c r="CY20">
        <v>0</v>
      </c>
      <c r="CZ20">
        <v>805.79867999999999</v>
      </c>
      <c r="DA20">
        <v>-3.6918461611337001</v>
      </c>
      <c r="DB20">
        <v>-70.684615488782896</v>
      </c>
      <c r="DC20">
        <v>11061.94</v>
      </c>
      <c r="DD20">
        <v>15</v>
      </c>
      <c r="DE20">
        <v>0</v>
      </c>
      <c r="DF20" t="s">
        <v>292</v>
      </c>
      <c r="DG20">
        <v>1607556896.0999999</v>
      </c>
      <c r="DH20">
        <v>1607556911.0999999</v>
      </c>
      <c r="DI20">
        <v>0</v>
      </c>
      <c r="DJ20">
        <v>2.4E-2</v>
      </c>
      <c r="DK20">
        <v>0</v>
      </c>
      <c r="DL20">
        <v>2.5870000000000002</v>
      </c>
      <c r="DM20">
        <v>-3.7999999999999999E-2</v>
      </c>
      <c r="DN20">
        <v>394</v>
      </c>
      <c r="DO20">
        <v>9</v>
      </c>
      <c r="DP20">
        <v>0.04</v>
      </c>
      <c r="DQ20">
        <v>0.02</v>
      </c>
      <c r="DR20">
        <v>4.6303036446766699</v>
      </c>
      <c r="DS20">
        <v>0.49604353240557802</v>
      </c>
      <c r="DT20">
        <v>3.8851110206778797E-2</v>
      </c>
      <c r="DU20">
        <v>1</v>
      </c>
      <c r="DV20">
        <v>-6.0509459999999997</v>
      </c>
      <c r="DW20">
        <v>-0.62796333704117002</v>
      </c>
      <c r="DX20">
        <v>4.8711178566457701E-2</v>
      </c>
      <c r="DY20">
        <v>0</v>
      </c>
      <c r="DZ20">
        <v>1.3581333333333301</v>
      </c>
      <c r="EA20">
        <v>0.18954500556173701</v>
      </c>
      <c r="EB20">
        <v>1.3674466798461399E-2</v>
      </c>
      <c r="EC20">
        <v>1</v>
      </c>
      <c r="ED20">
        <v>2</v>
      </c>
      <c r="EE20">
        <v>3</v>
      </c>
      <c r="EF20" t="s">
        <v>307</v>
      </c>
      <c r="EG20">
        <v>100</v>
      </c>
      <c r="EH20">
        <v>100</v>
      </c>
      <c r="EI20">
        <v>2.5870000000000002</v>
      </c>
      <c r="EJ20">
        <v>-3.7999999999999999E-2</v>
      </c>
      <c r="EK20">
        <v>2.5870000000000002</v>
      </c>
      <c r="EL20">
        <v>0</v>
      </c>
      <c r="EM20">
        <v>0</v>
      </c>
      <c r="EN20">
        <v>0</v>
      </c>
      <c r="EO20">
        <v>-3.7999999999999999E-2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1384.6</v>
      </c>
      <c r="EX20">
        <v>1384.3</v>
      </c>
      <c r="EY20">
        <v>2</v>
      </c>
      <c r="EZ20">
        <v>501.13900000000001</v>
      </c>
      <c r="FA20">
        <v>470.53500000000003</v>
      </c>
      <c r="FB20">
        <v>24.264099999999999</v>
      </c>
      <c r="FC20">
        <v>31.474</v>
      </c>
      <c r="FD20">
        <v>30.0002</v>
      </c>
      <c r="FE20">
        <v>31.404299999999999</v>
      </c>
      <c r="FF20">
        <v>31.379200000000001</v>
      </c>
      <c r="FG20">
        <v>0</v>
      </c>
      <c r="FH20">
        <v>0</v>
      </c>
      <c r="FI20">
        <v>100</v>
      </c>
      <c r="FJ20">
        <v>24.267499999999998</v>
      </c>
      <c r="FK20">
        <v>17.075199999999999</v>
      </c>
      <c r="FL20">
        <v>10.945399999999999</v>
      </c>
      <c r="FM20">
        <v>101.77200000000001</v>
      </c>
      <c r="FN20">
        <v>101.169</v>
      </c>
    </row>
    <row r="21" spans="1:170" x14ac:dyDescent="0.25">
      <c r="A21">
        <v>5</v>
      </c>
      <c r="B21">
        <v>1607640093</v>
      </c>
      <c r="C21">
        <v>414.90000009536698</v>
      </c>
      <c r="D21" t="s">
        <v>308</v>
      </c>
      <c r="E21" t="s">
        <v>309</v>
      </c>
      <c r="F21" t="s">
        <v>286</v>
      </c>
      <c r="G21" t="s">
        <v>287</v>
      </c>
      <c r="H21">
        <v>1607640085</v>
      </c>
      <c r="I21">
        <f t="shared" si="0"/>
        <v>1.5420032832017831E-3</v>
      </c>
      <c r="J21">
        <f t="shared" si="1"/>
        <v>6.0748585681495548</v>
      </c>
      <c r="K21">
        <f t="shared" si="2"/>
        <v>356.18887096774199</v>
      </c>
      <c r="L21">
        <f t="shared" si="3"/>
        <v>126.74731497641054</v>
      </c>
      <c r="M21">
        <f t="shared" si="4"/>
        <v>12.875248695786718</v>
      </c>
      <c r="N21">
        <f t="shared" si="5"/>
        <v>36.182386169164104</v>
      </c>
      <c r="O21">
        <f t="shared" si="6"/>
        <v>4.5286940931179971E-2</v>
      </c>
      <c r="P21">
        <f t="shared" si="7"/>
        <v>2.9541432288369673</v>
      </c>
      <c r="Q21">
        <f t="shared" si="8"/>
        <v>4.4904761481469928E-2</v>
      </c>
      <c r="R21">
        <f t="shared" si="9"/>
        <v>2.8099544271503071E-2</v>
      </c>
      <c r="S21">
        <f t="shared" si="10"/>
        <v>231.28978423292858</v>
      </c>
      <c r="T21">
        <f t="shared" si="11"/>
        <v>28.942252093283173</v>
      </c>
      <c r="U21">
        <f t="shared" si="12"/>
        <v>28.967199999999998</v>
      </c>
      <c r="V21">
        <f t="shared" si="13"/>
        <v>4.0141458080333781</v>
      </c>
      <c r="W21">
        <f t="shared" si="14"/>
        <v>15.959427938780502</v>
      </c>
      <c r="X21">
        <f t="shared" si="15"/>
        <v>0.60519112381915741</v>
      </c>
      <c r="Y21">
        <f t="shared" si="16"/>
        <v>3.7920602551710352</v>
      </c>
      <c r="Z21">
        <f t="shared" si="17"/>
        <v>3.4089546842142209</v>
      </c>
      <c r="AA21">
        <f t="shared" si="18"/>
        <v>-68.002344789198631</v>
      </c>
      <c r="AB21">
        <f t="shared" si="19"/>
        <v>-156.04150406308912</v>
      </c>
      <c r="AC21">
        <f t="shared" si="20"/>
        <v>-11.568707896782312</v>
      </c>
      <c r="AD21">
        <f t="shared" si="21"/>
        <v>-4.3227725161414696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53447.717197767292</v>
      </c>
      <c r="AJ21" t="s">
        <v>288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310</v>
      </c>
      <c r="AQ21">
        <v>804.09115384615404</v>
      </c>
      <c r="AR21">
        <v>946.57</v>
      </c>
      <c r="AS21">
        <f t="shared" si="27"/>
        <v>0.15052119352382387</v>
      </c>
      <c r="AT21">
        <v>0.5</v>
      </c>
      <c r="AU21">
        <f t="shared" si="28"/>
        <v>1180.1797410872712</v>
      </c>
      <c r="AV21">
        <f t="shared" si="29"/>
        <v>6.0748585681495548</v>
      </c>
      <c r="AW21">
        <f t="shared" si="30"/>
        <v>88.821031600546746</v>
      </c>
      <c r="AX21">
        <f t="shared" si="31"/>
        <v>0.35507146856545213</v>
      </c>
      <c r="AY21">
        <f t="shared" si="32"/>
        <v>5.6369430997323267E-3</v>
      </c>
      <c r="AZ21">
        <f t="shared" si="33"/>
        <v>2.4462110567628379</v>
      </c>
      <c r="BA21" t="s">
        <v>311</v>
      </c>
      <c r="BB21">
        <v>610.47</v>
      </c>
      <c r="BC21">
        <f t="shared" si="34"/>
        <v>336.1</v>
      </c>
      <c r="BD21">
        <f t="shared" si="35"/>
        <v>0.42391801890462955</v>
      </c>
      <c r="BE21">
        <f t="shared" si="36"/>
        <v>0.87324681985661545</v>
      </c>
      <c r="BF21">
        <f t="shared" si="37"/>
        <v>0.61654311782465165</v>
      </c>
      <c r="BG21">
        <f t="shared" si="38"/>
        <v>0.90925437928776298</v>
      </c>
      <c r="BH21">
        <f t="shared" si="39"/>
        <v>1399.9938709677399</v>
      </c>
      <c r="BI21">
        <f t="shared" si="40"/>
        <v>1180.1797410872712</v>
      </c>
      <c r="BJ21">
        <f t="shared" si="41"/>
        <v>0.84298921985385333</v>
      </c>
      <c r="BK21">
        <f t="shared" si="42"/>
        <v>0.19597843970770662</v>
      </c>
      <c r="BL21">
        <v>6</v>
      </c>
      <c r="BM21">
        <v>0.5</v>
      </c>
      <c r="BN21" t="s">
        <v>291</v>
      </c>
      <c r="BO21">
        <v>2</v>
      </c>
      <c r="BP21">
        <v>1607640085</v>
      </c>
      <c r="BQ21">
        <v>356.18887096774199</v>
      </c>
      <c r="BR21">
        <v>364.13754838709701</v>
      </c>
      <c r="BS21">
        <v>5.9576596774193504</v>
      </c>
      <c r="BT21">
        <v>4.1183367741935504</v>
      </c>
      <c r="BU21">
        <v>353.601870967742</v>
      </c>
      <c r="BV21">
        <v>5.99566</v>
      </c>
      <c r="BW21">
        <v>500.01548387096801</v>
      </c>
      <c r="BX21">
        <v>101.481967741936</v>
      </c>
      <c r="BY21">
        <v>0.10005550000000001</v>
      </c>
      <c r="BZ21">
        <v>27.987432258064501</v>
      </c>
      <c r="CA21">
        <v>28.967199999999998</v>
      </c>
      <c r="CB21">
        <v>999.9</v>
      </c>
      <c r="CC21">
        <v>0</v>
      </c>
      <c r="CD21">
        <v>0</v>
      </c>
      <c r="CE21">
        <v>9992.7812903225804</v>
      </c>
      <c r="CF21">
        <v>0</v>
      </c>
      <c r="CG21">
        <v>295.85993548387103</v>
      </c>
      <c r="CH21">
        <v>1399.9938709677399</v>
      </c>
      <c r="CI21">
        <v>0.90000212903225796</v>
      </c>
      <c r="CJ21">
        <v>9.9998064516129095E-2</v>
      </c>
      <c r="CK21">
        <v>0</v>
      </c>
      <c r="CL21">
        <v>804.07596774193496</v>
      </c>
      <c r="CM21">
        <v>4.9997499999999997</v>
      </c>
      <c r="CN21">
        <v>11034.8612903226</v>
      </c>
      <c r="CO21">
        <v>12178.009677419401</v>
      </c>
      <c r="CP21">
        <v>48.822225806451598</v>
      </c>
      <c r="CQ21">
        <v>50.747967741935497</v>
      </c>
      <c r="CR21">
        <v>49.953258064516099</v>
      </c>
      <c r="CS21">
        <v>50.011935483871</v>
      </c>
      <c r="CT21">
        <v>49.9431612903226</v>
      </c>
      <c r="CU21">
        <v>1255.49903225806</v>
      </c>
      <c r="CV21">
        <v>139.496451612903</v>
      </c>
      <c r="CW21">
        <v>0</v>
      </c>
      <c r="CX21">
        <v>120.60000014305101</v>
      </c>
      <c r="CY21">
        <v>0</v>
      </c>
      <c r="CZ21">
        <v>804.09115384615404</v>
      </c>
      <c r="DA21">
        <v>1.72300855461286</v>
      </c>
      <c r="DB21">
        <v>31.644444359257701</v>
      </c>
      <c r="DC21">
        <v>11035.2384615385</v>
      </c>
      <c r="DD21">
        <v>15</v>
      </c>
      <c r="DE21">
        <v>0</v>
      </c>
      <c r="DF21" t="s">
        <v>292</v>
      </c>
      <c r="DG21">
        <v>1607556896.0999999</v>
      </c>
      <c r="DH21">
        <v>1607556911.0999999</v>
      </c>
      <c r="DI21">
        <v>0</v>
      </c>
      <c r="DJ21">
        <v>2.4E-2</v>
      </c>
      <c r="DK21">
        <v>0</v>
      </c>
      <c r="DL21">
        <v>2.5870000000000002</v>
      </c>
      <c r="DM21">
        <v>-3.7999999999999999E-2</v>
      </c>
      <c r="DN21">
        <v>394</v>
      </c>
      <c r="DO21">
        <v>9</v>
      </c>
      <c r="DP21">
        <v>0.04</v>
      </c>
      <c r="DQ21">
        <v>0.02</v>
      </c>
      <c r="DR21">
        <v>6.0712427208138804</v>
      </c>
      <c r="DS21">
        <v>0.621879530095512</v>
      </c>
      <c r="DT21">
        <v>5.05545437023514E-2</v>
      </c>
      <c r="DU21">
        <v>0</v>
      </c>
      <c r="DV21">
        <v>-7.9486112903225798</v>
      </c>
      <c r="DW21">
        <v>-0.87397016129031002</v>
      </c>
      <c r="DX21">
        <v>7.1091233602387796E-2</v>
      </c>
      <c r="DY21">
        <v>0</v>
      </c>
      <c r="DZ21">
        <v>1.83932387096774</v>
      </c>
      <c r="EA21">
        <v>0.29068354838709898</v>
      </c>
      <c r="EB21">
        <v>2.1671018803539201E-2</v>
      </c>
      <c r="EC21">
        <v>0</v>
      </c>
      <c r="ED21">
        <v>0</v>
      </c>
      <c r="EE21">
        <v>3</v>
      </c>
      <c r="EF21" t="s">
        <v>293</v>
      </c>
      <c r="EG21">
        <v>100</v>
      </c>
      <c r="EH21">
        <v>100</v>
      </c>
      <c r="EI21">
        <v>2.5870000000000002</v>
      </c>
      <c r="EJ21">
        <v>-3.7999999999999999E-2</v>
      </c>
      <c r="EK21">
        <v>2.5870000000000002</v>
      </c>
      <c r="EL21">
        <v>0</v>
      </c>
      <c r="EM21">
        <v>0</v>
      </c>
      <c r="EN21">
        <v>0</v>
      </c>
      <c r="EO21">
        <v>-3.7999999999999999E-2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1386.6</v>
      </c>
      <c r="EX21">
        <v>1386.4</v>
      </c>
      <c r="EY21">
        <v>2</v>
      </c>
      <c r="EZ21">
        <v>501.73700000000002</v>
      </c>
      <c r="FA21">
        <v>470.95400000000001</v>
      </c>
      <c r="FB21">
        <v>24.500699999999998</v>
      </c>
      <c r="FC21">
        <v>31.479900000000001</v>
      </c>
      <c r="FD21">
        <v>30</v>
      </c>
      <c r="FE21">
        <v>31.437000000000001</v>
      </c>
      <c r="FF21">
        <v>31.4099</v>
      </c>
      <c r="FG21">
        <v>0</v>
      </c>
      <c r="FH21">
        <v>0</v>
      </c>
      <c r="FI21">
        <v>100</v>
      </c>
      <c r="FJ21">
        <v>24.5014</v>
      </c>
      <c r="FK21">
        <v>17.075199999999999</v>
      </c>
      <c r="FL21">
        <v>10.945399999999999</v>
      </c>
      <c r="FM21">
        <v>101.771</v>
      </c>
      <c r="FN21">
        <v>101.169</v>
      </c>
    </row>
    <row r="22" spans="1:170" x14ac:dyDescent="0.25">
      <c r="A22">
        <v>6</v>
      </c>
      <c r="B22">
        <v>1607640213.5</v>
      </c>
      <c r="C22">
        <v>535.40000009536698</v>
      </c>
      <c r="D22" t="s">
        <v>312</v>
      </c>
      <c r="E22" t="s">
        <v>313</v>
      </c>
      <c r="F22" t="s">
        <v>286</v>
      </c>
      <c r="G22" t="s">
        <v>287</v>
      </c>
      <c r="H22">
        <v>1607640205.5</v>
      </c>
      <c r="I22">
        <f t="shared" si="0"/>
        <v>2.1002145995019992E-3</v>
      </c>
      <c r="J22">
        <f t="shared" si="1"/>
        <v>8.035391559855686</v>
      </c>
      <c r="K22">
        <f t="shared" si="2"/>
        <v>352.56570967741902</v>
      </c>
      <c r="L22">
        <f t="shared" si="3"/>
        <v>135.070184891812</v>
      </c>
      <c r="M22">
        <f t="shared" si="4"/>
        <v>13.720274408315717</v>
      </c>
      <c r="N22">
        <f t="shared" si="5"/>
        <v>35.813220272196425</v>
      </c>
      <c r="O22">
        <f t="shared" si="6"/>
        <v>6.3521704772476872E-2</v>
      </c>
      <c r="P22">
        <f t="shared" si="7"/>
        <v>2.9546714099619877</v>
      </c>
      <c r="Q22">
        <f t="shared" si="8"/>
        <v>6.2772673686837324E-2</v>
      </c>
      <c r="R22">
        <f t="shared" si="9"/>
        <v>3.9299482510221653E-2</v>
      </c>
      <c r="S22">
        <f t="shared" si="10"/>
        <v>231.28611833372167</v>
      </c>
      <c r="T22">
        <f t="shared" si="11"/>
        <v>28.80205831599071</v>
      </c>
      <c r="U22">
        <f t="shared" si="12"/>
        <v>28.9029225806452</v>
      </c>
      <c r="V22">
        <f t="shared" si="13"/>
        <v>3.9992359888496001</v>
      </c>
      <c r="W22">
        <f t="shared" si="14"/>
        <v>17.899763337627917</v>
      </c>
      <c r="X22">
        <f t="shared" si="15"/>
        <v>0.67892467455781869</v>
      </c>
      <c r="Y22">
        <f t="shared" si="16"/>
        <v>3.7929254244977635</v>
      </c>
      <c r="Z22">
        <f t="shared" si="17"/>
        <v>3.3203113142917813</v>
      </c>
      <c r="AA22">
        <f t="shared" si="18"/>
        <v>-92.619463838038172</v>
      </c>
      <c r="AB22">
        <f t="shared" si="19"/>
        <v>-145.20721366945557</v>
      </c>
      <c r="AC22">
        <f t="shared" si="20"/>
        <v>-10.760307433478859</v>
      </c>
      <c r="AD22">
        <f t="shared" si="21"/>
        <v>-17.300866607250924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53462.326512147985</v>
      </c>
      <c r="AJ22" t="s">
        <v>288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314</v>
      </c>
      <c r="AQ22">
        <v>816.73140000000001</v>
      </c>
      <c r="AR22">
        <v>979.75</v>
      </c>
      <c r="AS22">
        <f t="shared" si="27"/>
        <v>0.1663879561112529</v>
      </c>
      <c r="AT22">
        <v>0.5</v>
      </c>
      <c r="AU22">
        <f t="shared" si="28"/>
        <v>1180.1604965572344</v>
      </c>
      <c r="AV22">
        <f t="shared" si="29"/>
        <v>8.035391559855686</v>
      </c>
      <c r="AW22">
        <f t="shared" si="30"/>
        <v>98.182246452699772</v>
      </c>
      <c r="AX22">
        <f t="shared" si="31"/>
        <v>0.37423832610359781</v>
      </c>
      <c r="AY22">
        <f t="shared" si="32"/>
        <v>7.298277704429328E-3</v>
      </c>
      <c r="AZ22">
        <f t="shared" si="33"/>
        <v>2.3295024240877775</v>
      </c>
      <c r="BA22" t="s">
        <v>315</v>
      </c>
      <c r="BB22">
        <v>613.09</v>
      </c>
      <c r="BC22">
        <f t="shared" si="34"/>
        <v>366.65999999999997</v>
      </c>
      <c r="BD22">
        <f t="shared" si="35"/>
        <v>0.44460426553210058</v>
      </c>
      <c r="BE22">
        <f t="shared" si="36"/>
        <v>0.86158498144575857</v>
      </c>
      <c r="BF22">
        <f t="shared" si="37"/>
        <v>0.6168566313981747</v>
      </c>
      <c r="BG22">
        <f t="shared" si="38"/>
        <v>0.8962252581417659</v>
      </c>
      <c r="BH22">
        <f t="shared" si="39"/>
        <v>1399.9709677419401</v>
      </c>
      <c r="BI22">
        <f t="shared" si="40"/>
        <v>1180.1604965572344</v>
      </c>
      <c r="BJ22">
        <f t="shared" si="41"/>
        <v>0.84298926459936152</v>
      </c>
      <c r="BK22">
        <f t="shared" si="42"/>
        <v>0.19597852919872324</v>
      </c>
      <c r="BL22">
        <v>6</v>
      </c>
      <c r="BM22">
        <v>0.5</v>
      </c>
      <c r="BN22" t="s">
        <v>291</v>
      </c>
      <c r="BO22">
        <v>2</v>
      </c>
      <c r="BP22">
        <v>1607640205.5</v>
      </c>
      <c r="BQ22">
        <v>352.56570967741902</v>
      </c>
      <c r="BR22">
        <v>363.09648387096797</v>
      </c>
      <c r="BS22">
        <v>6.6837206451612898</v>
      </c>
      <c r="BT22">
        <v>4.1803677419354797</v>
      </c>
      <c r="BU22">
        <v>349.97870967741898</v>
      </c>
      <c r="BV22">
        <v>6.7217206451612901</v>
      </c>
      <c r="BW22">
        <v>500.011967741935</v>
      </c>
      <c r="BX22">
        <v>101.47883870967701</v>
      </c>
      <c r="BY22">
        <v>0.10001393870967699</v>
      </c>
      <c r="BZ22">
        <v>27.991345161290301</v>
      </c>
      <c r="CA22">
        <v>28.9029225806452</v>
      </c>
      <c r="CB22">
        <v>999.9</v>
      </c>
      <c r="CC22">
        <v>0</v>
      </c>
      <c r="CD22">
        <v>0</v>
      </c>
      <c r="CE22">
        <v>9996.0854838709693</v>
      </c>
      <c r="CF22">
        <v>0</v>
      </c>
      <c r="CG22">
        <v>422.59758064516097</v>
      </c>
      <c r="CH22">
        <v>1399.9709677419401</v>
      </c>
      <c r="CI22">
        <v>0.89999990322580603</v>
      </c>
      <c r="CJ22">
        <v>0.100000251612903</v>
      </c>
      <c r="CK22">
        <v>0</v>
      </c>
      <c r="CL22">
        <v>816.61748387096804</v>
      </c>
      <c r="CM22">
        <v>4.9997499999999997</v>
      </c>
      <c r="CN22">
        <v>11201.8774193548</v>
      </c>
      <c r="CO22">
        <v>12177.796774193501</v>
      </c>
      <c r="CP22">
        <v>48.828258064516099</v>
      </c>
      <c r="CQ22">
        <v>50.75</v>
      </c>
      <c r="CR22">
        <v>49.939064516129001</v>
      </c>
      <c r="CS22">
        <v>50.008000000000003</v>
      </c>
      <c r="CT22">
        <v>49.936999999999998</v>
      </c>
      <c r="CU22">
        <v>1255.4751612903201</v>
      </c>
      <c r="CV22">
        <v>139.49612903225801</v>
      </c>
      <c r="CW22">
        <v>0</v>
      </c>
      <c r="CX22">
        <v>120</v>
      </c>
      <c r="CY22">
        <v>0</v>
      </c>
      <c r="CZ22">
        <v>816.73140000000001</v>
      </c>
      <c r="DA22">
        <v>6.9921538586860104</v>
      </c>
      <c r="DB22">
        <v>102.438461594839</v>
      </c>
      <c r="DC22">
        <v>11203.672</v>
      </c>
      <c r="DD22">
        <v>15</v>
      </c>
      <c r="DE22">
        <v>0</v>
      </c>
      <c r="DF22" t="s">
        <v>292</v>
      </c>
      <c r="DG22">
        <v>1607556896.0999999</v>
      </c>
      <c r="DH22">
        <v>1607556911.0999999</v>
      </c>
      <c r="DI22">
        <v>0</v>
      </c>
      <c r="DJ22">
        <v>2.4E-2</v>
      </c>
      <c r="DK22">
        <v>0</v>
      </c>
      <c r="DL22">
        <v>2.5870000000000002</v>
      </c>
      <c r="DM22">
        <v>-3.7999999999999999E-2</v>
      </c>
      <c r="DN22">
        <v>394</v>
      </c>
      <c r="DO22">
        <v>9</v>
      </c>
      <c r="DP22">
        <v>0.04</v>
      </c>
      <c r="DQ22">
        <v>0.02</v>
      </c>
      <c r="DR22">
        <v>8.0247252525006907</v>
      </c>
      <c r="DS22">
        <v>0.91041600055473304</v>
      </c>
      <c r="DT22">
        <v>6.7042262666754407E-2</v>
      </c>
      <c r="DU22">
        <v>0</v>
      </c>
      <c r="DV22">
        <v>-10.5212258064516</v>
      </c>
      <c r="DW22">
        <v>-1.21113387096772</v>
      </c>
      <c r="DX22">
        <v>9.1735710736602596E-2</v>
      </c>
      <c r="DY22">
        <v>0</v>
      </c>
      <c r="DZ22">
        <v>2.5004609677419398</v>
      </c>
      <c r="EA22">
        <v>0.35122403225805898</v>
      </c>
      <c r="EB22">
        <v>2.6185375178847899E-2</v>
      </c>
      <c r="EC22">
        <v>0</v>
      </c>
      <c r="ED22">
        <v>0</v>
      </c>
      <c r="EE22">
        <v>3</v>
      </c>
      <c r="EF22" t="s">
        <v>293</v>
      </c>
      <c r="EG22">
        <v>100</v>
      </c>
      <c r="EH22">
        <v>100</v>
      </c>
      <c r="EI22">
        <v>2.5870000000000002</v>
      </c>
      <c r="EJ22">
        <v>-3.7999999999999999E-2</v>
      </c>
      <c r="EK22">
        <v>2.5870000000000002</v>
      </c>
      <c r="EL22">
        <v>0</v>
      </c>
      <c r="EM22">
        <v>0</v>
      </c>
      <c r="EN22">
        <v>0</v>
      </c>
      <c r="EO22">
        <v>-3.7999999999999999E-2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1388.6</v>
      </c>
      <c r="EX22">
        <v>1388.4</v>
      </c>
      <c r="EY22">
        <v>2</v>
      </c>
      <c r="EZ22">
        <v>502.53500000000003</v>
      </c>
      <c r="FA22">
        <v>471.416</v>
      </c>
      <c r="FB22">
        <v>24.461099999999998</v>
      </c>
      <c r="FC22">
        <v>31.4634</v>
      </c>
      <c r="FD22">
        <v>30.000399999999999</v>
      </c>
      <c r="FE22">
        <v>31.439800000000002</v>
      </c>
      <c r="FF22">
        <v>31.419799999999999</v>
      </c>
      <c r="FG22">
        <v>0</v>
      </c>
      <c r="FH22">
        <v>0</v>
      </c>
      <c r="FI22">
        <v>100</v>
      </c>
      <c r="FJ22">
        <v>24.459399999999999</v>
      </c>
      <c r="FK22">
        <v>17.075199999999999</v>
      </c>
      <c r="FL22">
        <v>10.945399999999999</v>
      </c>
      <c r="FM22">
        <v>101.771</v>
      </c>
      <c r="FN22">
        <v>101.173</v>
      </c>
    </row>
    <row r="23" spans="1:170" x14ac:dyDescent="0.25">
      <c r="A23">
        <v>7</v>
      </c>
      <c r="B23">
        <v>1607640334</v>
      </c>
      <c r="C23">
        <v>655.90000009536698</v>
      </c>
      <c r="D23" t="s">
        <v>316</v>
      </c>
      <c r="E23" t="s">
        <v>317</v>
      </c>
      <c r="F23" t="s">
        <v>286</v>
      </c>
      <c r="G23" t="s">
        <v>287</v>
      </c>
      <c r="H23">
        <v>1607640326</v>
      </c>
      <c r="I23">
        <f t="shared" si="0"/>
        <v>2.7834797627586637E-3</v>
      </c>
      <c r="J23">
        <f t="shared" si="1"/>
        <v>9.8946402111528986</v>
      </c>
      <c r="K23">
        <f t="shared" si="2"/>
        <v>350.34674193548398</v>
      </c>
      <c r="L23">
        <f t="shared" si="3"/>
        <v>153.80937672684891</v>
      </c>
      <c r="M23">
        <f t="shared" si="4"/>
        <v>15.623690444330606</v>
      </c>
      <c r="N23">
        <f t="shared" si="5"/>
        <v>35.587616052177225</v>
      </c>
      <c r="O23">
        <f t="shared" si="6"/>
        <v>8.7477308125642458E-2</v>
      </c>
      <c r="P23">
        <f t="shared" si="7"/>
        <v>2.9549198748742285</v>
      </c>
      <c r="Q23">
        <f t="shared" si="8"/>
        <v>8.6063687781006967E-2</v>
      </c>
      <c r="R23">
        <f t="shared" si="9"/>
        <v>5.391491015811746E-2</v>
      </c>
      <c r="S23">
        <f t="shared" si="10"/>
        <v>231.28968941004143</v>
      </c>
      <c r="T23">
        <f t="shared" si="11"/>
        <v>28.615312860432681</v>
      </c>
      <c r="U23">
        <f t="shared" si="12"/>
        <v>28.814141935483899</v>
      </c>
      <c r="V23">
        <f t="shared" si="13"/>
        <v>3.9787218162237155</v>
      </c>
      <c r="W23">
        <f t="shared" si="14"/>
        <v>20.320415495436766</v>
      </c>
      <c r="X23">
        <f t="shared" si="15"/>
        <v>0.77026405888010452</v>
      </c>
      <c r="Y23">
        <f t="shared" si="16"/>
        <v>3.7905920725542157</v>
      </c>
      <c r="Z23">
        <f t="shared" si="17"/>
        <v>3.208457757343611</v>
      </c>
      <c r="AA23">
        <f t="shared" si="18"/>
        <v>-122.75145753765707</v>
      </c>
      <c r="AB23">
        <f t="shared" si="19"/>
        <v>-132.7576122837807</v>
      </c>
      <c r="AC23">
        <f t="shared" si="20"/>
        <v>-9.8320607223487215</v>
      </c>
      <c r="AD23">
        <f t="shared" si="21"/>
        <v>-34.051441133745072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53471.419923345573</v>
      </c>
      <c r="AJ23" t="s">
        <v>288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318</v>
      </c>
      <c r="AQ23">
        <v>841.76916000000006</v>
      </c>
      <c r="AR23">
        <v>1026.69</v>
      </c>
      <c r="AS23">
        <f t="shared" si="27"/>
        <v>0.18011360780761476</v>
      </c>
      <c r="AT23">
        <v>0.5</v>
      </c>
      <c r="AU23">
        <f t="shared" si="28"/>
        <v>1180.178716245038</v>
      </c>
      <c r="AV23">
        <f t="shared" si="29"/>
        <v>9.8946402111528986</v>
      </c>
      <c r="AW23">
        <f t="shared" si="30"/>
        <v>106.28312322032652</v>
      </c>
      <c r="AX23">
        <f t="shared" si="31"/>
        <v>0.39341963007334252</v>
      </c>
      <c r="AY23">
        <f t="shared" si="32"/>
        <v>8.8735608826170029E-3</v>
      </c>
      <c r="AZ23">
        <f t="shared" si="33"/>
        <v>2.1772784384770474</v>
      </c>
      <c r="BA23" t="s">
        <v>319</v>
      </c>
      <c r="BB23">
        <v>622.77</v>
      </c>
      <c r="BC23">
        <f t="shared" si="34"/>
        <v>403.92000000000007</v>
      </c>
      <c r="BD23">
        <f t="shared" si="35"/>
        <v>0.45781550802139026</v>
      </c>
      <c r="BE23">
        <f t="shared" si="36"/>
        <v>0.84696000090932855</v>
      </c>
      <c r="BF23">
        <f t="shared" si="37"/>
        <v>0.59419366894311798</v>
      </c>
      <c r="BG23">
        <f t="shared" si="38"/>
        <v>0.87779286071581319</v>
      </c>
      <c r="BH23">
        <f t="shared" si="39"/>
        <v>1399.9925806451599</v>
      </c>
      <c r="BI23">
        <f t="shared" si="40"/>
        <v>1180.178716245038</v>
      </c>
      <c r="BJ23">
        <f t="shared" si="41"/>
        <v>0.84298926477251401</v>
      </c>
      <c r="BK23">
        <f t="shared" si="42"/>
        <v>0.19597852954502804</v>
      </c>
      <c r="BL23">
        <v>6</v>
      </c>
      <c r="BM23">
        <v>0.5</v>
      </c>
      <c r="BN23" t="s">
        <v>291</v>
      </c>
      <c r="BO23">
        <v>2</v>
      </c>
      <c r="BP23">
        <v>1607640326</v>
      </c>
      <c r="BQ23">
        <v>350.34674193548398</v>
      </c>
      <c r="BR23">
        <v>363.39006451612897</v>
      </c>
      <c r="BS23">
        <v>7.5829609677419398</v>
      </c>
      <c r="BT23">
        <v>4.26823193548387</v>
      </c>
      <c r="BU23">
        <v>347.75974193548399</v>
      </c>
      <c r="BV23">
        <v>7.6209609677419303</v>
      </c>
      <c r="BW23">
        <v>500.01783870967699</v>
      </c>
      <c r="BX23">
        <v>101.478225806452</v>
      </c>
      <c r="BY23">
        <v>0.100044496774194</v>
      </c>
      <c r="BZ23">
        <v>27.980790322580599</v>
      </c>
      <c r="CA23">
        <v>28.814141935483899</v>
      </c>
      <c r="CB23">
        <v>999.9</v>
      </c>
      <c r="CC23">
        <v>0</v>
      </c>
      <c r="CD23">
        <v>0</v>
      </c>
      <c r="CE23">
        <v>9997.5554838709704</v>
      </c>
      <c r="CF23">
        <v>0</v>
      </c>
      <c r="CG23">
        <v>428.30551612903201</v>
      </c>
      <c r="CH23">
        <v>1399.9925806451599</v>
      </c>
      <c r="CI23">
        <v>0.90000064516128997</v>
      </c>
      <c r="CJ23">
        <v>9.9999522580645206E-2</v>
      </c>
      <c r="CK23">
        <v>0</v>
      </c>
      <c r="CL23">
        <v>841.59796774193501</v>
      </c>
      <c r="CM23">
        <v>4.9997499999999997</v>
      </c>
      <c r="CN23">
        <v>11538.8096774194</v>
      </c>
      <c r="CO23">
        <v>12177.983870967701</v>
      </c>
      <c r="CP23">
        <v>48.884999999999998</v>
      </c>
      <c r="CQ23">
        <v>50.866870967741903</v>
      </c>
      <c r="CR23">
        <v>49.999935483870999</v>
      </c>
      <c r="CS23">
        <v>50.128999999999998</v>
      </c>
      <c r="CT23">
        <v>49.999935483870999</v>
      </c>
      <c r="CU23">
        <v>1255.49548387097</v>
      </c>
      <c r="CV23">
        <v>139.498387096774</v>
      </c>
      <c r="CW23">
        <v>0</v>
      </c>
      <c r="CX23">
        <v>120</v>
      </c>
      <c r="CY23">
        <v>0</v>
      </c>
      <c r="CZ23">
        <v>841.76916000000006</v>
      </c>
      <c r="DA23">
        <v>10.0481538506428</v>
      </c>
      <c r="DB23">
        <v>143.83076940570899</v>
      </c>
      <c r="DC23">
        <v>11541.124</v>
      </c>
      <c r="DD23">
        <v>15</v>
      </c>
      <c r="DE23">
        <v>0</v>
      </c>
      <c r="DF23" t="s">
        <v>292</v>
      </c>
      <c r="DG23">
        <v>1607556896.0999999</v>
      </c>
      <c r="DH23">
        <v>1607556911.0999999</v>
      </c>
      <c r="DI23">
        <v>0</v>
      </c>
      <c r="DJ23">
        <v>2.4E-2</v>
      </c>
      <c r="DK23">
        <v>0</v>
      </c>
      <c r="DL23">
        <v>2.5870000000000002</v>
      </c>
      <c r="DM23">
        <v>-3.7999999999999999E-2</v>
      </c>
      <c r="DN23">
        <v>394</v>
      </c>
      <c r="DO23">
        <v>9</v>
      </c>
      <c r="DP23">
        <v>0.04</v>
      </c>
      <c r="DQ23">
        <v>0.02</v>
      </c>
      <c r="DR23">
        <v>9.8895936388280994</v>
      </c>
      <c r="DS23">
        <v>0.45509872879895102</v>
      </c>
      <c r="DT23">
        <v>3.76455770482476E-2</v>
      </c>
      <c r="DU23">
        <v>1</v>
      </c>
      <c r="DV23">
        <v>-13.043322580645199</v>
      </c>
      <c r="DW23">
        <v>-0.66079354838708104</v>
      </c>
      <c r="DX23">
        <v>5.29050501259015E-2</v>
      </c>
      <c r="DY23">
        <v>0</v>
      </c>
      <c r="DZ23">
        <v>3.3147287096774201</v>
      </c>
      <c r="EA23">
        <v>0.32748145161289899</v>
      </c>
      <c r="EB23">
        <v>2.4427069165425599E-2</v>
      </c>
      <c r="EC23">
        <v>0</v>
      </c>
      <c r="ED23">
        <v>1</v>
      </c>
      <c r="EE23">
        <v>3</v>
      </c>
      <c r="EF23" t="s">
        <v>320</v>
      </c>
      <c r="EG23">
        <v>100</v>
      </c>
      <c r="EH23">
        <v>100</v>
      </c>
      <c r="EI23">
        <v>2.5870000000000002</v>
      </c>
      <c r="EJ23">
        <v>-3.7999999999999999E-2</v>
      </c>
      <c r="EK23">
        <v>2.5870000000000002</v>
      </c>
      <c r="EL23">
        <v>0</v>
      </c>
      <c r="EM23">
        <v>0</v>
      </c>
      <c r="EN23">
        <v>0</v>
      </c>
      <c r="EO23">
        <v>-3.7999999999999999E-2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1390.6</v>
      </c>
      <c r="EX23">
        <v>1390.4</v>
      </c>
      <c r="EY23">
        <v>2</v>
      </c>
      <c r="EZ23">
        <v>503.488</v>
      </c>
      <c r="FA23">
        <v>471.39400000000001</v>
      </c>
      <c r="FB23">
        <v>24.385400000000001</v>
      </c>
      <c r="FC23">
        <v>31.5167</v>
      </c>
      <c r="FD23">
        <v>30.0002</v>
      </c>
      <c r="FE23">
        <v>31.483699999999999</v>
      </c>
      <c r="FF23">
        <v>31.4605</v>
      </c>
      <c r="FG23">
        <v>0</v>
      </c>
      <c r="FH23">
        <v>0</v>
      </c>
      <c r="FI23">
        <v>100</v>
      </c>
      <c r="FJ23">
        <v>24.392700000000001</v>
      </c>
      <c r="FK23">
        <v>17.075199999999999</v>
      </c>
      <c r="FL23">
        <v>10.945399999999999</v>
      </c>
      <c r="FM23">
        <v>101.764</v>
      </c>
      <c r="FN23">
        <v>101.166</v>
      </c>
    </row>
    <row r="24" spans="1:170" x14ac:dyDescent="0.25">
      <c r="A24">
        <v>8</v>
      </c>
      <c r="B24">
        <v>1607640447.5</v>
      </c>
      <c r="C24">
        <v>769.40000009536698</v>
      </c>
      <c r="D24" t="s">
        <v>321</v>
      </c>
      <c r="E24" t="s">
        <v>322</v>
      </c>
      <c r="F24" t="s">
        <v>286</v>
      </c>
      <c r="G24" t="s">
        <v>287</v>
      </c>
      <c r="H24">
        <v>1607640439.5</v>
      </c>
      <c r="I24">
        <f t="shared" si="0"/>
        <v>3.1188407370976064E-3</v>
      </c>
      <c r="J24">
        <f t="shared" si="1"/>
        <v>13.08910330323889</v>
      </c>
      <c r="K24">
        <f t="shared" si="2"/>
        <v>398.63219354838702</v>
      </c>
      <c r="L24">
        <f t="shared" si="3"/>
        <v>171.97729400755392</v>
      </c>
      <c r="M24">
        <f t="shared" si="4"/>
        <v>17.469308808058788</v>
      </c>
      <c r="N24">
        <f t="shared" si="5"/>
        <v>40.492722775512178</v>
      </c>
      <c r="O24">
        <f t="shared" si="6"/>
        <v>0.10027047148238033</v>
      </c>
      <c r="P24">
        <f t="shared" si="7"/>
        <v>2.9553984328032037</v>
      </c>
      <c r="Q24">
        <f t="shared" si="8"/>
        <v>9.841815954525214E-2</v>
      </c>
      <c r="R24">
        <f t="shared" si="9"/>
        <v>6.1674922487622824E-2</v>
      </c>
      <c r="S24">
        <f t="shared" si="10"/>
        <v>231.2936612268324</v>
      </c>
      <c r="T24">
        <f t="shared" si="11"/>
        <v>28.534807259467541</v>
      </c>
      <c r="U24">
        <f t="shared" si="12"/>
        <v>28.747664516128999</v>
      </c>
      <c r="V24">
        <f t="shared" si="13"/>
        <v>3.9634212967442601</v>
      </c>
      <c r="W24">
        <f t="shared" si="14"/>
        <v>21.630332259409322</v>
      </c>
      <c r="X24">
        <f t="shared" si="15"/>
        <v>0.82020530622743881</v>
      </c>
      <c r="Y24">
        <f t="shared" si="16"/>
        <v>3.7919219011101633</v>
      </c>
      <c r="Z24">
        <f t="shared" si="17"/>
        <v>3.1432159905168211</v>
      </c>
      <c r="AA24">
        <f t="shared" si="18"/>
        <v>-137.54087650600445</v>
      </c>
      <c r="AB24">
        <f t="shared" si="19"/>
        <v>-121.2286112902861</v>
      </c>
      <c r="AC24">
        <f t="shared" si="20"/>
        <v>-8.9740625876935578</v>
      </c>
      <c r="AD24">
        <f t="shared" si="21"/>
        <v>-36.449889157151716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53484.300960076514</v>
      </c>
      <c r="AJ24" t="s">
        <v>288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323</v>
      </c>
      <c r="AQ24">
        <v>887.41476</v>
      </c>
      <c r="AR24">
        <v>1103.3499999999999</v>
      </c>
      <c r="AS24">
        <f t="shared" si="27"/>
        <v>0.19570874155979512</v>
      </c>
      <c r="AT24">
        <v>0.5</v>
      </c>
      <c r="AU24">
        <f t="shared" si="28"/>
        <v>1180.198123327981</v>
      </c>
      <c r="AV24">
        <f t="shared" si="29"/>
        <v>13.08910330323889</v>
      </c>
      <c r="AW24">
        <f t="shared" si="30"/>
        <v>115.48754475387551</v>
      </c>
      <c r="AX24">
        <f t="shared" si="31"/>
        <v>0.42407214392531828</v>
      </c>
      <c r="AY24">
        <f t="shared" si="32"/>
        <v>1.1580132617493622E-2</v>
      </c>
      <c r="AZ24">
        <f t="shared" si="33"/>
        <v>1.9565233153577741</v>
      </c>
      <c r="BA24" t="s">
        <v>324</v>
      </c>
      <c r="BB24">
        <v>635.45000000000005</v>
      </c>
      <c r="BC24">
        <f t="shared" si="34"/>
        <v>467.89999999999986</v>
      </c>
      <c r="BD24">
        <f t="shared" si="35"/>
        <v>0.46149869630262869</v>
      </c>
      <c r="BE24">
        <f t="shared" si="36"/>
        <v>0.82186299554943021</v>
      </c>
      <c r="BF24">
        <f t="shared" si="37"/>
        <v>0.5567162374686403</v>
      </c>
      <c r="BG24">
        <f t="shared" si="38"/>
        <v>0.84769001481309636</v>
      </c>
      <c r="BH24">
        <f t="shared" si="39"/>
        <v>1400.01548387097</v>
      </c>
      <c r="BI24">
        <f t="shared" si="40"/>
        <v>1180.198123327981</v>
      </c>
      <c r="BJ24">
        <f t="shared" si="41"/>
        <v>0.84298933613562232</v>
      </c>
      <c r="BK24">
        <f t="shared" si="42"/>
        <v>0.19597867227124469</v>
      </c>
      <c r="BL24">
        <v>6</v>
      </c>
      <c r="BM24">
        <v>0.5</v>
      </c>
      <c r="BN24" t="s">
        <v>291</v>
      </c>
      <c r="BO24">
        <v>2</v>
      </c>
      <c r="BP24">
        <v>1607640439.5</v>
      </c>
      <c r="BQ24">
        <v>398.63219354838702</v>
      </c>
      <c r="BR24">
        <v>415.830451612903</v>
      </c>
      <c r="BS24">
        <v>8.0745432258064493</v>
      </c>
      <c r="BT24">
        <v>4.3622816129032298</v>
      </c>
      <c r="BU24">
        <v>396.04519354838698</v>
      </c>
      <c r="BV24">
        <v>8.1125432258064496</v>
      </c>
      <c r="BW24">
        <v>500.01716129032297</v>
      </c>
      <c r="BX24">
        <v>101.47916129032301</v>
      </c>
      <c r="BY24">
        <v>9.9997219354838698E-2</v>
      </c>
      <c r="BZ24">
        <v>27.9868064516129</v>
      </c>
      <c r="CA24">
        <v>28.747664516128999</v>
      </c>
      <c r="CB24">
        <v>999.9</v>
      </c>
      <c r="CC24">
        <v>0</v>
      </c>
      <c r="CD24">
        <v>0</v>
      </c>
      <c r="CE24">
        <v>10000.178709677401</v>
      </c>
      <c r="CF24">
        <v>0</v>
      </c>
      <c r="CG24">
        <v>412.85238709677401</v>
      </c>
      <c r="CH24">
        <v>1400.01548387097</v>
      </c>
      <c r="CI24">
        <v>0.90000064516128997</v>
      </c>
      <c r="CJ24">
        <v>9.9999522580645206E-2</v>
      </c>
      <c r="CK24">
        <v>0</v>
      </c>
      <c r="CL24">
        <v>887.27090322580602</v>
      </c>
      <c r="CM24">
        <v>4.9997499999999997</v>
      </c>
      <c r="CN24">
        <v>12155.7387096774</v>
      </c>
      <c r="CO24">
        <v>12178.183870967699</v>
      </c>
      <c r="CP24">
        <v>48.929000000000002</v>
      </c>
      <c r="CQ24">
        <v>50.929000000000002</v>
      </c>
      <c r="CR24">
        <v>50.054000000000002</v>
      </c>
      <c r="CS24">
        <v>50.1991935483871</v>
      </c>
      <c r="CT24">
        <v>50.050064516128998</v>
      </c>
      <c r="CU24">
        <v>1255.5116129032299</v>
      </c>
      <c r="CV24">
        <v>139.50387096774199</v>
      </c>
      <c r="CW24">
        <v>0</v>
      </c>
      <c r="CX24">
        <v>112.89999985694899</v>
      </c>
      <c r="CY24">
        <v>0</v>
      </c>
      <c r="CZ24">
        <v>887.41476</v>
      </c>
      <c r="DA24">
        <v>10.028153856485901</v>
      </c>
      <c r="DB24">
        <v>141.79230803830899</v>
      </c>
      <c r="DC24">
        <v>12157.216</v>
      </c>
      <c r="DD24">
        <v>15</v>
      </c>
      <c r="DE24">
        <v>0</v>
      </c>
      <c r="DF24" t="s">
        <v>292</v>
      </c>
      <c r="DG24">
        <v>1607556896.0999999</v>
      </c>
      <c r="DH24">
        <v>1607556911.0999999</v>
      </c>
      <c r="DI24">
        <v>0</v>
      </c>
      <c r="DJ24">
        <v>2.4E-2</v>
      </c>
      <c r="DK24">
        <v>0</v>
      </c>
      <c r="DL24">
        <v>2.5870000000000002</v>
      </c>
      <c r="DM24">
        <v>-3.7999999999999999E-2</v>
      </c>
      <c r="DN24">
        <v>394</v>
      </c>
      <c r="DO24">
        <v>9</v>
      </c>
      <c r="DP24">
        <v>0.04</v>
      </c>
      <c r="DQ24">
        <v>0.02</v>
      </c>
      <c r="DR24">
        <v>13.0924131410972</v>
      </c>
      <c r="DS24">
        <v>0.16019110970682601</v>
      </c>
      <c r="DT24">
        <v>9.5756000104395403E-2</v>
      </c>
      <c r="DU24">
        <v>1</v>
      </c>
      <c r="DV24">
        <v>-17.195129032258102</v>
      </c>
      <c r="DW24">
        <v>-6.8404838709603399E-2</v>
      </c>
      <c r="DX24">
        <v>0.119213844707866</v>
      </c>
      <c r="DY24">
        <v>1</v>
      </c>
      <c r="DZ24">
        <v>3.7116390322580601</v>
      </c>
      <c r="EA24">
        <v>8.0920161290321202E-2</v>
      </c>
      <c r="EB24">
        <v>6.05981174776198E-3</v>
      </c>
      <c r="EC24">
        <v>1</v>
      </c>
      <c r="ED24">
        <v>3</v>
      </c>
      <c r="EE24">
        <v>3</v>
      </c>
      <c r="EF24" t="s">
        <v>298</v>
      </c>
      <c r="EG24">
        <v>100</v>
      </c>
      <c r="EH24">
        <v>100</v>
      </c>
      <c r="EI24">
        <v>2.5870000000000002</v>
      </c>
      <c r="EJ24">
        <v>-3.7999999999999999E-2</v>
      </c>
      <c r="EK24">
        <v>2.5870000000000002</v>
      </c>
      <c r="EL24">
        <v>0</v>
      </c>
      <c r="EM24">
        <v>0</v>
      </c>
      <c r="EN24">
        <v>0</v>
      </c>
      <c r="EO24">
        <v>-3.7999999999999999E-2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1392.5</v>
      </c>
      <c r="EX24">
        <v>1392.3</v>
      </c>
      <c r="EY24">
        <v>2</v>
      </c>
      <c r="EZ24">
        <v>503.92500000000001</v>
      </c>
      <c r="FA24">
        <v>471.58100000000002</v>
      </c>
      <c r="FB24">
        <v>24.3171</v>
      </c>
      <c r="FC24">
        <v>31.538</v>
      </c>
      <c r="FD24">
        <v>30.0002</v>
      </c>
      <c r="FE24">
        <v>31.503</v>
      </c>
      <c r="FF24">
        <v>31.4818</v>
      </c>
      <c r="FG24">
        <v>7.4538500000000001</v>
      </c>
      <c r="FH24">
        <v>0</v>
      </c>
      <c r="FI24">
        <v>100</v>
      </c>
      <c r="FJ24">
        <v>24.3261</v>
      </c>
      <c r="FK24">
        <v>416.18099999999998</v>
      </c>
      <c r="FL24">
        <v>10.945399999999999</v>
      </c>
      <c r="FM24">
        <v>101.761</v>
      </c>
      <c r="FN24">
        <v>101.16200000000001</v>
      </c>
    </row>
    <row r="25" spans="1:170" x14ac:dyDescent="0.25">
      <c r="A25">
        <v>9</v>
      </c>
      <c r="B25">
        <v>1607640568</v>
      </c>
      <c r="C25">
        <v>889.90000009536698</v>
      </c>
      <c r="D25" t="s">
        <v>325</v>
      </c>
      <c r="E25" t="s">
        <v>326</v>
      </c>
      <c r="F25" t="s">
        <v>286</v>
      </c>
      <c r="G25" t="s">
        <v>287</v>
      </c>
      <c r="H25">
        <v>1607640560</v>
      </c>
      <c r="I25">
        <f t="shared" si="0"/>
        <v>2.9844148412642366E-3</v>
      </c>
      <c r="J25">
        <f t="shared" si="1"/>
        <v>15.486127512811432</v>
      </c>
      <c r="K25">
        <f t="shared" si="2"/>
        <v>499.89232258064499</v>
      </c>
      <c r="L25">
        <f t="shared" si="3"/>
        <v>220.16473287835845</v>
      </c>
      <c r="M25">
        <f t="shared" si="4"/>
        <v>22.364513583122282</v>
      </c>
      <c r="N25">
        <f t="shared" si="5"/>
        <v>50.779470863892975</v>
      </c>
      <c r="O25">
        <f t="shared" si="6"/>
        <v>9.6188502829396408E-2</v>
      </c>
      <c r="P25">
        <f t="shared" si="7"/>
        <v>2.9562430445541579</v>
      </c>
      <c r="Q25">
        <f t="shared" si="8"/>
        <v>9.4483029978306043E-2</v>
      </c>
      <c r="R25">
        <f t="shared" si="9"/>
        <v>5.9202604976760734E-2</v>
      </c>
      <c r="S25">
        <f t="shared" si="10"/>
        <v>231.29030084071567</v>
      </c>
      <c r="T25">
        <f t="shared" si="11"/>
        <v>28.568000448941049</v>
      </c>
      <c r="U25">
        <f t="shared" si="12"/>
        <v>28.688354838709699</v>
      </c>
      <c r="V25">
        <f t="shared" si="13"/>
        <v>3.9498138514926722</v>
      </c>
      <c r="W25">
        <f t="shared" si="14"/>
        <v>21.533665528526598</v>
      </c>
      <c r="X25">
        <f t="shared" si="15"/>
        <v>0.81647866114887602</v>
      </c>
      <c r="Y25">
        <f t="shared" si="16"/>
        <v>3.7916380751212588</v>
      </c>
      <c r="Z25">
        <f t="shared" si="17"/>
        <v>3.133335190343796</v>
      </c>
      <c r="AA25">
        <f t="shared" si="18"/>
        <v>-131.61269449975282</v>
      </c>
      <c r="AB25">
        <f t="shared" si="19"/>
        <v>-112.01527923539305</v>
      </c>
      <c r="AC25">
        <f t="shared" si="20"/>
        <v>-8.2871661065518811</v>
      </c>
      <c r="AD25">
        <f t="shared" si="21"/>
        <v>-20.624839000982092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53509.155286335998</v>
      </c>
      <c r="AJ25" t="s">
        <v>288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327</v>
      </c>
      <c r="AQ25">
        <v>948.67934615384604</v>
      </c>
      <c r="AR25">
        <v>1199.1199999999999</v>
      </c>
      <c r="AS25">
        <f t="shared" si="27"/>
        <v>0.20885370425491512</v>
      </c>
      <c r="AT25">
        <v>0.5</v>
      </c>
      <c r="AU25">
        <f t="shared" si="28"/>
        <v>1180.1787975215761</v>
      </c>
      <c r="AV25">
        <f t="shared" si="29"/>
        <v>15.486127512811432</v>
      </c>
      <c r="AW25">
        <f t="shared" si="30"/>
        <v>123.24235677274631</v>
      </c>
      <c r="AX25">
        <f t="shared" si="31"/>
        <v>0.45520881980118749</v>
      </c>
      <c r="AY25">
        <f t="shared" si="32"/>
        <v>1.3611390940391788E-2</v>
      </c>
      <c r="AZ25">
        <f t="shared" si="33"/>
        <v>1.7203949563012877</v>
      </c>
      <c r="BA25" t="s">
        <v>328</v>
      </c>
      <c r="BB25">
        <v>653.27</v>
      </c>
      <c r="BC25">
        <f t="shared" si="34"/>
        <v>545.84999999999991</v>
      </c>
      <c r="BD25">
        <f t="shared" si="35"/>
        <v>0.45880856251012897</v>
      </c>
      <c r="BE25">
        <f t="shared" si="36"/>
        <v>0.79076667139423729</v>
      </c>
      <c r="BF25">
        <f t="shared" si="37"/>
        <v>0.5178212318047638</v>
      </c>
      <c r="BG25">
        <f t="shared" si="38"/>
        <v>0.81008305483262166</v>
      </c>
      <c r="BH25">
        <f t="shared" si="39"/>
        <v>1399.99225806452</v>
      </c>
      <c r="BI25">
        <f t="shared" si="40"/>
        <v>1180.1787975215761</v>
      </c>
      <c r="BJ25">
        <f t="shared" si="41"/>
        <v>0.842989517065734</v>
      </c>
      <c r="BK25">
        <f t="shared" si="42"/>
        <v>0.19597903413146786</v>
      </c>
      <c r="BL25">
        <v>6</v>
      </c>
      <c r="BM25">
        <v>0.5</v>
      </c>
      <c r="BN25" t="s">
        <v>291</v>
      </c>
      <c r="BO25">
        <v>2</v>
      </c>
      <c r="BP25">
        <v>1607640560</v>
      </c>
      <c r="BQ25">
        <v>499.89232258064499</v>
      </c>
      <c r="BR25">
        <v>520.26561290322604</v>
      </c>
      <c r="BS25">
        <v>8.0377248387096802</v>
      </c>
      <c r="BT25">
        <v>4.4852693548387101</v>
      </c>
      <c r="BU25">
        <v>497.305322580645</v>
      </c>
      <c r="BV25">
        <v>8.0757248387096805</v>
      </c>
      <c r="BW25">
        <v>500.00799999999998</v>
      </c>
      <c r="BX25">
        <v>101.480903225806</v>
      </c>
      <c r="BY25">
        <v>9.9914422580645201E-2</v>
      </c>
      <c r="BZ25">
        <v>27.985522580645199</v>
      </c>
      <c r="CA25">
        <v>28.688354838709699</v>
      </c>
      <c r="CB25">
        <v>999.9</v>
      </c>
      <c r="CC25">
        <v>0</v>
      </c>
      <c r="CD25">
        <v>0</v>
      </c>
      <c r="CE25">
        <v>10004.8006451613</v>
      </c>
      <c r="CF25">
        <v>0</v>
      </c>
      <c r="CG25">
        <v>343.43532258064499</v>
      </c>
      <c r="CH25">
        <v>1399.99225806452</v>
      </c>
      <c r="CI25">
        <v>0.89999099999999999</v>
      </c>
      <c r="CJ25">
        <v>0.100009</v>
      </c>
      <c r="CK25">
        <v>0</v>
      </c>
      <c r="CL25">
        <v>948.68112903225801</v>
      </c>
      <c r="CM25">
        <v>4.9997499999999997</v>
      </c>
      <c r="CN25">
        <v>12977.035483871001</v>
      </c>
      <c r="CO25">
        <v>12177.941935483899</v>
      </c>
      <c r="CP25">
        <v>48.884903225806497</v>
      </c>
      <c r="CQ25">
        <v>50.918999999999997</v>
      </c>
      <c r="CR25">
        <v>50.036000000000001</v>
      </c>
      <c r="CS25">
        <v>50.177</v>
      </c>
      <c r="CT25">
        <v>50.003870967741904</v>
      </c>
      <c r="CU25">
        <v>1255.48225806452</v>
      </c>
      <c r="CV25">
        <v>139.51</v>
      </c>
      <c r="CW25">
        <v>0</v>
      </c>
      <c r="CX25">
        <v>119.799999952316</v>
      </c>
      <c r="CY25">
        <v>0</v>
      </c>
      <c r="CZ25">
        <v>948.67934615384604</v>
      </c>
      <c r="DA25">
        <v>0.51059829675137502</v>
      </c>
      <c r="DB25">
        <v>-14.058119640379701</v>
      </c>
      <c r="DC25">
        <v>12976.938461538501</v>
      </c>
      <c r="DD25">
        <v>15</v>
      </c>
      <c r="DE25">
        <v>0</v>
      </c>
      <c r="DF25" t="s">
        <v>292</v>
      </c>
      <c r="DG25">
        <v>1607556896.0999999</v>
      </c>
      <c r="DH25">
        <v>1607556911.0999999</v>
      </c>
      <c r="DI25">
        <v>0</v>
      </c>
      <c r="DJ25">
        <v>2.4E-2</v>
      </c>
      <c r="DK25">
        <v>0</v>
      </c>
      <c r="DL25">
        <v>2.5870000000000002</v>
      </c>
      <c r="DM25">
        <v>-3.7999999999999999E-2</v>
      </c>
      <c r="DN25">
        <v>394</v>
      </c>
      <c r="DO25">
        <v>9</v>
      </c>
      <c r="DP25">
        <v>0.04</v>
      </c>
      <c r="DQ25">
        <v>0.02</v>
      </c>
      <c r="DR25">
        <v>15.493851977970699</v>
      </c>
      <c r="DS25">
        <v>-0.838277603655596</v>
      </c>
      <c r="DT25">
        <v>6.3288071348757302E-2</v>
      </c>
      <c r="DU25">
        <v>0</v>
      </c>
      <c r="DV25">
        <v>-20.3733258064516</v>
      </c>
      <c r="DW25">
        <v>1.08893225806451</v>
      </c>
      <c r="DX25">
        <v>8.1844230362955295E-2</v>
      </c>
      <c r="DY25">
        <v>0</v>
      </c>
      <c r="DZ25">
        <v>3.5524554838709701</v>
      </c>
      <c r="EA25">
        <v>-0.229886129032256</v>
      </c>
      <c r="EB25">
        <v>1.71629489981837E-2</v>
      </c>
      <c r="EC25">
        <v>0</v>
      </c>
      <c r="ED25">
        <v>0</v>
      </c>
      <c r="EE25">
        <v>3</v>
      </c>
      <c r="EF25" t="s">
        <v>293</v>
      </c>
      <c r="EG25">
        <v>100</v>
      </c>
      <c r="EH25">
        <v>100</v>
      </c>
      <c r="EI25">
        <v>2.5870000000000002</v>
      </c>
      <c r="EJ25">
        <v>-3.7999999999999999E-2</v>
      </c>
      <c r="EK25">
        <v>2.5870000000000002</v>
      </c>
      <c r="EL25">
        <v>0</v>
      </c>
      <c r="EM25">
        <v>0</v>
      </c>
      <c r="EN25">
        <v>0</v>
      </c>
      <c r="EO25">
        <v>-3.7999999999999999E-2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1394.5</v>
      </c>
      <c r="EX25">
        <v>1394.3</v>
      </c>
      <c r="EY25">
        <v>2</v>
      </c>
      <c r="EZ25">
        <v>503.68400000000003</v>
      </c>
      <c r="FA25">
        <v>472.37</v>
      </c>
      <c r="FB25">
        <v>24.467700000000001</v>
      </c>
      <c r="FC25">
        <v>31.4756</v>
      </c>
      <c r="FD25">
        <v>29.9998</v>
      </c>
      <c r="FE25">
        <v>31.468499999999999</v>
      </c>
      <c r="FF25">
        <v>31.447500000000002</v>
      </c>
      <c r="FG25">
        <v>12.4864</v>
      </c>
      <c r="FH25">
        <v>0</v>
      </c>
      <c r="FI25">
        <v>100</v>
      </c>
      <c r="FJ25">
        <v>24.468800000000002</v>
      </c>
      <c r="FK25">
        <v>520.70699999999999</v>
      </c>
      <c r="FL25">
        <v>10.945399999999999</v>
      </c>
      <c r="FM25">
        <v>101.776</v>
      </c>
      <c r="FN25">
        <v>101.178</v>
      </c>
    </row>
    <row r="26" spans="1:170" x14ac:dyDescent="0.25">
      <c r="A26">
        <v>10</v>
      </c>
      <c r="B26">
        <v>1607640688.5</v>
      </c>
      <c r="C26">
        <v>1010.40000009537</v>
      </c>
      <c r="D26" t="s">
        <v>329</v>
      </c>
      <c r="E26" t="s">
        <v>330</v>
      </c>
      <c r="F26" t="s">
        <v>286</v>
      </c>
      <c r="G26" t="s">
        <v>287</v>
      </c>
      <c r="H26">
        <v>1607640680.5</v>
      </c>
      <c r="I26">
        <f t="shared" si="0"/>
        <v>2.320275312564536E-3</v>
      </c>
      <c r="J26">
        <f t="shared" si="1"/>
        <v>15.166408713609114</v>
      </c>
      <c r="K26">
        <f t="shared" si="2"/>
        <v>600.39874193548405</v>
      </c>
      <c r="L26">
        <f t="shared" si="3"/>
        <v>241.15100938403597</v>
      </c>
      <c r="M26">
        <f t="shared" si="4"/>
        <v>24.496458702012351</v>
      </c>
      <c r="N26">
        <f t="shared" si="5"/>
        <v>60.989348641459145</v>
      </c>
      <c r="O26">
        <f t="shared" si="6"/>
        <v>7.2736304233678481E-2</v>
      </c>
      <c r="P26">
        <f t="shared" si="7"/>
        <v>2.9564516784469568</v>
      </c>
      <c r="Q26">
        <f t="shared" si="8"/>
        <v>7.1756589290712519E-2</v>
      </c>
      <c r="R26">
        <f t="shared" si="9"/>
        <v>4.4934792364870552E-2</v>
      </c>
      <c r="S26">
        <f t="shared" si="10"/>
        <v>231.29340498384781</v>
      </c>
      <c r="T26">
        <f t="shared" si="11"/>
        <v>28.748002690036294</v>
      </c>
      <c r="U26">
        <f t="shared" si="12"/>
        <v>28.706674193548402</v>
      </c>
      <c r="V26">
        <f t="shared" si="13"/>
        <v>3.9540125135668589</v>
      </c>
      <c r="W26">
        <f t="shared" si="14"/>
        <v>19.646710197949407</v>
      </c>
      <c r="X26">
        <f t="shared" si="15"/>
        <v>0.74531821300296375</v>
      </c>
      <c r="Y26">
        <f t="shared" si="16"/>
        <v>3.7936031299568671</v>
      </c>
      <c r="Z26">
        <f t="shared" si="17"/>
        <v>3.208694300563895</v>
      </c>
      <c r="AA26">
        <f t="shared" si="18"/>
        <v>-102.32414128409604</v>
      </c>
      <c r="AB26">
        <f t="shared" si="19"/>
        <v>-113.5265754522905</v>
      </c>
      <c r="AC26">
        <f t="shared" si="20"/>
        <v>-8.3995205548176894</v>
      </c>
      <c r="AD26">
        <f t="shared" si="21"/>
        <v>7.0431676926435784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53513.662333104578</v>
      </c>
      <c r="AJ26" t="s">
        <v>288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331</v>
      </c>
      <c r="AQ26">
        <v>954.24961538461503</v>
      </c>
      <c r="AR26">
        <v>1203.58</v>
      </c>
      <c r="AS26">
        <f t="shared" si="27"/>
        <v>0.20715730123081555</v>
      </c>
      <c r="AT26">
        <v>0.5</v>
      </c>
      <c r="AU26">
        <f t="shared" si="28"/>
        <v>1180.1945765707355</v>
      </c>
      <c r="AV26">
        <f t="shared" si="29"/>
        <v>15.166408713609114</v>
      </c>
      <c r="AW26">
        <f t="shared" si="30"/>
        <v>122.24296170481934</v>
      </c>
      <c r="AX26">
        <f t="shared" si="31"/>
        <v>0.44562056531348143</v>
      </c>
      <c r="AY26">
        <f t="shared" si="32"/>
        <v>1.3340305493669333E-2</v>
      </c>
      <c r="AZ26">
        <f t="shared" si="33"/>
        <v>1.7103142292161719</v>
      </c>
      <c r="BA26" t="s">
        <v>332</v>
      </c>
      <c r="BB26">
        <v>667.24</v>
      </c>
      <c r="BC26">
        <f t="shared" si="34"/>
        <v>536.33999999999992</v>
      </c>
      <c r="BD26">
        <f t="shared" si="35"/>
        <v>0.46487374541407489</v>
      </c>
      <c r="BE26">
        <f t="shared" si="36"/>
        <v>0.79330517488554209</v>
      </c>
      <c r="BF26">
        <f t="shared" si="37"/>
        <v>0.51081502330844419</v>
      </c>
      <c r="BG26">
        <f t="shared" si="38"/>
        <v>0.80833170220118267</v>
      </c>
      <c r="BH26">
        <f t="shared" si="39"/>
        <v>1400.01096774194</v>
      </c>
      <c r="BI26">
        <f t="shared" si="40"/>
        <v>1180.1945765707355</v>
      </c>
      <c r="BJ26">
        <f t="shared" si="41"/>
        <v>0.84298952205657107</v>
      </c>
      <c r="BK26">
        <f t="shared" si="42"/>
        <v>0.19597904411314257</v>
      </c>
      <c r="BL26">
        <v>6</v>
      </c>
      <c r="BM26">
        <v>0.5</v>
      </c>
      <c r="BN26" t="s">
        <v>291</v>
      </c>
      <c r="BO26">
        <v>2</v>
      </c>
      <c r="BP26">
        <v>1607640680.5</v>
      </c>
      <c r="BQ26">
        <v>600.39874193548405</v>
      </c>
      <c r="BR26">
        <v>620.26977419354898</v>
      </c>
      <c r="BS26">
        <v>7.3371519354838703</v>
      </c>
      <c r="BT26">
        <v>4.5733016129032302</v>
      </c>
      <c r="BU26">
        <v>597.81174193548395</v>
      </c>
      <c r="BV26">
        <v>7.3751519354838697</v>
      </c>
      <c r="BW26">
        <v>500.00922580645198</v>
      </c>
      <c r="BX26">
        <v>101.48148387096801</v>
      </c>
      <c r="BY26">
        <v>9.9922587096774207E-2</v>
      </c>
      <c r="BZ26">
        <v>27.994409677419402</v>
      </c>
      <c r="CA26">
        <v>28.706674193548402</v>
      </c>
      <c r="CB26">
        <v>999.9</v>
      </c>
      <c r="CC26">
        <v>0</v>
      </c>
      <c r="CD26">
        <v>0</v>
      </c>
      <c r="CE26">
        <v>10005.9277419355</v>
      </c>
      <c r="CF26">
        <v>0</v>
      </c>
      <c r="CG26">
        <v>266.27512903225801</v>
      </c>
      <c r="CH26">
        <v>1400.01096774194</v>
      </c>
      <c r="CI26">
        <v>0.89999470967741901</v>
      </c>
      <c r="CJ26">
        <v>0.10000535483870999</v>
      </c>
      <c r="CK26">
        <v>0</v>
      </c>
      <c r="CL26">
        <v>954.49054838709696</v>
      </c>
      <c r="CM26">
        <v>4.9997499999999997</v>
      </c>
      <c r="CN26">
        <v>13055.5451612903</v>
      </c>
      <c r="CO26">
        <v>12178.1193548387</v>
      </c>
      <c r="CP26">
        <v>48.947161290322597</v>
      </c>
      <c r="CQ26">
        <v>50.973580645161299</v>
      </c>
      <c r="CR26">
        <v>50.108741935483899</v>
      </c>
      <c r="CS26">
        <v>50.195129032258002</v>
      </c>
      <c r="CT26">
        <v>50.054000000000002</v>
      </c>
      <c r="CU26">
        <v>1255.5003225806399</v>
      </c>
      <c r="CV26">
        <v>139.512258064516</v>
      </c>
      <c r="CW26">
        <v>0</v>
      </c>
      <c r="CX26">
        <v>119.89999985694899</v>
      </c>
      <c r="CY26">
        <v>0</v>
      </c>
      <c r="CZ26">
        <v>954.24961538461503</v>
      </c>
      <c r="DA26">
        <v>-26.040752125229101</v>
      </c>
      <c r="DB26">
        <v>-353.47692303092202</v>
      </c>
      <c r="DC26">
        <v>13052.7846153846</v>
      </c>
      <c r="DD26">
        <v>15</v>
      </c>
      <c r="DE26">
        <v>0</v>
      </c>
      <c r="DF26" t="s">
        <v>292</v>
      </c>
      <c r="DG26">
        <v>1607556896.0999999</v>
      </c>
      <c r="DH26">
        <v>1607556911.0999999</v>
      </c>
      <c r="DI26">
        <v>0</v>
      </c>
      <c r="DJ26">
        <v>2.4E-2</v>
      </c>
      <c r="DK26">
        <v>0</v>
      </c>
      <c r="DL26">
        <v>2.5870000000000002</v>
      </c>
      <c r="DM26">
        <v>-3.7999999999999999E-2</v>
      </c>
      <c r="DN26">
        <v>394</v>
      </c>
      <c r="DO26">
        <v>9</v>
      </c>
      <c r="DP26">
        <v>0.04</v>
      </c>
      <c r="DQ26">
        <v>0.02</v>
      </c>
      <c r="DR26">
        <v>15.193714200646999</v>
      </c>
      <c r="DS26">
        <v>-2.3697904553117901</v>
      </c>
      <c r="DT26">
        <v>0.172348286369117</v>
      </c>
      <c r="DU26">
        <v>0</v>
      </c>
      <c r="DV26">
        <v>-19.8949580645161</v>
      </c>
      <c r="DW26">
        <v>3.0922161290322898</v>
      </c>
      <c r="DX26">
        <v>0.23192144773356899</v>
      </c>
      <c r="DY26">
        <v>0</v>
      </c>
      <c r="DZ26">
        <v>2.76756322580645</v>
      </c>
      <c r="EA26">
        <v>-0.44417661290323501</v>
      </c>
      <c r="EB26">
        <v>3.3107865490485902E-2</v>
      </c>
      <c r="EC26">
        <v>0</v>
      </c>
      <c r="ED26">
        <v>0</v>
      </c>
      <c r="EE26">
        <v>3</v>
      </c>
      <c r="EF26" t="s">
        <v>293</v>
      </c>
      <c r="EG26">
        <v>100</v>
      </c>
      <c r="EH26">
        <v>100</v>
      </c>
      <c r="EI26">
        <v>2.5870000000000002</v>
      </c>
      <c r="EJ26">
        <v>-3.7999999999999999E-2</v>
      </c>
      <c r="EK26">
        <v>2.5870000000000002</v>
      </c>
      <c r="EL26">
        <v>0</v>
      </c>
      <c r="EM26">
        <v>0</v>
      </c>
      <c r="EN26">
        <v>0</v>
      </c>
      <c r="EO26">
        <v>-3.7999999999999999E-2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1396.5</v>
      </c>
      <c r="EX26">
        <v>1396.3</v>
      </c>
      <c r="EY26">
        <v>2</v>
      </c>
      <c r="EZ26">
        <v>503.017</v>
      </c>
      <c r="FA26">
        <v>472.60300000000001</v>
      </c>
      <c r="FB26">
        <v>24.236599999999999</v>
      </c>
      <c r="FC26">
        <v>31.457899999999999</v>
      </c>
      <c r="FD26">
        <v>30.0002</v>
      </c>
      <c r="FE26">
        <v>31.448899999999998</v>
      </c>
      <c r="FF26">
        <v>31.433199999999999</v>
      </c>
      <c r="FG26">
        <v>17.3934</v>
      </c>
      <c r="FH26">
        <v>0</v>
      </c>
      <c r="FI26">
        <v>100</v>
      </c>
      <c r="FJ26">
        <v>24.240600000000001</v>
      </c>
      <c r="FK26">
        <v>619.98299999999995</v>
      </c>
      <c r="FL26">
        <v>10.945399999999999</v>
      </c>
      <c r="FM26">
        <v>101.774</v>
      </c>
      <c r="FN26">
        <v>101.179</v>
      </c>
    </row>
    <row r="27" spans="1:170" x14ac:dyDescent="0.25">
      <c r="A27">
        <v>11</v>
      </c>
      <c r="B27">
        <v>1607640809</v>
      </c>
      <c r="C27">
        <v>1130.9000000953699</v>
      </c>
      <c r="D27" t="s">
        <v>333</v>
      </c>
      <c r="E27" t="s">
        <v>334</v>
      </c>
      <c r="F27" t="s">
        <v>286</v>
      </c>
      <c r="G27" t="s">
        <v>287</v>
      </c>
      <c r="H27">
        <v>1607640801</v>
      </c>
      <c r="I27">
        <f t="shared" si="0"/>
        <v>1.4573153187193752E-3</v>
      </c>
      <c r="J27">
        <f t="shared" si="1"/>
        <v>12.319799202800112</v>
      </c>
      <c r="K27">
        <f t="shared" si="2"/>
        <v>700.53351612903202</v>
      </c>
      <c r="L27">
        <f t="shared" si="3"/>
        <v>224.34011352546548</v>
      </c>
      <c r="M27">
        <f t="shared" si="4"/>
        <v>22.788810999667593</v>
      </c>
      <c r="N27">
        <f t="shared" si="5"/>
        <v>71.161263347515174</v>
      </c>
      <c r="O27">
        <f t="shared" si="6"/>
        <v>4.396751202707036E-2</v>
      </c>
      <c r="P27">
        <f t="shared" si="7"/>
        <v>2.9544214655244718</v>
      </c>
      <c r="Q27">
        <f t="shared" si="8"/>
        <v>4.3607215698379491E-2</v>
      </c>
      <c r="R27">
        <f t="shared" si="9"/>
        <v>2.7286634770547196E-2</v>
      </c>
      <c r="S27">
        <f t="shared" si="10"/>
        <v>231.28892342633242</v>
      </c>
      <c r="T27">
        <f t="shared" si="11"/>
        <v>28.965618481440931</v>
      </c>
      <c r="U27">
        <f t="shared" si="12"/>
        <v>28.7515838709677</v>
      </c>
      <c r="V27">
        <f t="shared" si="13"/>
        <v>3.964321954366008</v>
      </c>
      <c r="W27">
        <f t="shared" si="14"/>
        <v>17.049860574580354</v>
      </c>
      <c r="X27">
        <f t="shared" si="15"/>
        <v>0.64660202992509752</v>
      </c>
      <c r="Y27">
        <f t="shared" si="16"/>
        <v>3.7924182845759855</v>
      </c>
      <c r="Z27">
        <f t="shared" si="17"/>
        <v>3.3177199244409104</v>
      </c>
      <c r="AA27">
        <f t="shared" si="18"/>
        <v>-64.26760555552444</v>
      </c>
      <c r="AB27">
        <f t="shared" si="19"/>
        <v>-121.45520018747114</v>
      </c>
      <c r="AC27">
        <f t="shared" si="20"/>
        <v>-8.9940851526964956</v>
      </c>
      <c r="AD27">
        <f t="shared" si="21"/>
        <v>36.572032530640328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53455.516451519805</v>
      </c>
      <c r="AJ27" t="s">
        <v>288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903.16615384615397</v>
      </c>
      <c r="AR27">
        <v>1121.42</v>
      </c>
      <c r="AS27">
        <f t="shared" si="27"/>
        <v>0.19462275164866516</v>
      </c>
      <c r="AT27">
        <v>0.5</v>
      </c>
      <c r="AU27">
        <f t="shared" si="28"/>
        <v>1180.1731933314122</v>
      </c>
      <c r="AV27">
        <f t="shared" si="29"/>
        <v>12.319799202800112</v>
      </c>
      <c r="AW27">
        <f t="shared" si="30"/>
        <v>114.84427715407577</v>
      </c>
      <c r="AX27">
        <f t="shared" si="31"/>
        <v>0.40853560664157951</v>
      </c>
      <c r="AY27">
        <f t="shared" si="32"/>
        <v>1.0928520284560039E-2</v>
      </c>
      <c r="AZ27">
        <f t="shared" si="33"/>
        <v>1.9088833800003564</v>
      </c>
      <c r="BA27" t="s">
        <v>336</v>
      </c>
      <c r="BB27">
        <v>663.28</v>
      </c>
      <c r="BC27">
        <f t="shared" si="34"/>
        <v>458.1400000000001</v>
      </c>
      <c r="BD27">
        <f t="shared" si="35"/>
        <v>0.47639116024325762</v>
      </c>
      <c r="BE27">
        <f t="shared" si="36"/>
        <v>0.82371094351239027</v>
      </c>
      <c r="BF27">
        <f t="shared" si="37"/>
        <v>0.53764643015504221</v>
      </c>
      <c r="BG27">
        <f t="shared" si="38"/>
        <v>0.84059428789603274</v>
      </c>
      <c r="BH27">
        <f t="shared" si="39"/>
        <v>1399.98580645161</v>
      </c>
      <c r="BI27">
        <f t="shared" si="40"/>
        <v>1180.1731933314122</v>
      </c>
      <c r="BJ27">
        <f t="shared" si="41"/>
        <v>0.84298939881588331</v>
      </c>
      <c r="BK27">
        <f t="shared" si="42"/>
        <v>0.19597879763176645</v>
      </c>
      <c r="BL27">
        <v>6</v>
      </c>
      <c r="BM27">
        <v>0.5</v>
      </c>
      <c r="BN27" t="s">
        <v>291</v>
      </c>
      <c r="BO27">
        <v>2</v>
      </c>
      <c r="BP27">
        <v>1607640801</v>
      </c>
      <c r="BQ27">
        <v>700.53351612903202</v>
      </c>
      <c r="BR27">
        <v>716.54183870967699</v>
      </c>
      <c r="BS27">
        <v>6.36535064516129</v>
      </c>
      <c r="BT27">
        <v>4.6277596774193501</v>
      </c>
      <c r="BU27">
        <v>697.94654838709698</v>
      </c>
      <c r="BV27">
        <v>6.4033506451612903</v>
      </c>
      <c r="BW27">
        <v>500.01606451612901</v>
      </c>
      <c r="BX27">
        <v>101.48148387096801</v>
      </c>
      <c r="BY27">
        <v>0.10004179354838701</v>
      </c>
      <c r="BZ27">
        <v>27.9890516129032</v>
      </c>
      <c r="CA27">
        <v>28.7515838709677</v>
      </c>
      <c r="CB27">
        <v>999.9</v>
      </c>
      <c r="CC27">
        <v>0</v>
      </c>
      <c r="CD27">
        <v>0</v>
      </c>
      <c r="CE27">
        <v>9994.40709677419</v>
      </c>
      <c r="CF27">
        <v>0</v>
      </c>
      <c r="CG27">
        <v>274.56751612903201</v>
      </c>
      <c r="CH27">
        <v>1399.98580645161</v>
      </c>
      <c r="CI27">
        <v>0.89999841935483804</v>
      </c>
      <c r="CJ27">
        <v>0.100001709677419</v>
      </c>
      <c r="CK27">
        <v>0</v>
      </c>
      <c r="CL27">
        <v>903.53380645161303</v>
      </c>
      <c r="CM27">
        <v>4.9997499999999997</v>
      </c>
      <c r="CN27">
        <v>12367.2</v>
      </c>
      <c r="CO27">
        <v>12177.919354838699</v>
      </c>
      <c r="CP27">
        <v>49.003935483870997</v>
      </c>
      <c r="CQ27">
        <v>51</v>
      </c>
      <c r="CR27">
        <v>50.133000000000003</v>
      </c>
      <c r="CS27">
        <v>50.26</v>
      </c>
      <c r="CT27">
        <v>50.1046774193548</v>
      </c>
      <c r="CU27">
        <v>1255.48225806452</v>
      </c>
      <c r="CV27">
        <v>139.50387096774199</v>
      </c>
      <c r="CW27">
        <v>0</v>
      </c>
      <c r="CX27">
        <v>119.90000009536701</v>
      </c>
      <c r="CY27">
        <v>0</v>
      </c>
      <c r="CZ27">
        <v>903.16615384615397</v>
      </c>
      <c r="DA27">
        <v>-38.724991469139297</v>
      </c>
      <c r="DB27">
        <v>-532.30769272339103</v>
      </c>
      <c r="DC27">
        <v>12362.5230769231</v>
      </c>
      <c r="DD27">
        <v>15</v>
      </c>
      <c r="DE27">
        <v>0</v>
      </c>
      <c r="DF27" t="s">
        <v>292</v>
      </c>
      <c r="DG27">
        <v>1607556896.0999999</v>
      </c>
      <c r="DH27">
        <v>1607556911.0999999</v>
      </c>
      <c r="DI27">
        <v>0</v>
      </c>
      <c r="DJ27">
        <v>2.4E-2</v>
      </c>
      <c r="DK27">
        <v>0</v>
      </c>
      <c r="DL27">
        <v>2.5870000000000002</v>
      </c>
      <c r="DM27">
        <v>-3.7999999999999999E-2</v>
      </c>
      <c r="DN27">
        <v>394</v>
      </c>
      <c r="DO27">
        <v>9</v>
      </c>
      <c r="DP27">
        <v>0.04</v>
      </c>
      <c r="DQ27">
        <v>0.02</v>
      </c>
      <c r="DR27">
        <v>12.3380879376727</v>
      </c>
      <c r="DS27">
        <v>-1.82778313393738</v>
      </c>
      <c r="DT27">
        <v>0.142351970624672</v>
      </c>
      <c r="DU27">
        <v>0</v>
      </c>
      <c r="DV27">
        <v>-16.0083032258065</v>
      </c>
      <c r="DW27">
        <v>2.4948338709677498</v>
      </c>
      <c r="DX27">
        <v>0.192390266140788</v>
      </c>
      <c r="DY27">
        <v>0</v>
      </c>
      <c r="DZ27">
        <v>1.7375909677419401</v>
      </c>
      <c r="EA27">
        <v>-0.41174032258064802</v>
      </c>
      <c r="EB27">
        <v>3.0691649947222299E-2</v>
      </c>
      <c r="EC27">
        <v>0</v>
      </c>
      <c r="ED27">
        <v>0</v>
      </c>
      <c r="EE27">
        <v>3</v>
      </c>
      <c r="EF27" t="s">
        <v>293</v>
      </c>
      <c r="EG27">
        <v>100</v>
      </c>
      <c r="EH27">
        <v>100</v>
      </c>
      <c r="EI27">
        <v>2.5870000000000002</v>
      </c>
      <c r="EJ27">
        <v>-3.7999999999999999E-2</v>
      </c>
      <c r="EK27">
        <v>2.5870000000000002</v>
      </c>
      <c r="EL27">
        <v>0</v>
      </c>
      <c r="EM27">
        <v>0</v>
      </c>
      <c r="EN27">
        <v>0</v>
      </c>
      <c r="EO27">
        <v>-3.7999999999999999E-2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1398.5</v>
      </c>
      <c r="EX27">
        <v>1398.3</v>
      </c>
      <c r="EY27">
        <v>2</v>
      </c>
      <c r="EZ27">
        <v>502.35899999999998</v>
      </c>
      <c r="FA27">
        <v>472.846</v>
      </c>
      <c r="FB27">
        <v>24.333400000000001</v>
      </c>
      <c r="FC27">
        <v>31.423999999999999</v>
      </c>
      <c r="FD27">
        <v>30</v>
      </c>
      <c r="FE27">
        <v>31.415099999999999</v>
      </c>
      <c r="FF27">
        <v>31.400300000000001</v>
      </c>
      <c r="FG27">
        <v>21.530999999999999</v>
      </c>
      <c r="FH27">
        <v>0</v>
      </c>
      <c r="FI27">
        <v>100</v>
      </c>
      <c r="FJ27">
        <v>24.333100000000002</v>
      </c>
      <c r="FK27">
        <v>715.73</v>
      </c>
      <c r="FL27">
        <v>10.945399999999999</v>
      </c>
      <c r="FM27">
        <v>101.785</v>
      </c>
      <c r="FN27">
        <v>101.185</v>
      </c>
    </row>
    <row r="28" spans="1:170" x14ac:dyDescent="0.25">
      <c r="A28">
        <v>12</v>
      </c>
      <c r="B28">
        <v>1607640929.5</v>
      </c>
      <c r="C28">
        <v>1251.4000000953699</v>
      </c>
      <c r="D28" t="s">
        <v>337</v>
      </c>
      <c r="E28" t="s">
        <v>338</v>
      </c>
      <c r="F28" t="s">
        <v>286</v>
      </c>
      <c r="G28" t="s">
        <v>287</v>
      </c>
      <c r="H28">
        <v>1607640921.5</v>
      </c>
      <c r="I28">
        <f t="shared" si="0"/>
        <v>1.0059142215904837E-3</v>
      </c>
      <c r="J28">
        <f t="shared" si="1"/>
        <v>11.374133934325267</v>
      </c>
      <c r="K28">
        <f t="shared" si="2"/>
        <v>800.022258064516</v>
      </c>
      <c r="L28">
        <f t="shared" si="3"/>
        <v>155.95660574428396</v>
      </c>
      <c r="M28">
        <f t="shared" si="4"/>
        <v>15.842147584050783</v>
      </c>
      <c r="N28">
        <f t="shared" si="5"/>
        <v>81.266648644333856</v>
      </c>
      <c r="O28">
        <f t="shared" si="6"/>
        <v>2.9590488103343127E-2</v>
      </c>
      <c r="P28">
        <f t="shared" si="7"/>
        <v>2.9557245346476706</v>
      </c>
      <c r="Q28">
        <f t="shared" si="8"/>
        <v>2.9426893991378753E-2</v>
      </c>
      <c r="R28">
        <f t="shared" si="9"/>
        <v>1.8406431485580185E-2</v>
      </c>
      <c r="S28">
        <f t="shared" si="10"/>
        <v>231.29419031730197</v>
      </c>
      <c r="T28">
        <f t="shared" si="11"/>
        <v>29.080456834917872</v>
      </c>
      <c r="U28">
        <f t="shared" si="12"/>
        <v>28.869077419354799</v>
      </c>
      <c r="V28">
        <f t="shared" si="13"/>
        <v>3.9914046763189366</v>
      </c>
      <c r="W28">
        <f t="shared" si="14"/>
        <v>15.7551082337087</v>
      </c>
      <c r="X28">
        <f t="shared" si="15"/>
        <v>0.59745993959465249</v>
      </c>
      <c r="Y28">
        <f t="shared" si="16"/>
        <v>3.7921665197853889</v>
      </c>
      <c r="Z28">
        <f t="shared" si="17"/>
        <v>3.3939447367242841</v>
      </c>
      <c r="AA28">
        <f t="shared" si="18"/>
        <v>-44.360817172140329</v>
      </c>
      <c r="AB28">
        <f t="shared" si="19"/>
        <v>-140.41270308371901</v>
      </c>
      <c r="AC28">
        <f t="shared" si="20"/>
        <v>-10.399381135162681</v>
      </c>
      <c r="AD28">
        <f t="shared" si="21"/>
        <v>36.121288926279931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53493.626483330998</v>
      </c>
      <c r="AJ28" t="s">
        <v>288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339</v>
      </c>
      <c r="AQ28">
        <v>869.04988000000003</v>
      </c>
      <c r="AR28">
        <v>1077.53</v>
      </c>
      <c r="AS28">
        <f t="shared" si="27"/>
        <v>0.19347964325819234</v>
      </c>
      <c r="AT28">
        <v>0.5</v>
      </c>
      <c r="AU28">
        <f t="shared" si="28"/>
        <v>1180.2025459085926</v>
      </c>
      <c r="AV28">
        <f t="shared" si="29"/>
        <v>11.374133934325267</v>
      </c>
      <c r="AW28">
        <f t="shared" si="30"/>
        <v>114.17258377740242</v>
      </c>
      <c r="AX28">
        <f t="shared" si="31"/>
        <v>0.39318626859576994</v>
      </c>
      <c r="AY28">
        <f t="shared" si="32"/>
        <v>1.012697477697796E-2</v>
      </c>
      <c r="AZ28">
        <f t="shared" si="33"/>
        <v>2.0273681475225751</v>
      </c>
      <c r="BA28" t="s">
        <v>340</v>
      </c>
      <c r="BB28">
        <v>653.86</v>
      </c>
      <c r="BC28">
        <f t="shared" si="34"/>
        <v>423.66999999999996</v>
      </c>
      <c r="BD28">
        <f t="shared" si="35"/>
        <v>0.49208138409611246</v>
      </c>
      <c r="BE28">
        <f t="shared" si="36"/>
        <v>0.83756354908711705</v>
      </c>
      <c r="BF28">
        <f t="shared" si="37"/>
        <v>0.57582750510443614</v>
      </c>
      <c r="BG28">
        <f t="shared" si="38"/>
        <v>0.85782901143725709</v>
      </c>
      <c r="BH28">
        <f t="shared" si="39"/>
        <v>1400.02096774194</v>
      </c>
      <c r="BI28">
        <f t="shared" si="40"/>
        <v>1180.2025459085926</v>
      </c>
      <c r="BJ28">
        <f t="shared" si="41"/>
        <v>0.84298919309195253</v>
      </c>
      <c r="BK28">
        <f t="shared" si="42"/>
        <v>0.19597838618390495</v>
      </c>
      <c r="BL28">
        <v>6</v>
      </c>
      <c r="BM28">
        <v>0.5</v>
      </c>
      <c r="BN28" t="s">
        <v>291</v>
      </c>
      <c r="BO28">
        <v>2</v>
      </c>
      <c r="BP28">
        <v>1607640921.5</v>
      </c>
      <c r="BQ28">
        <v>800.022258064516</v>
      </c>
      <c r="BR28">
        <v>814.63664516129097</v>
      </c>
      <c r="BS28">
        <v>5.8816409677419301</v>
      </c>
      <c r="BT28">
        <v>4.6816664516128998</v>
      </c>
      <c r="BU28">
        <v>797.43525806451601</v>
      </c>
      <c r="BV28">
        <v>5.9196409677419402</v>
      </c>
      <c r="BW28">
        <v>500.00951612903202</v>
      </c>
      <c r="BX28">
        <v>101.480516129032</v>
      </c>
      <c r="BY28">
        <v>9.9968445161290304E-2</v>
      </c>
      <c r="BZ28">
        <v>27.987912903225801</v>
      </c>
      <c r="CA28">
        <v>28.869077419354799</v>
      </c>
      <c r="CB28">
        <v>999.9</v>
      </c>
      <c r="CC28">
        <v>0</v>
      </c>
      <c r="CD28">
        <v>0</v>
      </c>
      <c r="CE28">
        <v>10001.895806451599</v>
      </c>
      <c r="CF28">
        <v>0</v>
      </c>
      <c r="CG28">
        <v>295.80567741935499</v>
      </c>
      <c r="CH28">
        <v>1400.02096774194</v>
      </c>
      <c r="CI28">
        <v>0.90000383870967704</v>
      </c>
      <c r="CJ28">
        <v>9.9996367741935502E-2</v>
      </c>
      <c r="CK28">
        <v>0</v>
      </c>
      <c r="CL28">
        <v>869.28738709677395</v>
      </c>
      <c r="CM28">
        <v>4.9997499999999997</v>
      </c>
      <c r="CN28">
        <v>11904.8806451613</v>
      </c>
      <c r="CO28">
        <v>12178.251612903199</v>
      </c>
      <c r="CP28">
        <v>49.066064516129003</v>
      </c>
      <c r="CQ28">
        <v>51.058</v>
      </c>
      <c r="CR28">
        <v>50.186999999999998</v>
      </c>
      <c r="CS28">
        <v>50.316064516129003</v>
      </c>
      <c r="CT28">
        <v>50.133000000000003</v>
      </c>
      <c r="CU28">
        <v>1255.52322580645</v>
      </c>
      <c r="CV28">
        <v>139.49774193548399</v>
      </c>
      <c r="CW28">
        <v>0</v>
      </c>
      <c r="CX28">
        <v>120</v>
      </c>
      <c r="CY28">
        <v>0</v>
      </c>
      <c r="CZ28">
        <v>869.04988000000003</v>
      </c>
      <c r="DA28">
        <v>-15.1372307861321</v>
      </c>
      <c r="DB28">
        <v>-205.830769544482</v>
      </c>
      <c r="DC28">
        <v>11901.3</v>
      </c>
      <c r="DD28">
        <v>15</v>
      </c>
      <c r="DE28">
        <v>0</v>
      </c>
      <c r="DF28" t="s">
        <v>292</v>
      </c>
      <c r="DG28">
        <v>1607556896.0999999</v>
      </c>
      <c r="DH28">
        <v>1607556911.0999999</v>
      </c>
      <c r="DI28">
        <v>0</v>
      </c>
      <c r="DJ28">
        <v>2.4E-2</v>
      </c>
      <c r="DK28">
        <v>0</v>
      </c>
      <c r="DL28">
        <v>2.5870000000000002</v>
      </c>
      <c r="DM28">
        <v>-3.7999999999999999E-2</v>
      </c>
      <c r="DN28">
        <v>394</v>
      </c>
      <c r="DO28">
        <v>9</v>
      </c>
      <c r="DP28">
        <v>0.04</v>
      </c>
      <c r="DQ28">
        <v>0.02</v>
      </c>
      <c r="DR28">
        <v>11.3807128944224</v>
      </c>
      <c r="DS28">
        <v>-0.75884850759900802</v>
      </c>
      <c r="DT28">
        <v>7.6710859202623702E-2</v>
      </c>
      <c r="DU28">
        <v>0</v>
      </c>
      <c r="DV28">
        <v>-14.621570967741899</v>
      </c>
      <c r="DW28">
        <v>0.94668387096776396</v>
      </c>
      <c r="DX28">
        <v>9.6000578605609899E-2</v>
      </c>
      <c r="DY28">
        <v>0</v>
      </c>
      <c r="DZ28">
        <v>1.2008503225806499</v>
      </c>
      <c r="EA28">
        <v>-0.107608064516132</v>
      </c>
      <c r="EB28">
        <v>8.0652378257720404E-3</v>
      </c>
      <c r="EC28">
        <v>1</v>
      </c>
      <c r="ED28">
        <v>1</v>
      </c>
      <c r="EE28">
        <v>3</v>
      </c>
      <c r="EF28" t="s">
        <v>320</v>
      </c>
      <c r="EG28">
        <v>100</v>
      </c>
      <c r="EH28">
        <v>100</v>
      </c>
      <c r="EI28">
        <v>2.5870000000000002</v>
      </c>
      <c r="EJ28">
        <v>-3.7999999999999999E-2</v>
      </c>
      <c r="EK28">
        <v>2.5870000000000002</v>
      </c>
      <c r="EL28">
        <v>0</v>
      </c>
      <c r="EM28">
        <v>0</v>
      </c>
      <c r="EN28">
        <v>0</v>
      </c>
      <c r="EO28">
        <v>-3.7999999999999999E-2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1400.6</v>
      </c>
      <c r="EX28">
        <v>1400.3</v>
      </c>
      <c r="EY28">
        <v>2</v>
      </c>
      <c r="EZ28">
        <v>501.68700000000001</v>
      </c>
      <c r="FA28">
        <v>473.233</v>
      </c>
      <c r="FB28">
        <v>24.312100000000001</v>
      </c>
      <c r="FC28">
        <v>31.3919</v>
      </c>
      <c r="FD28">
        <v>30</v>
      </c>
      <c r="FE28">
        <v>31.385000000000002</v>
      </c>
      <c r="FF28">
        <v>31.3703</v>
      </c>
      <c r="FG28">
        <v>25.453499999999998</v>
      </c>
      <c r="FH28">
        <v>0</v>
      </c>
      <c r="FI28">
        <v>100</v>
      </c>
      <c r="FJ28">
        <v>24.313800000000001</v>
      </c>
      <c r="FK28">
        <v>814.37300000000005</v>
      </c>
      <c r="FL28">
        <v>10.945399999999999</v>
      </c>
      <c r="FM28">
        <v>101.791</v>
      </c>
      <c r="FN28">
        <v>101.191</v>
      </c>
    </row>
    <row r="29" spans="1:170" x14ac:dyDescent="0.25">
      <c r="A29">
        <v>13</v>
      </c>
      <c r="B29">
        <v>1607640998.5</v>
      </c>
      <c r="C29">
        <v>1320.4000000953699</v>
      </c>
      <c r="D29" t="s">
        <v>341</v>
      </c>
      <c r="E29" t="s">
        <v>342</v>
      </c>
      <c r="F29" t="s">
        <v>286</v>
      </c>
      <c r="G29" t="s">
        <v>287</v>
      </c>
      <c r="H29">
        <v>1607640990.75</v>
      </c>
      <c r="I29">
        <f t="shared" si="0"/>
        <v>9.3939247017349242E-4</v>
      </c>
      <c r="J29">
        <f t="shared" si="1"/>
        <v>13.20798362017379</v>
      </c>
      <c r="K29">
        <f t="shared" si="2"/>
        <v>897.53539999999998</v>
      </c>
      <c r="L29">
        <f t="shared" si="3"/>
        <v>99.671049451328741</v>
      </c>
      <c r="M29">
        <f t="shared" si="4"/>
        <v>10.124593653377513</v>
      </c>
      <c r="N29">
        <f t="shared" si="5"/>
        <v>91.171722025050911</v>
      </c>
      <c r="O29">
        <f t="shared" si="6"/>
        <v>2.7547466003356502E-2</v>
      </c>
      <c r="P29">
        <f t="shared" si="7"/>
        <v>2.9565629025644364</v>
      </c>
      <c r="Q29">
        <f t="shared" si="8"/>
        <v>2.7405663723801668E-2</v>
      </c>
      <c r="R29">
        <f t="shared" si="9"/>
        <v>1.7141219213116125E-2</v>
      </c>
      <c r="S29">
        <f t="shared" si="10"/>
        <v>231.28813098036301</v>
      </c>
      <c r="T29">
        <f t="shared" si="11"/>
        <v>29.084101137534677</v>
      </c>
      <c r="U29">
        <f t="shared" si="12"/>
        <v>28.884273333333301</v>
      </c>
      <c r="V29">
        <f t="shared" si="13"/>
        <v>3.9949191494916167</v>
      </c>
      <c r="W29">
        <f t="shared" si="14"/>
        <v>15.613481802283907</v>
      </c>
      <c r="X29">
        <f t="shared" si="15"/>
        <v>0.59163430990533905</v>
      </c>
      <c r="Y29">
        <f t="shared" si="16"/>
        <v>3.7892528866866586</v>
      </c>
      <c r="Z29">
        <f t="shared" si="17"/>
        <v>3.4032848395862776</v>
      </c>
      <c r="AA29">
        <f t="shared" si="18"/>
        <v>-41.427207934651015</v>
      </c>
      <c r="AB29">
        <f t="shared" si="19"/>
        <v>-144.97594944800431</v>
      </c>
      <c r="AC29">
        <f t="shared" si="20"/>
        <v>-10.7344130215569</v>
      </c>
      <c r="AD29">
        <f t="shared" si="21"/>
        <v>34.150560576150781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53520.370810536886</v>
      </c>
      <c r="AJ29" t="s">
        <v>288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343</v>
      </c>
      <c r="AQ29">
        <v>876.77520000000004</v>
      </c>
      <c r="AR29">
        <v>1096.8800000000001</v>
      </c>
      <c r="AS29">
        <f t="shared" si="27"/>
        <v>0.20066443001969225</v>
      </c>
      <c r="AT29">
        <v>0.5</v>
      </c>
      <c r="AU29">
        <f t="shared" si="28"/>
        <v>1180.171659750898</v>
      </c>
      <c r="AV29">
        <f t="shared" si="29"/>
        <v>13.20798362017379</v>
      </c>
      <c r="AW29">
        <f t="shared" si="30"/>
        <v>118.40923671465407</v>
      </c>
      <c r="AX29">
        <f t="shared" si="31"/>
        <v>0.40473889577711336</v>
      </c>
      <c r="AY29">
        <f t="shared" si="32"/>
        <v>1.1681123662044048E-2</v>
      </c>
      <c r="AZ29">
        <f t="shared" si="33"/>
        <v>1.9739625118517974</v>
      </c>
      <c r="BA29" t="s">
        <v>344</v>
      </c>
      <c r="BB29">
        <v>652.92999999999995</v>
      </c>
      <c r="BC29">
        <f t="shared" si="34"/>
        <v>443.95000000000016</v>
      </c>
      <c r="BD29">
        <f t="shared" si="35"/>
        <v>0.495787363441829</v>
      </c>
      <c r="BE29">
        <f t="shared" si="36"/>
        <v>0.82984880133376759</v>
      </c>
      <c r="BF29">
        <f t="shared" si="37"/>
        <v>0.57709235535189884</v>
      </c>
      <c r="BG29">
        <f t="shared" si="38"/>
        <v>0.85023065416856958</v>
      </c>
      <c r="BH29">
        <f t="shared" si="39"/>
        <v>1399.9843333333299</v>
      </c>
      <c r="BI29">
        <f t="shared" si="40"/>
        <v>1180.171659750898</v>
      </c>
      <c r="BJ29">
        <f t="shared" si="41"/>
        <v>0.84298919041539333</v>
      </c>
      <c r="BK29">
        <f t="shared" si="42"/>
        <v>0.19597838083078661</v>
      </c>
      <c r="BL29">
        <v>6</v>
      </c>
      <c r="BM29">
        <v>0.5</v>
      </c>
      <c r="BN29" t="s">
        <v>291</v>
      </c>
      <c r="BO29">
        <v>2</v>
      </c>
      <c r="BP29">
        <v>1607640990.75</v>
      </c>
      <c r="BQ29">
        <v>897.53539999999998</v>
      </c>
      <c r="BR29">
        <v>914.39613333333295</v>
      </c>
      <c r="BS29">
        <v>5.8243140000000002</v>
      </c>
      <c r="BT29">
        <v>4.7036493333333302</v>
      </c>
      <c r="BU29">
        <v>894.94839999999999</v>
      </c>
      <c r="BV29">
        <v>5.8623139999999996</v>
      </c>
      <c r="BW29">
        <v>500.01816666666701</v>
      </c>
      <c r="BX29">
        <v>101.480133333333</v>
      </c>
      <c r="BY29">
        <v>9.9951446666666693E-2</v>
      </c>
      <c r="BZ29">
        <v>27.974730000000001</v>
      </c>
      <c r="CA29">
        <v>28.884273333333301</v>
      </c>
      <c r="CB29">
        <v>999.9</v>
      </c>
      <c r="CC29">
        <v>0</v>
      </c>
      <c r="CD29">
        <v>0</v>
      </c>
      <c r="CE29">
        <v>10006.6923333333</v>
      </c>
      <c r="CF29">
        <v>0</v>
      </c>
      <c r="CG29">
        <v>272.88913333333301</v>
      </c>
      <c r="CH29">
        <v>1399.9843333333299</v>
      </c>
      <c r="CI29">
        <v>0.900001733333333</v>
      </c>
      <c r="CJ29">
        <v>9.9998453333333306E-2</v>
      </c>
      <c r="CK29">
        <v>0</v>
      </c>
      <c r="CL29">
        <v>876.77</v>
      </c>
      <c r="CM29">
        <v>4.9997499999999997</v>
      </c>
      <c r="CN29">
        <v>12005.0466666667</v>
      </c>
      <c r="CO29">
        <v>12177.916666666701</v>
      </c>
      <c r="CP29">
        <v>49.101900000000001</v>
      </c>
      <c r="CQ29">
        <v>51.057866666666598</v>
      </c>
      <c r="CR29">
        <v>50.25</v>
      </c>
      <c r="CS29">
        <v>50.2582666666667</v>
      </c>
      <c r="CT29">
        <v>50.182866666666598</v>
      </c>
      <c r="CU29">
        <v>1255.49066666667</v>
      </c>
      <c r="CV29">
        <v>139.494</v>
      </c>
      <c r="CW29">
        <v>0</v>
      </c>
      <c r="CX29">
        <v>68.400000095367403</v>
      </c>
      <c r="CY29">
        <v>0</v>
      </c>
      <c r="CZ29">
        <v>876.77520000000004</v>
      </c>
      <c r="DA29">
        <v>1.5294615558492</v>
      </c>
      <c r="DB29">
        <v>6.0153845242957704</v>
      </c>
      <c r="DC29">
        <v>12005.356</v>
      </c>
      <c r="DD29">
        <v>15</v>
      </c>
      <c r="DE29">
        <v>0</v>
      </c>
      <c r="DF29" t="s">
        <v>292</v>
      </c>
      <c r="DG29">
        <v>1607556896.0999999</v>
      </c>
      <c r="DH29">
        <v>1607556911.0999999</v>
      </c>
      <c r="DI29">
        <v>0</v>
      </c>
      <c r="DJ29">
        <v>2.4E-2</v>
      </c>
      <c r="DK29">
        <v>0</v>
      </c>
      <c r="DL29">
        <v>2.5870000000000002</v>
      </c>
      <c r="DM29">
        <v>-3.7999999999999999E-2</v>
      </c>
      <c r="DN29">
        <v>394</v>
      </c>
      <c r="DO29">
        <v>9</v>
      </c>
      <c r="DP29">
        <v>0.04</v>
      </c>
      <c r="DQ29">
        <v>0.02</v>
      </c>
      <c r="DR29">
        <v>13.2167928211733</v>
      </c>
      <c r="DS29">
        <v>-0.20299480844325299</v>
      </c>
      <c r="DT29">
        <v>4.1845133060478802E-2</v>
      </c>
      <c r="DU29">
        <v>1</v>
      </c>
      <c r="DV29">
        <v>-16.8658580645161</v>
      </c>
      <c r="DW29">
        <v>0.18302419354841201</v>
      </c>
      <c r="DX29">
        <v>4.5530888304559897E-2</v>
      </c>
      <c r="DY29">
        <v>1</v>
      </c>
      <c r="DZ29">
        <v>1.12069161290323</v>
      </c>
      <c r="EA29">
        <v>-5.7774193548360204E-4</v>
      </c>
      <c r="EB29">
        <v>7.0963914852821899E-4</v>
      </c>
      <c r="EC29">
        <v>1</v>
      </c>
      <c r="ED29">
        <v>3</v>
      </c>
      <c r="EE29">
        <v>3</v>
      </c>
      <c r="EF29" t="s">
        <v>298</v>
      </c>
      <c r="EG29">
        <v>100</v>
      </c>
      <c r="EH29">
        <v>100</v>
      </c>
      <c r="EI29">
        <v>2.5870000000000002</v>
      </c>
      <c r="EJ29">
        <v>-3.7999999999999999E-2</v>
      </c>
      <c r="EK29">
        <v>2.5870000000000002</v>
      </c>
      <c r="EL29">
        <v>0</v>
      </c>
      <c r="EM29">
        <v>0</v>
      </c>
      <c r="EN29">
        <v>0</v>
      </c>
      <c r="EO29">
        <v>-3.7999999999999999E-2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1401.7</v>
      </c>
      <c r="EX29">
        <v>1401.5</v>
      </c>
      <c r="EY29">
        <v>2</v>
      </c>
      <c r="EZ29">
        <v>501.59699999999998</v>
      </c>
      <c r="FA29">
        <v>473.70400000000001</v>
      </c>
      <c r="FB29">
        <v>24.233899999999998</v>
      </c>
      <c r="FC29">
        <v>31.372699999999998</v>
      </c>
      <c r="FD29">
        <v>29.9999</v>
      </c>
      <c r="FE29">
        <v>31.368500000000001</v>
      </c>
      <c r="FF29">
        <v>31.352900000000002</v>
      </c>
      <c r="FG29">
        <v>29.487400000000001</v>
      </c>
      <c r="FH29">
        <v>0</v>
      </c>
      <c r="FI29">
        <v>100</v>
      </c>
      <c r="FJ29">
        <v>24.252199999999998</v>
      </c>
      <c r="FK29">
        <v>915.55399999999997</v>
      </c>
      <c r="FL29">
        <v>10.945399999999999</v>
      </c>
      <c r="FM29">
        <v>101.792</v>
      </c>
      <c r="FN29">
        <v>101.193</v>
      </c>
    </row>
    <row r="30" spans="1:170" x14ac:dyDescent="0.25">
      <c r="A30">
        <v>14</v>
      </c>
      <c r="B30">
        <v>1607641110.5</v>
      </c>
      <c r="C30">
        <v>1432.4000000953699</v>
      </c>
      <c r="D30" t="s">
        <v>345</v>
      </c>
      <c r="E30" t="s">
        <v>346</v>
      </c>
      <c r="F30" t="s">
        <v>286</v>
      </c>
      <c r="G30" t="s">
        <v>287</v>
      </c>
      <c r="H30">
        <v>1607641102.75</v>
      </c>
      <c r="I30">
        <f t="shared" si="0"/>
        <v>9.7342093088231558E-4</v>
      </c>
      <c r="J30">
        <f t="shared" si="1"/>
        <v>17.60298982892354</v>
      </c>
      <c r="K30">
        <f t="shared" si="2"/>
        <v>1199.0319999999999</v>
      </c>
      <c r="L30">
        <f t="shared" si="3"/>
        <v>169.7975115203713</v>
      </c>
      <c r="M30">
        <f t="shared" si="4"/>
        <v>17.247022535292228</v>
      </c>
      <c r="N30">
        <f t="shared" si="5"/>
        <v>121.79054769042052</v>
      </c>
      <c r="O30">
        <f t="shared" si="6"/>
        <v>2.8530850854682304E-2</v>
      </c>
      <c r="P30">
        <f t="shared" si="7"/>
        <v>2.9552221929407989</v>
      </c>
      <c r="Q30">
        <f t="shared" si="8"/>
        <v>2.8378705370775404E-2</v>
      </c>
      <c r="R30">
        <f t="shared" si="9"/>
        <v>1.7750292748712933E-2</v>
      </c>
      <c r="S30">
        <f t="shared" si="10"/>
        <v>231.28997083511368</v>
      </c>
      <c r="T30">
        <f t="shared" si="11"/>
        <v>29.105695933845556</v>
      </c>
      <c r="U30">
        <f t="shared" si="12"/>
        <v>28.926680000000001</v>
      </c>
      <c r="V30">
        <f t="shared" si="13"/>
        <v>4.0047411348446964</v>
      </c>
      <c r="W30">
        <f t="shared" si="14"/>
        <v>15.79628416795374</v>
      </c>
      <c r="X30">
        <f t="shared" si="15"/>
        <v>0.59960582578240629</v>
      </c>
      <c r="Y30">
        <f t="shared" si="16"/>
        <v>3.7958662898635329</v>
      </c>
      <c r="Z30">
        <f t="shared" si="17"/>
        <v>3.40513530906229</v>
      </c>
      <c r="AA30">
        <f t="shared" si="18"/>
        <v>-42.927863051910116</v>
      </c>
      <c r="AB30">
        <f t="shared" si="19"/>
        <v>-146.9012005118451</v>
      </c>
      <c r="AC30">
        <f t="shared" si="20"/>
        <v>-10.885815644840415</v>
      </c>
      <c r="AD30">
        <f t="shared" si="21"/>
        <v>30.575091626518031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53475.892685627259</v>
      </c>
      <c r="AJ30" t="s">
        <v>288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347</v>
      </c>
      <c r="AQ30">
        <v>942.42783999999995</v>
      </c>
      <c r="AR30">
        <v>1216.24</v>
      </c>
      <c r="AS30">
        <f t="shared" si="27"/>
        <v>0.22513004012365989</v>
      </c>
      <c r="AT30">
        <v>0.5</v>
      </c>
      <c r="AU30">
        <f t="shared" si="28"/>
        <v>1180.1789307473443</v>
      </c>
      <c r="AV30">
        <f t="shared" si="29"/>
        <v>17.60298982892354</v>
      </c>
      <c r="AW30">
        <f t="shared" si="30"/>
        <v>132.84686501612384</v>
      </c>
      <c r="AX30">
        <f t="shared" si="31"/>
        <v>0.45720417022956</v>
      </c>
      <c r="AY30">
        <f t="shared" si="32"/>
        <v>1.5405068532469797E-2</v>
      </c>
      <c r="AZ30">
        <f t="shared" si="33"/>
        <v>1.6821022166677628</v>
      </c>
      <c r="BA30" t="s">
        <v>348</v>
      </c>
      <c r="BB30">
        <v>660.17</v>
      </c>
      <c r="BC30">
        <f t="shared" si="34"/>
        <v>556.07000000000005</v>
      </c>
      <c r="BD30">
        <f t="shared" si="35"/>
        <v>0.49240592011797085</v>
      </c>
      <c r="BE30">
        <f t="shared" si="36"/>
        <v>0.78628392219561782</v>
      </c>
      <c r="BF30">
        <f t="shared" si="37"/>
        <v>0.54678983459090125</v>
      </c>
      <c r="BG30">
        <f t="shared" si="38"/>
        <v>0.80336037387965387</v>
      </c>
      <c r="BH30">
        <f t="shared" si="39"/>
        <v>1399.9926666666699</v>
      </c>
      <c r="BI30">
        <f t="shared" si="40"/>
        <v>1180.1789307473443</v>
      </c>
      <c r="BJ30">
        <f t="shared" si="41"/>
        <v>0.84298936619240017</v>
      </c>
      <c r="BK30">
        <f t="shared" si="42"/>
        <v>0.1959787323848004</v>
      </c>
      <c r="BL30">
        <v>6</v>
      </c>
      <c r="BM30">
        <v>0.5</v>
      </c>
      <c r="BN30" t="s">
        <v>291</v>
      </c>
      <c r="BO30">
        <v>2</v>
      </c>
      <c r="BP30">
        <v>1607641102.75</v>
      </c>
      <c r="BQ30">
        <v>1199.0319999999999</v>
      </c>
      <c r="BR30">
        <v>1221.55566666667</v>
      </c>
      <c r="BS30">
        <v>5.9031393333333302</v>
      </c>
      <c r="BT30">
        <v>4.7419563333333299</v>
      </c>
      <c r="BU30">
        <v>1196.4463333333299</v>
      </c>
      <c r="BV30">
        <v>5.9411393333333304</v>
      </c>
      <c r="BW30">
        <v>500.01146666666699</v>
      </c>
      <c r="BX30">
        <v>101.474066666667</v>
      </c>
      <c r="BY30">
        <v>9.9992816666666706E-2</v>
      </c>
      <c r="BZ30">
        <v>28.004639999999998</v>
      </c>
      <c r="CA30">
        <v>28.926680000000001</v>
      </c>
      <c r="CB30">
        <v>999.9</v>
      </c>
      <c r="CC30">
        <v>0</v>
      </c>
      <c r="CD30">
        <v>0</v>
      </c>
      <c r="CE30">
        <v>9999.6806666666707</v>
      </c>
      <c r="CF30">
        <v>0</v>
      </c>
      <c r="CG30">
        <v>264.10700000000003</v>
      </c>
      <c r="CH30">
        <v>1399.9926666666699</v>
      </c>
      <c r="CI30">
        <v>0.89999713333333298</v>
      </c>
      <c r="CJ30">
        <v>0.100002973333333</v>
      </c>
      <c r="CK30">
        <v>0</v>
      </c>
      <c r="CL30">
        <v>942.18576666666695</v>
      </c>
      <c r="CM30">
        <v>4.9997499999999997</v>
      </c>
      <c r="CN30">
        <v>12886.2833333333</v>
      </c>
      <c r="CO30">
        <v>12177.97</v>
      </c>
      <c r="CP30">
        <v>49.049666666666702</v>
      </c>
      <c r="CQ30">
        <v>51</v>
      </c>
      <c r="CR30">
        <v>50.187266666666702</v>
      </c>
      <c r="CS30">
        <v>50.224800000000002</v>
      </c>
      <c r="CT30">
        <v>50.124933333333303</v>
      </c>
      <c r="CU30">
        <v>1255.48966666667</v>
      </c>
      <c r="CV30">
        <v>139.50299999999999</v>
      </c>
      <c r="CW30">
        <v>0</v>
      </c>
      <c r="CX30">
        <v>111.700000047684</v>
      </c>
      <c r="CY30">
        <v>0</v>
      </c>
      <c r="CZ30">
        <v>942.42783999999995</v>
      </c>
      <c r="DA30">
        <v>18.691615348844699</v>
      </c>
      <c r="DB30">
        <v>242.39999959412799</v>
      </c>
      <c r="DC30">
        <v>12889.828</v>
      </c>
      <c r="DD30">
        <v>15</v>
      </c>
      <c r="DE30">
        <v>0</v>
      </c>
      <c r="DF30" t="s">
        <v>292</v>
      </c>
      <c r="DG30">
        <v>1607556896.0999999</v>
      </c>
      <c r="DH30">
        <v>1607556911.0999999</v>
      </c>
      <c r="DI30">
        <v>0</v>
      </c>
      <c r="DJ30">
        <v>2.4E-2</v>
      </c>
      <c r="DK30">
        <v>0</v>
      </c>
      <c r="DL30">
        <v>2.5870000000000002</v>
      </c>
      <c r="DM30">
        <v>-3.7999999999999999E-2</v>
      </c>
      <c r="DN30">
        <v>394</v>
      </c>
      <c r="DO30">
        <v>9</v>
      </c>
      <c r="DP30">
        <v>0.04</v>
      </c>
      <c r="DQ30">
        <v>0.02</v>
      </c>
      <c r="DR30">
        <v>17.607037898766698</v>
      </c>
      <c r="DS30">
        <v>-0.23151841294230099</v>
      </c>
      <c r="DT30">
        <v>4.9756582890217602E-2</v>
      </c>
      <c r="DU30">
        <v>1</v>
      </c>
      <c r="DV30">
        <v>-22.525945161290299</v>
      </c>
      <c r="DW30">
        <v>4.3185483871013799E-2</v>
      </c>
      <c r="DX30">
        <v>5.8983359264586699E-2</v>
      </c>
      <c r="DY30">
        <v>1</v>
      </c>
      <c r="DZ30">
        <v>1.16091967741936</v>
      </c>
      <c r="EA30">
        <v>1.9433709677415398E-2</v>
      </c>
      <c r="EB30">
        <v>1.5584038233355699E-3</v>
      </c>
      <c r="EC30">
        <v>1</v>
      </c>
      <c r="ED30">
        <v>3</v>
      </c>
      <c r="EE30">
        <v>3</v>
      </c>
      <c r="EF30" t="s">
        <v>298</v>
      </c>
      <c r="EG30">
        <v>100</v>
      </c>
      <c r="EH30">
        <v>100</v>
      </c>
      <c r="EI30">
        <v>2.59</v>
      </c>
      <c r="EJ30">
        <v>-3.7999999999999999E-2</v>
      </c>
      <c r="EK30">
        <v>2.5870000000000002</v>
      </c>
      <c r="EL30">
        <v>0</v>
      </c>
      <c r="EM30">
        <v>0</v>
      </c>
      <c r="EN30">
        <v>0</v>
      </c>
      <c r="EO30">
        <v>-3.7999999999999999E-2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1403.6</v>
      </c>
      <c r="EX30">
        <v>1403.3</v>
      </c>
      <c r="EY30">
        <v>2</v>
      </c>
      <c r="EZ30">
        <v>501.58800000000002</v>
      </c>
      <c r="FA30">
        <v>474.59899999999999</v>
      </c>
      <c r="FB30">
        <v>24.2378</v>
      </c>
      <c r="FC30">
        <v>31.358799999999999</v>
      </c>
      <c r="FD30">
        <v>30.0001</v>
      </c>
      <c r="FE30">
        <v>31.3521</v>
      </c>
      <c r="FF30">
        <v>31.340299999999999</v>
      </c>
      <c r="FG30">
        <v>41.399700000000003</v>
      </c>
      <c r="FH30">
        <v>0</v>
      </c>
      <c r="FI30">
        <v>100</v>
      </c>
      <c r="FJ30">
        <v>24.236899999999999</v>
      </c>
      <c r="FK30">
        <v>1222.04</v>
      </c>
      <c r="FL30">
        <v>10.945399999999999</v>
      </c>
      <c r="FM30">
        <v>101.788</v>
      </c>
      <c r="FN30">
        <v>101.191</v>
      </c>
    </row>
    <row r="31" spans="1:170" x14ac:dyDescent="0.25">
      <c r="A31">
        <v>15</v>
      </c>
      <c r="B31">
        <v>1607641231</v>
      </c>
      <c r="C31">
        <v>1552.9000000953699</v>
      </c>
      <c r="D31" t="s">
        <v>349</v>
      </c>
      <c r="E31" t="s">
        <v>350</v>
      </c>
      <c r="F31" t="s">
        <v>286</v>
      </c>
      <c r="G31" t="s">
        <v>287</v>
      </c>
      <c r="H31">
        <v>1607641223</v>
      </c>
      <c r="I31">
        <f t="shared" si="0"/>
        <v>9.4677760651310438E-4</v>
      </c>
      <c r="J31">
        <f t="shared" si="1"/>
        <v>19.444050007063638</v>
      </c>
      <c r="K31">
        <f t="shared" si="2"/>
        <v>1399.76870967742</v>
      </c>
      <c r="L31">
        <f t="shared" si="3"/>
        <v>229.15840426912655</v>
      </c>
      <c r="M31">
        <f t="shared" si="4"/>
        <v>23.276938218006283</v>
      </c>
      <c r="N31">
        <f t="shared" si="5"/>
        <v>142.18256528089003</v>
      </c>
      <c r="O31">
        <f t="shared" si="6"/>
        <v>2.7753673418286415E-2</v>
      </c>
      <c r="P31">
        <f t="shared" si="7"/>
        <v>2.9546854164344882</v>
      </c>
      <c r="Q31">
        <f t="shared" si="8"/>
        <v>2.7609655305623287E-2</v>
      </c>
      <c r="R31">
        <f t="shared" si="9"/>
        <v>1.7268911584608134E-2</v>
      </c>
      <c r="S31">
        <f t="shared" si="10"/>
        <v>231.29280774436654</v>
      </c>
      <c r="T31">
        <f t="shared" si="11"/>
        <v>29.103415912172533</v>
      </c>
      <c r="U31">
        <f t="shared" si="12"/>
        <v>28.931122580645201</v>
      </c>
      <c r="V31">
        <f t="shared" si="13"/>
        <v>4.0057713170548324</v>
      </c>
      <c r="W31">
        <f t="shared" si="14"/>
        <v>15.85690913950288</v>
      </c>
      <c r="X31">
        <f t="shared" si="15"/>
        <v>0.60157874664282274</v>
      </c>
      <c r="Y31">
        <f t="shared" si="16"/>
        <v>3.793795760260517</v>
      </c>
      <c r="Z31">
        <f t="shared" si="17"/>
        <v>3.4041925704120097</v>
      </c>
      <c r="AA31">
        <f t="shared" si="18"/>
        <v>-41.7528924472279</v>
      </c>
      <c r="AB31">
        <f t="shared" si="19"/>
        <v>-149.07306958889382</v>
      </c>
      <c r="AC31">
        <f t="shared" si="20"/>
        <v>-11.048494940801911</v>
      </c>
      <c r="AD31">
        <f t="shared" si="21"/>
        <v>29.418350767442917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53461.96859728219</v>
      </c>
      <c r="AJ31" t="s">
        <v>288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351</v>
      </c>
      <c r="AQ31">
        <v>986.160192307692</v>
      </c>
      <c r="AR31">
        <v>1282.9100000000001</v>
      </c>
      <c r="AS31">
        <f t="shared" si="27"/>
        <v>0.23130991861651096</v>
      </c>
      <c r="AT31">
        <v>0.5</v>
      </c>
      <c r="AU31">
        <f t="shared" si="28"/>
        <v>1180.1915794638207</v>
      </c>
      <c r="AV31">
        <f t="shared" si="29"/>
        <v>19.444050007063638</v>
      </c>
      <c r="AW31">
        <f t="shared" si="30"/>
        <v>136.49500909883395</v>
      </c>
      <c r="AX31">
        <f t="shared" si="31"/>
        <v>0.47543475380190348</v>
      </c>
      <c r="AY31">
        <f t="shared" si="32"/>
        <v>1.6964870649200933E-2</v>
      </c>
      <c r="AZ31">
        <f t="shared" si="33"/>
        <v>1.5427192866218205</v>
      </c>
      <c r="BA31" t="s">
        <v>352</v>
      </c>
      <c r="BB31">
        <v>672.97</v>
      </c>
      <c r="BC31">
        <f t="shared" si="34"/>
        <v>609.94000000000005</v>
      </c>
      <c r="BD31">
        <f t="shared" si="35"/>
        <v>0.48652294929387818</v>
      </c>
      <c r="BE31">
        <f t="shared" si="36"/>
        <v>0.76442097863744685</v>
      </c>
      <c r="BF31">
        <f t="shared" si="37"/>
        <v>0.522968821806164</v>
      </c>
      <c r="BG31">
        <f t="shared" si="38"/>
        <v>0.77718040079937545</v>
      </c>
      <c r="BH31">
        <f t="shared" si="39"/>
        <v>1400.0074193548401</v>
      </c>
      <c r="BI31">
        <f t="shared" si="40"/>
        <v>1180.1915794638207</v>
      </c>
      <c r="BJ31">
        <f t="shared" si="41"/>
        <v>0.84298951787532939</v>
      </c>
      <c r="BK31">
        <f t="shared" si="42"/>
        <v>0.19597903575065875</v>
      </c>
      <c r="BL31">
        <v>6</v>
      </c>
      <c r="BM31">
        <v>0.5</v>
      </c>
      <c r="BN31" t="s">
        <v>291</v>
      </c>
      <c r="BO31">
        <v>2</v>
      </c>
      <c r="BP31">
        <v>1607641223</v>
      </c>
      <c r="BQ31">
        <v>1399.76870967742</v>
      </c>
      <c r="BR31">
        <v>1424.69129032258</v>
      </c>
      <c r="BS31">
        <v>5.9224638709677402</v>
      </c>
      <c r="BT31">
        <v>4.7930867741935499</v>
      </c>
      <c r="BU31">
        <v>1397.18</v>
      </c>
      <c r="BV31">
        <v>5.9604641935483897</v>
      </c>
      <c r="BW31">
        <v>500.01209677419303</v>
      </c>
      <c r="BX31">
        <v>101.475741935484</v>
      </c>
      <c r="BY31">
        <v>0.100014329032258</v>
      </c>
      <c r="BZ31">
        <v>27.995280645161301</v>
      </c>
      <c r="CA31">
        <v>28.931122580645201</v>
      </c>
      <c r="CB31">
        <v>999.9</v>
      </c>
      <c r="CC31">
        <v>0</v>
      </c>
      <c r="CD31">
        <v>0</v>
      </c>
      <c r="CE31">
        <v>9996.4699999999993</v>
      </c>
      <c r="CF31">
        <v>0</v>
      </c>
      <c r="CG31">
        <v>307.21561290322597</v>
      </c>
      <c r="CH31">
        <v>1400.0074193548401</v>
      </c>
      <c r="CI31">
        <v>0.89999470967741901</v>
      </c>
      <c r="CJ31">
        <v>0.10000535483870999</v>
      </c>
      <c r="CK31">
        <v>0</v>
      </c>
      <c r="CL31">
        <v>986.15454838709695</v>
      </c>
      <c r="CM31">
        <v>4.9997499999999997</v>
      </c>
      <c r="CN31">
        <v>13477.987096774201</v>
      </c>
      <c r="CO31">
        <v>12178.1</v>
      </c>
      <c r="CP31">
        <v>49.046064516129</v>
      </c>
      <c r="CQ31">
        <v>51.003999999999998</v>
      </c>
      <c r="CR31">
        <v>50.181129032258099</v>
      </c>
      <c r="CS31">
        <v>50.257935483871002</v>
      </c>
      <c r="CT31">
        <v>50.155000000000001</v>
      </c>
      <c r="CU31">
        <v>1255.4964516129</v>
      </c>
      <c r="CV31">
        <v>139.51161290322599</v>
      </c>
      <c r="CW31">
        <v>0</v>
      </c>
      <c r="CX31">
        <v>119.799999952316</v>
      </c>
      <c r="CY31">
        <v>0</v>
      </c>
      <c r="CZ31">
        <v>986.160192307692</v>
      </c>
      <c r="DA31">
        <v>1.35374359592798</v>
      </c>
      <c r="DB31">
        <v>34.037606833287903</v>
      </c>
      <c r="DC31">
        <v>13478.253846153801</v>
      </c>
      <c r="DD31">
        <v>15</v>
      </c>
      <c r="DE31">
        <v>0</v>
      </c>
      <c r="DF31" t="s">
        <v>292</v>
      </c>
      <c r="DG31">
        <v>1607556896.0999999</v>
      </c>
      <c r="DH31">
        <v>1607556911.0999999</v>
      </c>
      <c r="DI31">
        <v>0</v>
      </c>
      <c r="DJ31">
        <v>2.4E-2</v>
      </c>
      <c r="DK31">
        <v>0</v>
      </c>
      <c r="DL31">
        <v>2.5870000000000002</v>
      </c>
      <c r="DM31">
        <v>-3.7999999999999999E-2</v>
      </c>
      <c r="DN31">
        <v>394</v>
      </c>
      <c r="DO31">
        <v>9</v>
      </c>
      <c r="DP31">
        <v>0.04</v>
      </c>
      <c r="DQ31">
        <v>0.02</v>
      </c>
      <c r="DR31">
        <v>19.450209194762099</v>
      </c>
      <c r="DS31">
        <v>-0.127613803639092</v>
      </c>
      <c r="DT31">
        <v>7.0615135132638202E-2</v>
      </c>
      <c r="DU31">
        <v>1</v>
      </c>
      <c r="DV31">
        <v>-24.9240064516129</v>
      </c>
      <c r="DW31">
        <v>0.14274677419354601</v>
      </c>
      <c r="DX31">
        <v>8.4331840447220405E-2</v>
      </c>
      <c r="DY31">
        <v>1</v>
      </c>
      <c r="DZ31">
        <v>1.12937741935484</v>
      </c>
      <c r="EA31">
        <v>-3.4125483870969399E-2</v>
      </c>
      <c r="EB31">
        <v>2.5713696209155599E-3</v>
      </c>
      <c r="EC31">
        <v>1</v>
      </c>
      <c r="ED31">
        <v>3</v>
      </c>
      <c r="EE31">
        <v>3</v>
      </c>
      <c r="EF31" t="s">
        <v>298</v>
      </c>
      <c r="EG31">
        <v>100</v>
      </c>
      <c r="EH31">
        <v>100</v>
      </c>
      <c r="EI31">
        <v>2.58</v>
      </c>
      <c r="EJ31">
        <v>-3.7999999999999999E-2</v>
      </c>
      <c r="EK31">
        <v>2.5870000000000002</v>
      </c>
      <c r="EL31">
        <v>0</v>
      </c>
      <c r="EM31">
        <v>0</v>
      </c>
      <c r="EN31">
        <v>0</v>
      </c>
      <c r="EO31">
        <v>-3.7999999999999999E-2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1405.6</v>
      </c>
      <c r="EX31">
        <v>1405.3</v>
      </c>
      <c r="EY31">
        <v>2</v>
      </c>
      <c r="EZ31">
        <v>501.66800000000001</v>
      </c>
      <c r="FA31">
        <v>474.88299999999998</v>
      </c>
      <c r="FB31">
        <v>24.275200000000002</v>
      </c>
      <c r="FC31">
        <v>31.3962</v>
      </c>
      <c r="FD31">
        <v>30</v>
      </c>
      <c r="FE31">
        <v>31.371200000000002</v>
      </c>
      <c r="FF31">
        <v>31.353899999999999</v>
      </c>
      <c r="FG31">
        <v>48.810400000000001</v>
      </c>
      <c r="FH31">
        <v>0</v>
      </c>
      <c r="FI31">
        <v>100</v>
      </c>
      <c r="FJ31">
        <v>24.275400000000001</v>
      </c>
      <c r="FK31">
        <v>1424.65</v>
      </c>
      <c r="FL31">
        <v>10.945399999999999</v>
      </c>
      <c r="FM31">
        <v>101.782</v>
      </c>
      <c r="FN31">
        <v>101.18300000000001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2020-12-10T15:01:40Z</dcterms:created>
  <dcterms:modified xsi:type="dcterms:W3CDTF">2021-05-04T23:10:52Z</dcterms:modified>
</cp:coreProperties>
</file>