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uments\Forrestel Lab\GH Drydown\Data\Raw_Data_Preharvest_GHDD_20\CO2 curves!\all excel files\"/>
    </mc:Choice>
  </mc:AlternateContent>
  <xr:revisionPtr revIDLastSave="0" documentId="13_ncr:1_{0808FB42-CC74-4603-8A09-E070A7E04A3C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Measurements" sheetId="1" r:id="rId1"/>
    <sheet name="Remarks" sheetId="2" r:id="rId2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O31" i="1" l="1"/>
  <c r="BN31" i="1"/>
  <c r="BL31" i="1"/>
  <c r="BM31" i="1" s="1"/>
  <c r="BK31" i="1"/>
  <c r="BJ31" i="1"/>
  <c r="BI31" i="1"/>
  <c r="BH31" i="1"/>
  <c r="BG31" i="1"/>
  <c r="BF31" i="1"/>
  <c r="BE31" i="1"/>
  <c r="BA31" i="1"/>
  <c r="AU31" i="1"/>
  <c r="AO31" i="1"/>
  <c r="AJ31" i="1"/>
  <c r="AH31" i="1"/>
  <c r="L31" i="1" s="1"/>
  <c r="Z31" i="1"/>
  <c r="Y31" i="1"/>
  <c r="X31" i="1"/>
  <c r="Q31" i="1"/>
  <c r="BO30" i="1"/>
  <c r="BN30" i="1"/>
  <c r="BL30" i="1"/>
  <c r="BM30" i="1" s="1"/>
  <c r="BI30" i="1"/>
  <c r="BH30" i="1"/>
  <c r="BG30" i="1"/>
  <c r="BF30" i="1"/>
  <c r="BJ30" i="1" s="1"/>
  <c r="BK30" i="1" s="1"/>
  <c r="BE30" i="1"/>
  <c r="BA30" i="1"/>
  <c r="AU30" i="1"/>
  <c r="AO30" i="1"/>
  <c r="AJ30" i="1"/>
  <c r="AH30" i="1" s="1"/>
  <c r="Z30" i="1"/>
  <c r="Y30" i="1"/>
  <c r="X30" i="1" s="1"/>
  <c r="Q30" i="1"/>
  <c r="BO29" i="1"/>
  <c r="BN29" i="1"/>
  <c r="BL29" i="1"/>
  <c r="BM29" i="1" s="1"/>
  <c r="BK29" i="1"/>
  <c r="BJ29" i="1"/>
  <c r="BI29" i="1"/>
  <c r="BH29" i="1"/>
  <c r="BG29" i="1"/>
  <c r="BF29" i="1"/>
  <c r="BE29" i="1"/>
  <c r="BA29" i="1"/>
  <c r="AU29" i="1"/>
  <c r="AO29" i="1"/>
  <c r="AJ29" i="1"/>
  <c r="AI29" i="1"/>
  <c r="AH29" i="1"/>
  <c r="L29" i="1" s="1"/>
  <c r="Z29" i="1"/>
  <c r="Y29" i="1"/>
  <c r="X29" i="1" s="1"/>
  <c r="Q29" i="1"/>
  <c r="BO28" i="1"/>
  <c r="BN28" i="1"/>
  <c r="BL28" i="1"/>
  <c r="BM28" i="1" s="1"/>
  <c r="BI28" i="1"/>
  <c r="BH28" i="1"/>
  <c r="BG28" i="1"/>
  <c r="BF28" i="1"/>
  <c r="BJ28" i="1" s="1"/>
  <c r="BK28" i="1" s="1"/>
  <c r="BE28" i="1"/>
  <c r="BA28" i="1"/>
  <c r="AU28" i="1"/>
  <c r="AO28" i="1"/>
  <c r="AJ28" i="1"/>
  <c r="AH28" i="1" s="1"/>
  <c r="Z28" i="1"/>
  <c r="Y28" i="1"/>
  <c r="X28" i="1" s="1"/>
  <c r="Q28" i="1"/>
  <c r="BO27" i="1"/>
  <c r="BN27" i="1"/>
  <c r="BL27" i="1"/>
  <c r="BM27" i="1" s="1"/>
  <c r="BK27" i="1"/>
  <c r="BJ27" i="1"/>
  <c r="BI27" i="1"/>
  <c r="BH27" i="1"/>
  <c r="BG27" i="1"/>
  <c r="BF27" i="1"/>
  <c r="BE27" i="1"/>
  <c r="BA27" i="1"/>
  <c r="AU27" i="1"/>
  <c r="AO27" i="1"/>
  <c r="AJ27" i="1"/>
  <c r="AI27" i="1"/>
  <c r="AH27" i="1"/>
  <c r="L27" i="1" s="1"/>
  <c r="Z27" i="1"/>
  <c r="Y27" i="1"/>
  <c r="X27" i="1" s="1"/>
  <c r="Q27" i="1"/>
  <c r="BO26" i="1"/>
  <c r="BN26" i="1"/>
  <c r="BL26" i="1"/>
  <c r="BM26" i="1" s="1"/>
  <c r="BI26" i="1"/>
  <c r="BH26" i="1"/>
  <c r="BG26" i="1"/>
  <c r="BF26" i="1"/>
  <c r="BJ26" i="1" s="1"/>
  <c r="BK26" i="1" s="1"/>
  <c r="BE26" i="1"/>
  <c r="BA26" i="1"/>
  <c r="AU26" i="1"/>
  <c r="AO26" i="1"/>
  <c r="AJ26" i="1"/>
  <c r="AH26" i="1" s="1"/>
  <c r="Z26" i="1"/>
  <c r="Y26" i="1"/>
  <c r="X26" i="1" s="1"/>
  <c r="Q26" i="1"/>
  <c r="BO25" i="1"/>
  <c r="BN25" i="1"/>
  <c r="BL25" i="1"/>
  <c r="BM25" i="1" s="1"/>
  <c r="BK25" i="1"/>
  <c r="BJ25" i="1"/>
  <c r="BI25" i="1"/>
  <c r="BH25" i="1"/>
  <c r="BG25" i="1"/>
  <c r="BF25" i="1"/>
  <c r="BE25" i="1"/>
  <c r="BA25" i="1"/>
  <c r="AU25" i="1"/>
  <c r="AO25" i="1"/>
  <c r="AJ25" i="1"/>
  <c r="AI25" i="1"/>
  <c r="AH25" i="1"/>
  <c r="L25" i="1" s="1"/>
  <c r="Z25" i="1"/>
  <c r="Y25" i="1"/>
  <c r="X25" i="1" s="1"/>
  <c r="Q25" i="1"/>
  <c r="BO24" i="1"/>
  <c r="BN24" i="1"/>
  <c r="BL24" i="1"/>
  <c r="BM24" i="1" s="1"/>
  <c r="BI24" i="1"/>
  <c r="BH24" i="1"/>
  <c r="BG24" i="1"/>
  <c r="BF24" i="1"/>
  <c r="BJ24" i="1" s="1"/>
  <c r="BK24" i="1" s="1"/>
  <c r="BE24" i="1"/>
  <c r="BA24" i="1"/>
  <c r="AU24" i="1"/>
  <c r="AO24" i="1"/>
  <c r="AJ24" i="1"/>
  <c r="AH24" i="1" s="1"/>
  <c r="Z24" i="1"/>
  <c r="Y24" i="1"/>
  <c r="X24" i="1" s="1"/>
  <c r="Q24" i="1"/>
  <c r="BO23" i="1"/>
  <c r="BN23" i="1"/>
  <c r="BL23" i="1"/>
  <c r="BM23" i="1" s="1"/>
  <c r="BK23" i="1"/>
  <c r="BJ23" i="1"/>
  <c r="BI23" i="1"/>
  <c r="BH23" i="1"/>
  <c r="BG23" i="1"/>
  <c r="BF23" i="1"/>
  <c r="BE23" i="1"/>
  <c r="BA23" i="1"/>
  <c r="AU23" i="1"/>
  <c r="AO23" i="1"/>
  <c r="AJ23" i="1"/>
  <c r="AI23" i="1"/>
  <c r="AH23" i="1"/>
  <c r="L23" i="1" s="1"/>
  <c r="Z23" i="1"/>
  <c r="Y23" i="1"/>
  <c r="X23" i="1" s="1"/>
  <c r="Q23" i="1"/>
  <c r="BO22" i="1"/>
  <c r="BN22" i="1"/>
  <c r="BL22" i="1"/>
  <c r="BM22" i="1" s="1"/>
  <c r="BI22" i="1"/>
  <c r="BH22" i="1"/>
  <c r="BG22" i="1"/>
  <c r="BF22" i="1"/>
  <c r="BJ22" i="1" s="1"/>
  <c r="BK22" i="1" s="1"/>
  <c r="BE22" i="1"/>
  <c r="BA22" i="1"/>
  <c r="AU22" i="1"/>
  <c r="AO22" i="1"/>
  <c r="AJ22" i="1"/>
  <c r="AH22" i="1" s="1"/>
  <c r="Z22" i="1"/>
  <c r="Y22" i="1"/>
  <c r="X22" i="1" s="1"/>
  <c r="Q22" i="1"/>
  <c r="BO21" i="1"/>
  <c r="BN21" i="1"/>
  <c r="BL21" i="1"/>
  <c r="BM21" i="1" s="1"/>
  <c r="BK21" i="1"/>
  <c r="BJ21" i="1"/>
  <c r="BI21" i="1"/>
  <c r="BH21" i="1"/>
  <c r="BG21" i="1"/>
  <c r="BF21" i="1"/>
  <c r="BE21" i="1"/>
  <c r="BA21" i="1"/>
  <c r="AU21" i="1"/>
  <c r="AO21" i="1"/>
  <c r="AJ21" i="1"/>
  <c r="AI21" i="1"/>
  <c r="AH21" i="1"/>
  <c r="L21" i="1" s="1"/>
  <c r="Z21" i="1"/>
  <c r="Y21" i="1"/>
  <c r="X21" i="1" s="1"/>
  <c r="Q21" i="1"/>
  <c r="BO20" i="1"/>
  <c r="BN20" i="1"/>
  <c r="BL20" i="1"/>
  <c r="BM20" i="1" s="1"/>
  <c r="BI20" i="1"/>
  <c r="BH20" i="1"/>
  <c r="BG20" i="1"/>
  <c r="BF20" i="1"/>
  <c r="BJ20" i="1" s="1"/>
  <c r="BK20" i="1" s="1"/>
  <c r="BE20" i="1"/>
  <c r="BA20" i="1"/>
  <c r="AU20" i="1"/>
  <c r="AO20" i="1"/>
  <c r="AJ20" i="1"/>
  <c r="AH20" i="1" s="1"/>
  <c r="Z20" i="1"/>
  <c r="Y20" i="1"/>
  <c r="X20" i="1" s="1"/>
  <c r="Q20" i="1"/>
  <c r="BO19" i="1"/>
  <c r="BN19" i="1"/>
  <c r="BL19" i="1"/>
  <c r="BM19" i="1" s="1"/>
  <c r="BK19" i="1"/>
  <c r="BJ19" i="1"/>
  <c r="BI19" i="1"/>
  <c r="BH19" i="1"/>
  <c r="BG19" i="1"/>
  <c r="BF19" i="1"/>
  <c r="BE19" i="1"/>
  <c r="BA19" i="1"/>
  <c r="AU19" i="1"/>
  <c r="AO19" i="1"/>
  <c r="AJ19" i="1"/>
  <c r="AI19" i="1"/>
  <c r="AH19" i="1"/>
  <c r="L19" i="1" s="1"/>
  <c r="Z19" i="1"/>
  <c r="Y19" i="1"/>
  <c r="X19" i="1" s="1"/>
  <c r="Q19" i="1"/>
  <c r="BO18" i="1"/>
  <c r="BN18" i="1"/>
  <c r="BL18" i="1"/>
  <c r="BM18" i="1" s="1"/>
  <c r="BI18" i="1"/>
  <c r="BH18" i="1"/>
  <c r="BG18" i="1"/>
  <c r="BF18" i="1"/>
  <c r="BJ18" i="1" s="1"/>
  <c r="BK18" i="1" s="1"/>
  <c r="BE18" i="1"/>
  <c r="BA18" i="1"/>
  <c r="AU18" i="1"/>
  <c r="AO18" i="1"/>
  <c r="AJ18" i="1"/>
  <c r="AH18" i="1" s="1"/>
  <c r="Z18" i="1"/>
  <c r="Y18" i="1"/>
  <c r="X18" i="1" s="1"/>
  <c r="Q18" i="1"/>
  <c r="BO17" i="1"/>
  <c r="BN17" i="1"/>
  <c r="BL17" i="1"/>
  <c r="BM17" i="1" s="1"/>
  <c r="BK17" i="1"/>
  <c r="BJ17" i="1"/>
  <c r="BI17" i="1"/>
  <c r="BH17" i="1"/>
  <c r="BG17" i="1"/>
  <c r="BF17" i="1"/>
  <c r="BE17" i="1"/>
  <c r="BA17" i="1"/>
  <c r="AU17" i="1"/>
  <c r="AO17" i="1"/>
  <c r="AJ17" i="1"/>
  <c r="AI17" i="1"/>
  <c r="AH17" i="1"/>
  <c r="L17" i="1" s="1"/>
  <c r="Z17" i="1"/>
  <c r="Y17" i="1"/>
  <c r="X17" i="1" s="1"/>
  <c r="Q17" i="1"/>
  <c r="AW20" i="1" l="1"/>
  <c r="T20" i="1"/>
  <c r="AW28" i="1"/>
  <c r="T28" i="1"/>
  <c r="T19" i="1"/>
  <c r="AW19" i="1"/>
  <c r="AY19" i="1" s="1"/>
  <c r="AY20" i="1"/>
  <c r="O22" i="1"/>
  <c r="L22" i="1"/>
  <c r="AI22" i="1"/>
  <c r="K22" i="1"/>
  <c r="AX22" i="1" s="1"/>
  <c r="J22" i="1"/>
  <c r="I22" i="1" s="1"/>
  <c r="T27" i="1"/>
  <c r="AW27" i="1"/>
  <c r="AY27" i="1" s="1"/>
  <c r="AY28" i="1"/>
  <c r="O30" i="1"/>
  <c r="L30" i="1"/>
  <c r="K30" i="1"/>
  <c r="AX30" i="1" s="1"/>
  <c r="AZ30" i="1" s="1"/>
  <c r="AI30" i="1"/>
  <c r="J30" i="1"/>
  <c r="I30" i="1" s="1"/>
  <c r="AW22" i="1"/>
  <c r="AY22" i="1" s="1"/>
  <c r="T22" i="1"/>
  <c r="AW30" i="1"/>
  <c r="T30" i="1"/>
  <c r="T21" i="1"/>
  <c r="AW21" i="1"/>
  <c r="AY21" i="1" s="1"/>
  <c r="O24" i="1"/>
  <c r="AI24" i="1"/>
  <c r="L24" i="1"/>
  <c r="K24" i="1"/>
  <c r="AX24" i="1" s="1"/>
  <c r="J24" i="1"/>
  <c r="I24" i="1" s="1"/>
  <c r="T29" i="1"/>
  <c r="AW29" i="1"/>
  <c r="AY29" i="1" s="1"/>
  <c r="AY30" i="1"/>
  <c r="AW24" i="1"/>
  <c r="AY24" i="1" s="1"/>
  <c r="T24" i="1"/>
  <c r="O18" i="1"/>
  <c r="AI18" i="1"/>
  <c r="L18" i="1"/>
  <c r="K18" i="1"/>
  <c r="AX18" i="1" s="1"/>
  <c r="AZ18" i="1" s="1"/>
  <c r="J18" i="1"/>
  <c r="I18" i="1" s="1"/>
  <c r="T23" i="1"/>
  <c r="AW23" i="1"/>
  <c r="AY23" i="1" s="1"/>
  <c r="O26" i="1"/>
  <c r="AI26" i="1"/>
  <c r="L26" i="1"/>
  <c r="K26" i="1"/>
  <c r="AX26" i="1" s="1"/>
  <c r="J26" i="1"/>
  <c r="I26" i="1" s="1"/>
  <c r="T31" i="1"/>
  <c r="AW31" i="1"/>
  <c r="AY31" i="1" s="1"/>
  <c r="AW18" i="1"/>
  <c r="T18" i="1"/>
  <c r="AW26" i="1"/>
  <c r="AY26" i="1" s="1"/>
  <c r="T26" i="1"/>
  <c r="T17" i="1"/>
  <c r="AW17" i="1"/>
  <c r="AY17" i="1" s="1"/>
  <c r="AY18" i="1"/>
  <c r="O20" i="1"/>
  <c r="L20" i="1"/>
  <c r="AI20" i="1"/>
  <c r="K20" i="1"/>
  <c r="AX20" i="1" s="1"/>
  <c r="AZ20" i="1" s="1"/>
  <c r="J20" i="1"/>
  <c r="I20" i="1" s="1"/>
  <c r="T25" i="1"/>
  <c r="AW25" i="1"/>
  <c r="AY25" i="1" s="1"/>
  <c r="O28" i="1"/>
  <c r="L28" i="1"/>
  <c r="K28" i="1"/>
  <c r="AX28" i="1" s="1"/>
  <c r="AZ28" i="1" s="1"/>
  <c r="AI28" i="1"/>
  <c r="J28" i="1"/>
  <c r="I28" i="1" s="1"/>
  <c r="O17" i="1"/>
  <c r="O19" i="1"/>
  <c r="O21" i="1"/>
  <c r="O23" i="1"/>
  <c r="O25" i="1"/>
  <c r="O27" i="1"/>
  <c r="O29" i="1"/>
  <c r="O31" i="1"/>
  <c r="AI31" i="1"/>
  <c r="J17" i="1"/>
  <c r="I17" i="1" s="1"/>
  <c r="J19" i="1"/>
  <c r="I19" i="1" s="1"/>
  <c r="J21" i="1"/>
  <c r="I21" i="1" s="1"/>
  <c r="J23" i="1"/>
  <c r="I23" i="1" s="1"/>
  <c r="J25" i="1"/>
  <c r="I25" i="1" s="1"/>
  <c r="J27" i="1"/>
  <c r="I27" i="1" s="1"/>
  <c r="J29" i="1"/>
  <c r="I29" i="1" s="1"/>
  <c r="J31" i="1"/>
  <c r="I31" i="1" s="1"/>
  <c r="K17" i="1"/>
  <c r="AX17" i="1" s="1"/>
  <c r="AZ17" i="1" s="1"/>
  <c r="K19" i="1"/>
  <c r="AX19" i="1" s="1"/>
  <c r="K21" i="1"/>
  <c r="AX21" i="1" s="1"/>
  <c r="K23" i="1"/>
  <c r="AX23" i="1" s="1"/>
  <c r="AZ23" i="1" s="1"/>
  <c r="K25" i="1"/>
  <c r="AX25" i="1" s="1"/>
  <c r="AZ25" i="1" s="1"/>
  <c r="K27" i="1"/>
  <c r="AX27" i="1" s="1"/>
  <c r="K29" i="1"/>
  <c r="AX29" i="1" s="1"/>
  <c r="AZ29" i="1" s="1"/>
  <c r="K31" i="1"/>
  <c r="AX31" i="1" s="1"/>
  <c r="AZ31" i="1" s="1"/>
  <c r="U17" i="1" l="1"/>
  <c r="V17" i="1" s="1"/>
  <c r="AB29" i="1"/>
  <c r="AB18" i="1"/>
  <c r="AZ27" i="1"/>
  <c r="AB27" i="1"/>
  <c r="U26" i="1"/>
  <c r="V26" i="1" s="1"/>
  <c r="AZ26" i="1"/>
  <c r="U27" i="1"/>
  <c r="V27" i="1" s="1"/>
  <c r="U19" i="1"/>
  <c r="V19" i="1" s="1"/>
  <c r="AB20" i="1"/>
  <c r="AB23" i="1"/>
  <c r="U29" i="1"/>
  <c r="V29" i="1" s="1"/>
  <c r="U21" i="1"/>
  <c r="V21" i="1" s="1"/>
  <c r="AZ22" i="1"/>
  <c r="U25" i="1"/>
  <c r="V25" i="1" s="1"/>
  <c r="AB26" i="1"/>
  <c r="R26" i="1"/>
  <c r="P26" i="1" s="1"/>
  <c r="S26" i="1" s="1"/>
  <c r="M26" i="1" s="1"/>
  <c r="N26" i="1" s="1"/>
  <c r="AB25" i="1"/>
  <c r="R25" i="1"/>
  <c r="P25" i="1" s="1"/>
  <c r="S25" i="1" s="1"/>
  <c r="M25" i="1" s="1"/>
  <c r="N25" i="1" s="1"/>
  <c r="AB30" i="1"/>
  <c r="AZ21" i="1"/>
  <c r="AB21" i="1"/>
  <c r="U18" i="1"/>
  <c r="V18" i="1" s="1"/>
  <c r="AB24" i="1"/>
  <c r="R24" i="1"/>
  <c r="P24" i="1" s="1"/>
  <c r="S24" i="1" s="1"/>
  <c r="M24" i="1" s="1"/>
  <c r="N24" i="1" s="1"/>
  <c r="U30" i="1"/>
  <c r="V30" i="1" s="1"/>
  <c r="U23" i="1"/>
  <c r="V23" i="1" s="1"/>
  <c r="R23" i="1" s="1"/>
  <c r="P23" i="1" s="1"/>
  <c r="S23" i="1" s="1"/>
  <c r="M23" i="1" s="1"/>
  <c r="N23" i="1" s="1"/>
  <c r="AB28" i="1"/>
  <c r="AB22" i="1"/>
  <c r="R22" i="1"/>
  <c r="P22" i="1" s="1"/>
  <c r="S22" i="1" s="1"/>
  <c r="M22" i="1" s="1"/>
  <c r="N22" i="1" s="1"/>
  <c r="AZ19" i="1"/>
  <c r="AB19" i="1"/>
  <c r="AZ24" i="1"/>
  <c r="U20" i="1"/>
  <c r="V20" i="1" s="1"/>
  <c r="AB31" i="1"/>
  <c r="R31" i="1"/>
  <c r="P31" i="1" s="1"/>
  <c r="S31" i="1" s="1"/>
  <c r="M31" i="1" s="1"/>
  <c r="N31" i="1" s="1"/>
  <c r="U31" i="1"/>
  <c r="V31" i="1" s="1"/>
  <c r="U22" i="1"/>
  <c r="V22" i="1" s="1"/>
  <c r="U28" i="1"/>
  <c r="V28" i="1" s="1"/>
  <c r="R28" i="1" s="1"/>
  <c r="P28" i="1" s="1"/>
  <c r="S28" i="1" s="1"/>
  <c r="M28" i="1" s="1"/>
  <c r="N28" i="1" s="1"/>
  <c r="AB17" i="1"/>
  <c r="R17" i="1"/>
  <c r="P17" i="1" s="1"/>
  <c r="S17" i="1" s="1"/>
  <c r="M17" i="1" s="1"/>
  <c r="N17" i="1" s="1"/>
  <c r="U24" i="1"/>
  <c r="V24" i="1" s="1"/>
  <c r="AC21" i="1" l="1"/>
  <c r="W21" i="1"/>
  <c r="AA21" i="1" s="1"/>
  <c r="AD21" i="1"/>
  <c r="AE21" i="1" s="1"/>
  <c r="W20" i="1"/>
  <c r="AA20" i="1" s="1"/>
  <c r="AD20" i="1"/>
  <c r="AE20" i="1" s="1"/>
  <c r="AC20" i="1"/>
  <c r="W18" i="1"/>
  <c r="AA18" i="1" s="1"/>
  <c r="AD18" i="1"/>
  <c r="AE18" i="1" s="1"/>
  <c r="AC18" i="1"/>
  <c r="AC29" i="1"/>
  <c r="W29" i="1"/>
  <c r="AA29" i="1" s="1"/>
  <c r="AD29" i="1"/>
  <c r="AE29" i="1" s="1"/>
  <c r="W27" i="1"/>
  <c r="AA27" i="1" s="1"/>
  <c r="AC27" i="1"/>
  <c r="AD27" i="1"/>
  <c r="AE27" i="1" s="1"/>
  <c r="R18" i="1"/>
  <c r="P18" i="1" s="1"/>
  <c r="S18" i="1" s="1"/>
  <c r="M18" i="1" s="1"/>
  <c r="N18" i="1" s="1"/>
  <c r="W22" i="1"/>
  <c r="AA22" i="1" s="1"/>
  <c r="AD22" i="1"/>
  <c r="AC22" i="1"/>
  <c r="R21" i="1"/>
  <c r="P21" i="1" s="1"/>
  <c r="S21" i="1" s="1"/>
  <c r="M21" i="1" s="1"/>
  <c r="N21" i="1" s="1"/>
  <c r="R29" i="1"/>
  <c r="P29" i="1" s="1"/>
  <c r="S29" i="1" s="1"/>
  <c r="M29" i="1" s="1"/>
  <c r="N29" i="1" s="1"/>
  <c r="AC19" i="1"/>
  <c r="W19" i="1"/>
  <c r="AA19" i="1" s="1"/>
  <c r="AD19" i="1"/>
  <c r="AE19" i="1" s="1"/>
  <c r="R19" i="1"/>
  <c r="P19" i="1" s="1"/>
  <c r="S19" i="1" s="1"/>
  <c r="M19" i="1" s="1"/>
  <c r="N19" i="1" s="1"/>
  <c r="AC23" i="1"/>
  <c r="W23" i="1"/>
  <c r="AA23" i="1" s="1"/>
  <c r="AD23" i="1"/>
  <c r="AE23" i="1" s="1"/>
  <c r="W26" i="1"/>
  <c r="AA26" i="1" s="1"/>
  <c r="AD26" i="1"/>
  <c r="AC26" i="1"/>
  <c r="W24" i="1"/>
  <c r="AA24" i="1" s="1"/>
  <c r="AD24" i="1"/>
  <c r="AE24" i="1" s="1"/>
  <c r="AC24" i="1"/>
  <c r="W30" i="1"/>
  <c r="AA30" i="1" s="1"/>
  <c r="AD30" i="1"/>
  <c r="AE30" i="1" s="1"/>
  <c r="AC30" i="1"/>
  <c r="AC17" i="1"/>
  <c r="W17" i="1"/>
  <c r="AA17" i="1" s="1"/>
  <c r="AD17" i="1"/>
  <c r="AE17" i="1" s="1"/>
  <c r="W28" i="1"/>
  <c r="AA28" i="1" s="1"/>
  <c r="AD28" i="1"/>
  <c r="AC28" i="1"/>
  <c r="W31" i="1"/>
  <c r="AA31" i="1" s="1"/>
  <c r="AC31" i="1"/>
  <c r="AD31" i="1"/>
  <c r="AC25" i="1"/>
  <c r="W25" i="1"/>
  <c r="AA25" i="1" s="1"/>
  <c r="AD25" i="1"/>
  <c r="R20" i="1"/>
  <c r="P20" i="1" s="1"/>
  <c r="S20" i="1" s="1"/>
  <c r="M20" i="1" s="1"/>
  <c r="N20" i="1" s="1"/>
  <c r="R30" i="1"/>
  <c r="P30" i="1" s="1"/>
  <c r="S30" i="1" s="1"/>
  <c r="M30" i="1" s="1"/>
  <c r="N30" i="1" s="1"/>
  <c r="R27" i="1"/>
  <c r="P27" i="1" s="1"/>
  <c r="S27" i="1" s="1"/>
  <c r="M27" i="1" s="1"/>
  <c r="N27" i="1" s="1"/>
  <c r="AE31" i="1" l="1"/>
  <c r="AE26" i="1"/>
  <c r="AE28" i="1"/>
  <c r="AE22" i="1"/>
  <c r="AE25" i="1"/>
</calcChain>
</file>

<file path=xl/sharedStrings.xml><?xml version="1.0" encoding="utf-8"?>
<sst xmlns="http://schemas.openxmlformats.org/spreadsheetml/2006/main" count="702" uniqueCount="361">
  <si>
    <t>File opened</t>
  </si>
  <si>
    <t>2020-12-11 12:30:29</t>
  </si>
  <si>
    <t>Console s/n</t>
  </si>
  <si>
    <t>68C-901130</t>
  </si>
  <si>
    <t>Console ver</t>
  </si>
  <si>
    <t>Bluestem v.1.4.07</t>
  </si>
  <si>
    <t>Scripts ver</t>
  </si>
  <si>
    <t>2020.06  1.4.07, Oct 2020</t>
  </si>
  <si>
    <t>Head s/n</t>
  </si>
  <si>
    <t>68H-581130</t>
  </si>
  <si>
    <t>Head ver</t>
  </si>
  <si>
    <t>1.4.2</t>
  </si>
  <si>
    <t>Head cal</t>
  </si>
  <si>
    <t>{"co2bspanconc2": "0", "h2oazero": "1.16161", "h2obspanconc2": "0", "h2obspan2a": "0.0678114", "h2oaspan2a": "0.0668561", "h2obspanconc1": "12.17", "co2aspanconc1": "400", "tbzero": "0.0513058", "h2obspan2b": "0.0677395", "flowazero": "0.317", "co2aspan2a": "0.0865215", "co2azero": "0.892502", "h2oaspanconc2": "0", "co2bzero": "0.898612", "chamberpressurezero": "2.57375", "co2bspan1": "0.999577", "tazero": "0.00104713", "h2oaspan1": "1.00398", "co2aspan1": "1.00054", "co2bspan2a": "0.0873229", "co2aspan2b": "0.086568", "h2obzero": "1.16501", "co2aspanconc2": "0", "ssa_ref": "37127.4", "ssb_ref": "34919.1", "h2obspan1": "0.998939", "co2bspan2b": "0.087286", "h2oaspan2b": "0.0671222", "h2oaspanconc1": "12.17", "h2obspan2": "0", "flowmeterzero": "0.990581", "oxygen": "21", "co2bspanconc1": "400", "flowbzero": "0.26", "co2bspan2": "0", "h2oaspan2": "0", "co2aspan2": "0"}</t>
  </si>
  <si>
    <t>Chamber type</t>
  </si>
  <si>
    <t>6800-01a</t>
  </si>
  <si>
    <t>Chamber s/n</t>
  </si>
  <si>
    <t>MPF-551014</t>
  </si>
  <si>
    <t>Chamber rev</t>
  </si>
  <si>
    <t>0</t>
  </si>
  <si>
    <t>Chamber cal</t>
  </si>
  <si>
    <t>Fluorometer</t>
  </si>
  <si>
    <t>Flr. Version</t>
  </si>
  <si>
    <t>1.4.3</t>
  </si>
  <si>
    <t>12:30:29</t>
  </si>
  <si>
    <t>Stability Definition:	ΔH2O (Meas2): Slp&lt;0.2 Per=15	ΔCO2 (Meas2): Slp&lt;0.2 Per=15	A (GasEx): Slp&lt;0.5 Per=15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</si>
  <si>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</si>
  <si>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</si>
  <si>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</si>
  <si>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</si>
  <si>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</si>
  <si>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</si>
  <si>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</si>
  <si>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</si>
  <si>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</si>
  <si>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</si>
  <si>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</si>
  <si>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</si>
  <si>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</si>
  <si>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</si>
  <si>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</si>
  <si>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</si>
  <si>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</si>
  <si>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</si>
  <si>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</si>
  <si>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</si>
  <si>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</si>
  <si>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</si>
  <si>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</si>
  <si>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</si>
  <si>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</si>
  <si>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</si>
  <si>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</si>
  <si>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</si>
  <si>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</si>
  <si>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</si>
  <si>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</si>
  <si>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</si>
  <si>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</si>
  <si>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</si>
  <si>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</si>
  <si>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</si>
  <si>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</si>
  <si>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</si>
  <si>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</si>
  <si>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</si>
  <si>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</si>
  <si>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</si>
  <si>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</si>
  <si>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</si>
  <si>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</si>
  <si>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</si>
  <si>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</si>
  <si>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</si>
  <si>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</si>
  <si>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</si>
  <si>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</si>
  <si>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</si>
  <si>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1.84443 90.2235 373.67 601.075 833.266 1032.8 1221.31 1382.26</t>
  </si>
  <si>
    <t>Fs_true</t>
  </si>
  <si>
    <t>0.788865 103.6 401.89 601.475 801.735 1001.3 1201.27 1401.46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</si>
  <si>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</si>
  <si>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</si>
  <si>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</si>
  <si>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</si>
  <si>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</si>
  <si>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</si>
  <si>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</si>
  <si>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</si>
  <si>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</si>
  <si>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</si>
  <si>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</si>
  <si>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</si>
  <si>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</si>
  <si>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</si>
  <si>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</si>
  <si>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</si>
  <si>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</si>
  <si>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</si>
  <si>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</si>
  <si>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</si>
  <si>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</si>
  <si>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</si>
  <si>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</si>
  <si>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</si>
  <si>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</si>
  <si>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</si>
  <si>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</si>
  <si>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</si>
  <si>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</si>
  <si>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</si>
  <si>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</si>
  <si>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</si>
  <si>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</si>
  <si>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</si>
  <si>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</si>
  <si>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</si>
  <si>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</si>
  <si>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</si>
  <si>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</si>
  <si>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</si>
  <si>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</si>
  <si>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</si>
  <si>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</si>
  <si>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</si>
  <si>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</si>
  <si>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</si>
  <si>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</si>
  <si>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</si>
  <si>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</si>
  <si>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</si>
  <si>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</si>
  <si>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</si>
  <si>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</si>
  <si>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</si>
  <si>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</si>
  <si>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Adark</t>
  </si>
  <si>
    <t>LightAdaptedID</t>
  </si>
  <si>
    <t>Qmax</t>
  </si>
  <si>
    <t>Fs</t>
  </si>
  <si>
    <t>Fm'</t>
  </si>
  <si>
    <t>PhiPS2</t>
  </si>
  <si>
    <t>PS2/1</t>
  </si>
  <si>
    <t>Qabs_fs</t>
  </si>
  <si>
    <t>Afs</t>
  </si>
  <si>
    <t>ETR</t>
  </si>
  <si>
    <t>PhiCO2</t>
  </si>
  <si>
    <t>NPQ</t>
  </si>
  <si>
    <t>DarkPulseID</t>
  </si>
  <si>
    <t>Fs_dp</t>
  </si>
  <si>
    <t>Fo'</t>
  </si>
  <si>
    <t>Fv'/Fm'</t>
  </si>
  <si>
    <t>qP</t>
  </si>
  <si>
    <t>qN</t>
  </si>
  <si>
    <t>qP_Fo</t>
  </si>
  <si>
    <t>qN_Fo</t>
  </si>
  <si>
    <t>qL</t>
  </si>
  <si>
    <t>1-qL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</si>
  <si>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</si>
  <si>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</si>
  <si>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</si>
  <si>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</si>
  <si>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</si>
  <si>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</si>
  <si>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</si>
  <si>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</si>
  <si>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</si>
  <si>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</si>
  <si>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</si>
  <si>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</si>
  <si>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</si>
  <si>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</si>
  <si>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</si>
  <si>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</si>
  <si>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</si>
  <si>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</si>
  <si>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</si>
  <si>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</si>
  <si>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</si>
  <si>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</si>
  <si>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</si>
  <si>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</si>
  <si>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</si>
  <si>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</si>
  <si>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</si>
  <si>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</si>
  <si>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</si>
  <si>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</si>
  <si>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</si>
  <si>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</si>
  <si>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</si>
  <si>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</si>
  <si>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</si>
  <si>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</si>
  <si>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</si>
  <si>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</si>
  <si>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</si>
  <si>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</si>
  <si>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</si>
  <si>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</si>
  <si>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</si>
  <si>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</si>
  <si>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</si>
  <si>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</si>
  <si>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</si>
  <si>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</si>
  <si>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</si>
  <si>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</si>
  <si>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</si>
  <si>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</si>
  <si>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</si>
  <si>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</si>
  <si>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</si>
  <si>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</si>
  <si>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</si>
  <si>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</si>
  <si>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</si>
  <si>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</si>
  <si>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</si>
  <si>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</si>
  <si>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</si>
  <si>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</si>
  <si>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</si>
  <si>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</si>
  <si>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</si>
  <si>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</si>
  <si>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</si>
  <si>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</si>
  <si>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</si>
  <si>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</si>
  <si>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</si>
  <si>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</si>
  <si>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</si>
  <si>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</si>
  <si>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</si>
  <si>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</si>
  <si>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</si>
  <si>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</si>
  <si>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</si>
  <si>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</si>
  <si>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</si>
  <si>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</si>
  <si>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</si>
  <si>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</si>
  <si>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</si>
  <si>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</si>
  <si>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</si>
  <si>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</si>
  <si>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</si>
  <si>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</si>
  <si>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</si>
  <si>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</si>
  <si>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</si>
  <si>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</si>
  <si>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</si>
  <si>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</si>
  <si>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</si>
  <si>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</si>
  <si>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</si>
  <si>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</si>
  <si>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</si>
  <si>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</si>
  <si>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</si>
  <si>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</si>
  <si>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</si>
  <si>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</si>
  <si>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</si>
  <si>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</si>
  <si>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</si>
  <si>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</si>
  <si>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</si>
  <si>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</si>
  <si>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</si>
  <si>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</si>
  <si>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</si>
  <si>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</si>
  <si>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</si>
  <si>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</si>
  <si>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</si>
  <si>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</si>
  <si>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</si>
  <si>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</si>
  <si>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</si>
  <si>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</si>
  <si>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</si>
  <si>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</si>
  <si>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</si>
  <si>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</si>
  <si>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</si>
  <si>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20201211 12:36:50</t>
  </si>
  <si>
    <t>12:36:50</t>
  </si>
  <si>
    <t>1149</t>
  </si>
  <si>
    <t>_1</t>
  </si>
  <si>
    <t>RECT-4143-20200907-06_33_50</t>
  </si>
  <si>
    <t>RECT-1936-20201211-12_36_50</t>
  </si>
  <si>
    <t>DARK-1937-20201211-12_36_58</t>
  </si>
  <si>
    <t>0: Broadleaf</t>
  </si>
  <si>
    <t>12:27:30</t>
  </si>
  <si>
    <t>0/3</t>
  </si>
  <si>
    <t>20201211 12:38:51</t>
  </si>
  <si>
    <t>12:38:51</t>
  </si>
  <si>
    <t>RECT-1938-20201211-12_38_51</t>
  </si>
  <si>
    <t>DARK-1939-20201211-12_38_59</t>
  </si>
  <si>
    <t>12:38:09</t>
  </si>
  <si>
    <t>20201211 12:40:09</t>
  </si>
  <si>
    <t>12:40:09</t>
  </si>
  <si>
    <t>RECT-1940-20201211-12_40_09</t>
  </si>
  <si>
    <t>DARK-1941-20201211-12_40_17</t>
  </si>
  <si>
    <t>3/3</t>
  </si>
  <si>
    <t>20201211 12:41:20</t>
  </si>
  <si>
    <t>12:41:20</t>
  </si>
  <si>
    <t>RECT-1942-20201211-12_41_20</t>
  </si>
  <si>
    <t>DARK-1943-20201211-12_41_28</t>
  </si>
  <si>
    <t>20201211 12:42:52</t>
  </si>
  <si>
    <t>12:42:52</t>
  </si>
  <si>
    <t>RECT-1944-20201211-12_42_52</t>
  </si>
  <si>
    <t>DARK-1945-20201211-12_43_00</t>
  </si>
  <si>
    <t>20201211 12:44:09</t>
  </si>
  <si>
    <t>12:44:09</t>
  </si>
  <si>
    <t>RECT-1946-20201211-12_44_09</t>
  </si>
  <si>
    <t>DARK-1947-20201211-12_44_17</t>
  </si>
  <si>
    <t>20201211 12:45:24</t>
  </si>
  <si>
    <t>12:45:24</t>
  </si>
  <si>
    <t>RECT-1948-20201211-12_45_24</t>
  </si>
  <si>
    <t>DARK-1949-20201211-12_45_32</t>
  </si>
  <si>
    <t>20201211 12:47:03</t>
  </si>
  <si>
    <t>12:47:03</t>
  </si>
  <si>
    <t>RECT-1950-20201211-12_47_03</t>
  </si>
  <si>
    <t>DARK-1951-20201211-12_47_11</t>
  </si>
  <si>
    <t>20201211 12:48:10</t>
  </si>
  <si>
    <t>12:48:10</t>
  </si>
  <si>
    <t>RECT-1952-20201211-12_48_10</t>
  </si>
  <si>
    <t>DARK-1953-20201211-12_48_18</t>
  </si>
  <si>
    <t>12:48:32</t>
  </si>
  <si>
    <t>20201211 12:50:21</t>
  </si>
  <si>
    <t>12:50:21</t>
  </si>
  <si>
    <t>RECT-1954-20201211-12_50_21</t>
  </si>
  <si>
    <t>DARK-1955-20201211-12_50_29</t>
  </si>
  <si>
    <t>20201211 12:51:58</t>
  </si>
  <si>
    <t>12:51:58</t>
  </si>
  <si>
    <t>RECT-1956-20201211-12_51_58</t>
  </si>
  <si>
    <t>DARK-1957-20201211-12_52_06</t>
  </si>
  <si>
    <t>20201211 12:53:49</t>
  </si>
  <si>
    <t>12:53:49</t>
  </si>
  <si>
    <t>RECT-1958-20201211-12_53_49</t>
  </si>
  <si>
    <t>DARK-1959-20201211-12_53_57</t>
  </si>
  <si>
    <t>20201211 12:55:49</t>
  </si>
  <si>
    <t>12:55:49</t>
  </si>
  <si>
    <t>RECT-1960-20201211-12_55_49</t>
  </si>
  <si>
    <t>DARK-1961-20201211-12_55_57</t>
  </si>
  <si>
    <t>1/3</t>
  </si>
  <si>
    <t>20201211 12:57:50</t>
  </si>
  <si>
    <t>12:57:50</t>
  </si>
  <si>
    <t>RECT-1962-20201211-12_57_50</t>
  </si>
  <si>
    <t>DARK-1963-20201211-12_57_58</t>
  </si>
  <si>
    <t>2/3</t>
  </si>
  <si>
    <t>20201211 12:59:50</t>
  </si>
  <si>
    <t>12:59:50</t>
  </si>
  <si>
    <t>RECT-1964-20201211-12_59_50</t>
  </si>
  <si>
    <t>DARK-1965-20201211-12_59_58</t>
  </si>
  <si>
    <t>13:00:20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</si>
</sst>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R31"/>
  <sheetViews>
    <sheetView tabSelected="1" workbookViewId="0"/>
  </sheetViews>
  <sheetFormatPr defaultRowHeight="15" x14ac:dyDescent="0.25"/>
  <sheetData>
    <row r="2" spans="1:174" x14ac:dyDescent="0.25">
      <c r="A2" t="s">
        <v>26</v>
      </c>
      <c r="B2" t="s">
        <v>27</v>
      </c>
      <c r="C2" t="s">
        <v>29</v>
      </c>
    </row>
    <row r="3" spans="1:174" x14ac:dyDescent="0.25">
      <c r="B3" t="s">
        <v>28</v>
      </c>
      <c r="C3">
        <v>21</v>
      </c>
    </row>
    <row r="4" spans="1:174" x14ac:dyDescent="0.25">
      <c r="A4" t="s">
        <v>30</v>
      </c>
      <c r="B4" t="s">
        <v>31</v>
      </c>
      <c r="C4" t="s">
        <v>32</v>
      </c>
      <c r="D4" t="s">
        <v>34</v>
      </c>
      <c r="E4" t="s">
        <v>35</v>
      </c>
      <c r="F4" t="s">
        <v>36</v>
      </c>
      <c r="G4" t="s">
        <v>37</v>
      </c>
      <c r="H4" t="s">
        <v>38</v>
      </c>
      <c r="I4" t="s">
        <v>39</v>
      </c>
      <c r="J4" t="s">
        <v>40</v>
      </c>
      <c r="K4" t="s">
        <v>41</v>
      </c>
    </row>
    <row r="5" spans="1:174" x14ac:dyDescent="0.25">
      <c r="B5" t="s">
        <v>15</v>
      </c>
      <c r="C5" t="s">
        <v>33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174" x14ac:dyDescent="0.25">
      <c r="A6" t="s">
        <v>42</v>
      </c>
      <c r="B6" t="s">
        <v>43</v>
      </c>
      <c r="C6" t="s">
        <v>44</v>
      </c>
      <c r="D6" t="s">
        <v>45</v>
      </c>
      <c r="E6" t="s">
        <v>46</v>
      </c>
    </row>
    <row r="7" spans="1:174" x14ac:dyDescent="0.25">
      <c r="B7">
        <v>0</v>
      </c>
      <c r="C7">
        <v>1</v>
      </c>
      <c r="D7">
        <v>0</v>
      </c>
      <c r="E7">
        <v>0</v>
      </c>
    </row>
    <row r="8" spans="1:174" x14ac:dyDescent="0.25">
      <c r="A8" t="s">
        <v>47</v>
      </c>
      <c r="B8" t="s">
        <v>48</v>
      </c>
      <c r="C8" t="s">
        <v>50</v>
      </c>
      <c r="D8" t="s">
        <v>52</v>
      </c>
      <c r="E8" t="s">
        <v>53</v>
      </c>
      <c r="F8" t="s">
        <v>54</v>
      </c>
      <c r="G8" t="s">
        <v>55</v>
      </c>
      <c r="H8" t="s">
        <v>56</v>
      </c>
      <c r="I8" t="s">
        <v>57</v>
      </c>
      <c r="J8" t="s">
        <v>58</v>
      </c>
      <c r="K8" t="s">
        <v>59</v>
      </c>
      <c r="L8" t="s">
        <v>60</v>
      </c>
      <c r="M8" t="s">
        <v>61</v>
      </c>
      <c r="N8" t="s">
        <v>62</v>
      </c>
      <c r="O8" t="s">
        <v>63</v>
      </c>
      <c r="P8" t="s">
        <v>64</v>
      </c>
      <c r="Q8" t="s">
        <v>65</v>
      </c>
    </row>
    <row r="9" spans="1:174" x14ac:dyDescent="0.25">
      <c r="B9" t="s">
        <v>49</v>
      </c>
      <c r="C9" t="s">
        <v>51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4" x14ac:dyDescent="0.25">
      <c r="A10" t="s">
        <v>66</v>
      </c>
      <c r="B10" t="s">
        <v>67</v>
      </c>
      <c r="C10" t="s">
        <v>68</v>
      </c>
      <c r="D10" t="s">
        <v>69</v>
      </c>
      <c r="E10" t="s">
        <v>70</v>
      </c>
      <c r="F10" t="s">
        <v>71</v>
      </c>
    </row>
    <row r="11" spans="1:174" x14ac:dyDescent="0.25">
      <c r="B11">
        <v>0</v>
      </c>
      <c r="C11">
        <v>0</v>
      </c>
      <c r="D11">
        <v>0</v>
      </c>
      <c r="E11">
        <v>0</v>
      </c>
      <c r="F11">
        <v>1</v>
      </c>
    </row>
    <row r="12" spans="1:174" x14ac:dyDescent="0.25">
      <c r="A12" t="s">
        <v>72</v>
      </c>
      <c r="B12" t="s">
        <v>73</v>
      </c>
      <c r="C12" t="s">
        <v>74</v>
      </c>
      <c r="D12" t="s">
        <v>75</v>
      </c>
      <c r="E12" t="s">
        <v>76</v>
      </c>
      <c r="F12" t="s">
        <v>77</v>
      </c>
      <c r="G12" t="s">
        <v>79</v>
      </c>
      <c r="H12" t="s">
        <v>81</v>
      </c>
    </row>
    <row r="13" spans="1:174" x14ac:dyDescent="0.25">
      <c r="B13">
        <v>-6276</v>
      </c>
      <c r="C13">
        <v>6.6</v>
      </c>
      <c r="D13">
        <v>1.7090000000000001E-5</v>
      </c>
      <c r="E13">
        <v>3.11</v>
      </c>
      <c r="F13" t="s">
        <v>78</v>
      </c>
      <c r="G13" t="s">
        <v>80</v>
      </c>
      <c r="H13">
        <v>0</v>
      </c>
    </row>
    <row r="14" spans="1:174" x14ac:dyDescent="0.25">
      <c r="A14" t="s">
        <v>82</v>
      </c>
      <c r="B14" t="s">
        <v>82</v>
      </c>
      <c r="C14" t="s">
        <v>82</v>
      </c>
      <c r="D14" t="s">
        <v>82</v>
      </c>
      <c r="E14" t="s">
        <v>82</v>
      </c>
      <c r="F14" t="s">
        <v>83</v>
      </c>
      <c r="G14" t="s">
        <v>83</v>
      </c>
      <c r="H14" t="s">
        <v>84</v>
      </c>
      <c r="I14" t="s">
        <v>84</v>
      </c>
      <c r="J14" t="s">
        <v>84</v>
      </c>
      <c r="K14" t="s">
        <v>84</v>
      </c>
      <c r="L14" t="s">
        <v>84</v>
      </c>
      <c r="M14" t="s">
        <v>84</v>
      </c>
      <c r="N14" t="s">
        <v>84</v>
      </c>
      <c r="O14" t="s">
        <v>84</v>
      </c>
      <c r="P14" t="s">
        <v>84</v>
      </c>
      <c r="Q14" t="s">
        <v>84</v>
      </c>
      <c r="R14" t="s">
        <v>84</v>
      </c>
      <c r="S14" t="s">
        <v>84</v>
      </c>
      <c r="T14" t="s">
        <v>84</v>
      </c>
      <c r="U14" t="s">
        <v>84</v>
      </c>
      <c r="V14" t="s">
        <v>84</v>
      </c>
      <c r="W14" t="s">
        <v>84</v>
      </c>
      <c r="X14" t="s">
        <v>84</v>
      </c>
      <c r="Y14" t="s">
        <v>84</v>
      </c>
      <c r="Z14" t="s">
        <v>84</v>
      </c>
      <c r="AA14" t="s">
        <v>84</v>
      </c>
      <c r="AB14" t="s">
        <v>84</v>
      </c>
      <c r="AC14" t="s">
        <v>84</v>
      </c>
      <c r="AD14" t="s">
        <v>84</v>
      </c>
      <c r="AE14" t="s">
        <v>84</v>
      </c>
      <c r="AF14" t="s">
        <v>85</v>
      </c>
      <c r="AG14" t="s">
        <v>85</v>
      </c>
      <c r="AH14" t="s">
        <v>85</v>
      </c>
      <c r="AI14" t="s">
        <v>85</v>
      </c>
      <c r="AJ14" t="s">
        <v>85</v>
      </c>
      <c r="AK14" t="s">
        <v>86</v>
      </c>
      <c r="AL14" t="s">
        <v>86</v>
      </c>
      <c r="AM14" t="s">
        <v>86</v>
      </c>
      <c r="AN14" t="s">
        <v>86</v>
      </c>
      <c r="AO14" t="s">
        <v>86</v>
      </c>
      <c r="AP14" t="s">
        <v>86</v>
      </c>
      <c r="AQ14" t="s">
        <v>86</v>
      </c>
      <c r="AR14" t="s">
        <v>86</v>
      </c>
      <c r="AS14" t="s">
        <v>86</v>
      </c>
      <c r="AT14" t="s">
        <v>86</v>
      </c>
      <c r="AU14" t="s">
        <v>86</v>
      </c>
      <c r="AV14" t="s">
        <v>86</v>
      </c>
      <c r="AW14" t="s">
        <v>86</v>
      </c>
      <c r="AX14" t="s">
        <v>86</v>
      </c>
      <c r="AY14" t="s">
        <v>86</v>
      </c>
      <c r="AZ14" t="s">
        <v>86</v>
      </c>
      <c r="BA14" t="s">
        <v>86</v>
      </c>
      <c r="BB14" t="s">
        <v>86</v>
      </c>
      <c r="BC14" t="s">
        <v>86</v>
      </c>
      <c r="BD14" t="s">
        <v>86</v>
      </c>
      <c r="BE14" t="s">
        <v>86</v>
      </c>
      <c r="BF14" t="s">
        <v>86</v>
      </c>
      <c r="BG14" t="s">
        <v>86</v>
      </c>
      <c r="BH14" t="s">
        <v>86</v>
      </c>
      <c r="BI14" t="s">
        <v>86</v>
      </c>
      <c r="BJ14" t="s">
        <v>86</v>
      </c>
      <c r="BK14" t="s">
        <v>86</v>
      </c>
      <c r="BL14" t="s">
        <v>87</v>
      </c>
      <c r="BM14" t="s">
        <v>87</v>
      </c>
      <c r="BN14" t="s">
        <v>87</v>
      </c>
      <c r="BO14" t="s">
        <v>87</v>
      </c>
      <c r="BP14" t="s">
        <v>88</v>
      </c>
      <c r="BQ14" t="s">
        <v>88</v>
      </c>
      <c r="BR14" t="s">
        <v>88</v>
      </c>
      <c r="BS14" t="s">
        <v>88</v>
      </c>
      <c r="BT14" t="s">
        <v>89</v>
      </c>
      <c r="BU14" t="s">
        <v>89</v>
      </c>
      <c r="BV14" t="s">
        <v>89</v>
      </c>
      <c r="BW14" t="s">
        <v>89</v>
      </c>
      <c r="BX14" t="s">
        <v>89</v>
      </c>
      <c r="BY14" t="s">
        <v>89</v>
      </c>
      <c r="BZ14" t="s">
        <v>89</v>
      </c>
      <c r="CA14" t="s">
        <v>89</v>
      </c>
      <c r="CB14" t="s">
        <v>89</v>
      </c>
      <c r="CC14" t="s">
        <v>89</v>
      </c>
      <c r="CD14" t="s">
        <v>89</v>
      </c>
      <c r="CE14" t="s">
        <v>89</v>
      </c>
      <c r="CF14" t="s">
        <v>89</v>
      </c>
      <c r="CG14" t="s">
        <v>89</v>
      </c>
      <c r="CH14" t="s">
        <v>89</v>
      </c>
      <c r="CI14" t="s">
        <v>89</v>
      </c>
      <c r="CJ14" t="s">
        <v>89</v>
      </c>
      <c r="CK14" t="s">
        <v>89</v>
      </c>
      <c r="CL14" t="s">
        <v>90</v>
      </c>
      <c r="CM14" t="s">
        <v>90</v>
      </c>
      <c r="CN14" t="s">
        <v>90</v>
      </c>
      <c r="CO14" t="s">
        <v>90</v>
      </c>
      <c r="CP14" t="s">
        <v>90</v>
      </c>
      <c r="CQ14" t="s">
        <v>90</v>
      </c>
      <c r="CR14" t="s">
        <v>90</v>
      </c>
      <c r="CS14" t="s">
        <v>90</v>
      </c>
      <c r="CT14" t="s">
        <v>90</v>
      </c>
      <c r="CU14" t="s">
        <v>90</v>
      </c>
      <c r="CV14" t="s">
        <v>90</v>
      </c>
      <c r="CW14" t="s">
        <v>90</v>
      </c>
      <c r="CX14" t="s">
        <v>90</v>
      </c>
      <c r="CY14" t="s">
        <v>90</v>
      </c>
      <c r="CZ14" t="s">
        <v>90</v>
      </c>
      <c r="DA14" t="s">
        <v>90</v>
      </c>
      <c r="DB14" t="s">
        <v>90</v>
      </c>
      <c r="DC14" t="s">
        <v>90</v>
      </c>
      <c r="DD14" t="s">
        <v>91</v>
      </c>
      <c r="DE14" t="s">
        <v>91</v>
      </c>
      <c r="DF14" t="s">
        <v>91</v>
      </c>
      <c r="DG14" t="s">
        <v>91</v>
      </c>
      <c r="DH14" t="s">
        <v>91</v>
      </c>
      <c r="DI14" t="s">
        <v>92</v>
      </c>
      <c r="DJ14" t="s">
        <v>92</v>
      </c>
      <c r="DK14" t="s">
        <v>92</v>
      </c>
      <c r="DL14" t="s">
        <v>92</v>
      </c>
      <c r="DM14" t="s">
        <v>92</v>
      </c>
      <c r="DN14" t="s">
        <v>92</v>
      </c>
      <c r="DO14" t="s">
        <v>92</v>
      </c>
      <c r="DP14" t="s">
        <v>92</v>
      </c>
      <c r="DQ14" t="s">
        <v>92</v>
      </c>
      <c r="DR14" t="s">
        <v>92</v>
      </c>
      <c r="DS14" t="s">
        <v>92</v>
      </c>
      <c r="DT14" t="s">
        <v>92</v>
      </c>
      <c r="DU14" t="s">
        <v>92</v>
      </c>
      <c r="DV14" t="s">
        <v>93</v>
      </c>
      <c r="DW14" t="s">
        <v>93</v>
      </c>
      <c r="DX14" t="s">
        <v>93</v>
      </c>
      <c r="DY14" t="s">
        <v>93</v>
      </c>
      <c r="DZ14" t="s">
        <v>93</v>
      </c>
      <c r="EA14" t="s">
        <v>93</v>
      </c>
      <c r="EB14" t="s">
        <v>93</v>
      </c>
      <c r="EC14" t="s">
        <v>93</v>
      </c>
      <c r="ED14" t="s">
        <v>93</v>
      </c>
      <c r="EE14" t="s">
        <v>93</v>
      </c>
      <c r="EF14" t="s">
        <v>93</v>
      </c>
      <c r="EG14" t="s">
        <v>93</v>
      </c>
      <c r="EH14" t="s">
        <v>93</v>
      </c>
      <c r="EI14" t="s">
        <v>93</v>
      </c>
      <c r="EJ14" t="s">
        <v>93</v>
      </c>
      <c r="EK14" t="s">
        <v>94</v>
      </c>
      <c r="EL14" t="s">
        <v>94</v>
      </c>
      <c r="EM14" t="s">
        <v>94</v>
      </c>
      <c r="EN14" t="s">
        <v>94</v>
      </c>
      <c r="EO14" t="s">
        <v>94</v>
      </c>
      <c r="EP14" t="s">
        <v>94</v>
      </c>
      <c r="EQ14" t="s">
        <v>94</v>
      </c>
      <c r="ER14" t="s">
        <v>94</v>
      </c>
      <c r="ES14" t="s">
        <v>94</v>
      </c>
      <c r="ET14" t="s">
        <v>94</v>
      </c>
      <c r="EU14" t="s">
        <v>94</v>
      </c>
      <c r="EV14" t="s">
        <v>94</v>
      </c>
      <c r="EW14" t="s">
        <v>94</v>
      </c>
      <c r="EX14" t="s">
        <v>94</v>
      </c>
      <c r="EY14" t="s">
        <v>94</v>
      </c>
      <c r="EZ14" t="s">
        <v>94</v>
      </c>
      <c r="FA14" t="s">
        <v>94</v>
      </c>
      <c r="FB14" t="s">
        <v>94</v>
      </c>
      <c r="FC14" t="s">
        <v>95</v>
      </c>
      <c r="FD14" t="s">
        <v>95</v>
      </c>
      <c r="FE14" t="s">
        <v>95</v>
      </c>
      <c r="FF14" t="s">
        <v>95</v>
      </c>
      <c r="FG14" t="s">
        <v>95</v>
      </c>
      <c r="FH14" t="s">
        <v>95</v>
      </c>
      <c r="FI14" t="s">
        <v>95</v>
      </c>
      <c r="FJ14" t="s">
        <v>95</v>
      </c>
      <c r="FK14" t="s">
        <v>95</v>
      </c>
      <c r="FL14" t="s">
        <v>95</v>
      </c>
      <c r="FM14" t="s">
        <v>95</v>
      </c>
      <c r="FN14" t="s">
        <v>95</v>
      </c>
      <c r="FO14" t="s">
        <v>95</v>
      </c>
      <c r="FP14" t="s">
        <v>95</v>
      </c>
      <c r="FQ14" t="s">
        <v>95</v>
      </c>
      <c r="FR14" t="s">
        <v>95</v>
      </c>
    </row>
    <row r="15" spans="1:174" x14ac:dyDescent="0.25">
      <c r="A15" t="s">
        <v>96</v>
      </c>
      <c r="B15" t="s">
        <v>97</v>
      </c>
      <c r="C15" t="s">
        <v>98</v>
      </c>
      <c r="D15" t="s">
        <v>99</v>
      </c>
      <c r="E15" t="s">
        <v>100</v>
      </c>
      <c r="F15" t="s">
        <v>101</v>
      </c>
      <c r="G15" t="s">
        <v>102</v>
      </c>
      <c r="H15" t="s">
        <v>103</v>
      </c>
      <c r="I15" t="s">
        <v>104</v>
      </c>
      <c r="J15" t="s">
        <v>105</v>
      </c>
      <c r="K15" t="s">
        <v>106</v>
      </c>
      <c r="L15" t="s">
        <v>107</v>
      </c>
      <c r="M15" t="s">
        <v>108</v>
      </c>
      <c r="N15" t="s">
        <v>109</v>
      </c>
      <c r="O15" t="s">
        <v>110</v>
      </c>
      <c r="P15" t="s">
        <v>111</v>
      </c>
      <c r="Q15" t="s">
        <v>112</v>
      </c>
      <c r="R15" t="s">
        <v>113</v>
      </c>
      <c r="S15" t="s">
        <v>114</v>
      </c>
      <c r="T15" t="s">
        <v>115</v>
      </c>
      <c r="U15" t="s">
        <v>116</v>
      </c>
      <c r="V15" t="s">
        <v>117</v>
      </c>
      <c r="W15" t="s">
        <v>118</v>
      </c>
      <c r="X15" t="s">
        <v>119</v>
      </c>
      <c r="Y15" t="s">
        <v>120</v>
      </c>
      <c r="Z15" t="s">
        <v>121</v>
      </c>
      <c r="AA15" t="s">
        <v>122</v>
      </c>
      <c r="AB15" t="s">
        <v>123</v>
      </c>
      <c r="AC15" t="s">
        <v>124</v>
      </c>
      <c r="AD15" t="s">
        <v>125</v>
      </c>
      <c r="AE15" t="s">
        <v>126</v>
      </c>
      <c r="AF15" t="s">
        <v>85</v>
      </c>
      <c r="AG15" t="s">
        <v>127</v>
      </c>
      <c r="AH15" t="s">
        <v>128</v>
      </c>
      <c r="AI15" t="s">
        <v>129</v>
      </c>
      <c r="AJ15" t="s">
        <v>130</v>
      </c>
      <c r="AK15" t="s">
        <v>131</v>
      </c>
      <c r="AL15" t="s">
        <v>132</v>
      </c>
      <c r="AM15" t="s">
        <v>133</v>
      </c>
      <c r="AN15" t="s">
        <v>134</v>
      </c>
      <c r="AO15" t="s">
        <v>135</v>
      </c>
      <c r="AP15" t="s">
        <v>136</v>
      </c>
      <c r="AQ15" t="s">
        <v>137</v>
      </c>
      <c r="AR15" t="s">
        <v>138</v>
      </c>
      <c r="AS15" t="s">
        <v>139</v>
      </c>
      <c r="AT15" t="s">
        <v>140</v>
      </c>
      <c r="AU15" t="s">
        <v>141</v>
      </c>
      <c r="AV15" t="s">
        <v>142</v>
      </c>
      <c r="AW15" t="s">
        <v>143</v>
      </c>
      <c r="AX15" t="s">
        <v>144</v>
      </c>
      <c r="AY15" t="s">
        <v>145</v>
      </c>
      <c r="AZ15" t="s">
        <v>146</v>
      </c>
      <c r="BA15" t="s">
        <v>147</v>
      </c>
      <c r="BB15" t="s">
        <v>148</v>
      </c>
      <c r="BC15" t="s">
        <v>149</v>
      </c>
      <c r="BD15" t="s">
        <v>150</v>
      </c>
      <c r="BE15" t="s">
        <v>151</v>
      </c>
      <c r="BF15" t="s">
        <v>152</v>
      </c>
      <c r="BG15" t="s">
        <v>153</v>
      </c>
      <c r="BH15" t="s">
        <v>154</v>
      </c>
      <c r="BI15" t="s">
        <v>155</v>
      </c>
      <c r="BJ15" t="s">
        <v>156</v>
      </c>
      <c r="BK15" t="s">
        <v>157</v>
      </c>
      <c r="BL15" t="s">
        <v>158</v>
      </c>
      <c r="BM15" t="s">
        <v>159</v>
      </c>
      <c r="BN15" t="s">
        <v>160</v>
      </c>
      <c r="BO15" t="s">
        <v>161</v>
      </c>
      <c r="BP15" t="s">
        <v>162</v>
      </c>
      <c r="BQ15" t="s">
        <v>163</v>
      </c>
      <c r="BR15" t="s">
        <v>164</v>
      </c>
      <c r="BS15" t="s">
        <v>165</v>
      </c>
      <c r="BT15" t="s">
        <v>103</v>
      </c>
      <c r="BU15" t="s">
        <v>166</v>
      </c>
      <c r="BV15" t="s">
        <v>167</v>
      </c>
      <c r="BW15" t="s">
        <v>168</v>
      </c>
      <c r="BX15" t="s">
        <v>169</v>
      </c>
      <c r="BY15" t="s">
        <v>170</v>
      </c>
      <c r="BZ15" t="s">
        <v>171</v>
      </c>
      <c r="CA15" t="s">
        <v>172</v>
      </c>
      <c r="CB15" t="s">
        <v>173</v>
      </c>
      <c r="CC15" t="s">
        <v>174</v>
      </c>
      <c r="CD15" t="s">
        <v>175</v>
      </c>
      <c r="CE15" t="s">
        <v>176</v>
      </c>
      <c r="CF15" t="s">
        <v>177</v>
      </c>
      <c r="CG15" t="s">
        <v>178</v>
      </c>
      <c r="CH15" t="s">
        <v>179</v>
      </c>
      <c r="CI15" t="s">
        <v>180</v>
      </c>
      <c r="CJ15" t="s">
        <v>181</v>
      </c>
      <c r="CK15" t="s">
        <v>182</v>
      </c>
      <c r="CL15" t="s">
        <v>183</v>
      </c>
      <c r="CM15" t="s">
        <v>184</v>
      </c>
      <c r="CN15" t="s">
        <v>185</v>
      </c>
      <c r="CO15" t="s">
        <v>186</v>
      </c>
      <c r="CP15" t="s">
        <v>187</v>
      </c>
      <c r="CQ15" t="s">
        <v>188</v>
      </c>
      <c r="CR15" t="s">
        <v>189</v>
      </c>
      <c r="CS15" t="s">
        <v>190</v>
      </c>
      <c r="CT15" t="s">
        <v>191</v>
      </c>
      <c r="CU15" t="s">
        <v>192</v>
      </c>
      <c r="CV15" t="s">
        <v>193</v>
      </c>
      <c r="CW15" t="s">
        <v>194</v>
      </c>
      <c r="CX15" t="s">
        <v>195</v>
      </c>
      <c r="CY15" t="s">
        <v>196</v>
      </c>
      <c r="CZ15" t="s">
        <v>197</v>
      </c>
      <c r="DA15" t="s">
        <v>198</v>
      </c>
      <c r="DB15" t="s">
        <v>199</v>
      </c>
      <c r="DC15" t="s">
        <v>200</v>
      </c>
      <c r="DD15" t="s">
        <v>201</v>
      </c>
      <c r="DE15" t="s">
        <v>202</v>
      </c>
      <c r="DF15" t="s">
        <v>203</v>
      </c>
      <c r="DG15" t="s">
        <v>204</v>
      </c>
      <c r="DH15" t="s">
        <v>205</v>
      </c>
      <c r="DI15" t="s">
        <v>97</v>
      </c>
      <c r="DJ15" t="s">
        <v>100</v>
      </c>
      <c r="DK15" t="s">
        <v>206</v>
      </c>
      <c r="DL15" t="s">
        <v>207</v>
      </c>
      <c r="DM15" t="s">
        <v>208</v>
      </c>
      <c r="DN15" t="s">
        <v>209</v>
      </c>
      <c r="DO15" t="s">
        <v>210</v>
      </c>
      <c r="DP15" t="s">
        <v>211</v>
      </c>
      <c r="DQ15" t="s">
        <v>212</v>
      </c>
      <c r="DR15" t="s">
        <v>213</v>
      </c>
      <c r="DS15" t="s">
        <v>214</v>
      </c>
      <c r="DT15" t="s">
        <v>215</v>
      </c>
      <c r="DU15" t="s">
        <v>216</v>
      </c>
      <c r="DV15" t="s">
        <v>217</v>
      </c>
      <c r="DW15" t="s">
        <v>218</v>
      </c>
      <c r="DX15" t="s">
        <v>219</v>
      </c>
      <c r="DY15" t="s">
        <v>220</v>
      </c>
      <c r="DZ15" t="s">
        <v>221</v>
      </c>
      <c r="EA15" t="s">
        <v>222</v>
      </c>
      <c r="EB15" t="s">
        <v>223</v>
      </c>
      <c r="EC15" t="s">
        <v>224</v>
      </c>
      <c r="ED15" t="s">
        <v>225</v>
      </c>
      <c r="EE15" t="s">
        <v>226</v>
      </c>
      <c r="EF15" t="s">
        <v>227</v>
      </c>
      <c r="EG15" t="s">
        <v>228</v>
      </c>
      <c r="EH15" t="s">
        <v>229</v>
      </c>
      <c r="EI15" t="s">
        <v>230</v>
      </c>
      <c r="EJ15" t="s">
        <v>231</v>
      </c>
      <c r="EK15" t="s">
        <v>232</v>
      </c>
      <c r="EL15" t="s">
        <v>233</v>
      </c>
      <c r="EM15" t="s">
        <v>234</v>
      </c>
      <c r="EN15" t="s">
        <v>235</v>
      </c>
      <c r="EO15" t="s">
        <v>236</v>
      </c>
      <c r="EP15" t="s">
        <v>237</v>
      </c>
      <c r="EQ15" t="s">
        <v>238</v>
      </c>
      <c r="ER15" t="s">
        <v>239</v>
      </c>
      <c r="ES15" t="s">
        <v>240</v>
      </c>
      <c r="ET15" t="s">
        <v>241</v>
      </c>
      <c r="EU15" t="s">
        <v>242</v>
      </c>
      <c r="EV15" t="s">
        <v>243</v>
      </c>
      <c r="EW15" t="s">
        <v>244</v>
      </c>
      <c r="EX15" t="s">
        <v>245</v>
      </c>
      <c r="EY15" t="s">
        <v>246</v>
      </c>
      <c r="EZ15" t="s">
        <v>247</v>
      </c>
      <c r="FA15" t="s">
        <v>248</v>
      </c>
      <c r="FB15" t="s">
        <v>249</v>
      </c>
      <c r="FC15" t="s">
        <v>250</v>
      </c>
      <c r="FD15" t="s">
        <v>251</v>
      </c>
      <c r="FE15" t="s">
        <v>252</v>
      </c>
      <c r="FF15" t="s">
        <v>253</v>
      </c>
      <c r="FG15" t="s">
        <v>254</v>
      </c>
      <c r="FH15" t="s">
        <v>255</v>
      </c>
      <c r="FI15" t="s">
        <v>256</v>
      </c>
      <c r="FJ15" t="s">
        <v>257</v>
      </c>
      <c r="FK15" t="s">
        <v>258</v>
      </c>
      <c r="FL15" t="s">
        <v>259</v>
      </c>
      <c r="FM15" t="s">
        <v>260</v>
      </c>
      <c r="FN15" t="s">
        <v>261</v>
      </c>
      <c r="FO15" t="s">
        <v>262</v>
      </c>
      <c r="FP15" t="s">
        <v>263</v>
      </c>
      <c r="FQ15" t="s">
        <v>264</v>
      </c>
      <c r="FR15" t="s">
        <v>265</v>
      </c>
    </row>
    <row r="16" spans="1:174" x14ac:dyDescent="0.25">
      <c r="B16" t="s">
        <v>266</v>
      </c>
      <c r="C16" t="s">
        <v>266</v>
      </c>
      <c r="H16" t="s">
        <v>266</v>
      </c>
      <c r="I16" t="s">
        <v>267</v>
      </c>
      <c r="J16" t="s">
        <v>268</v>
      </c>
      <c r="K16" t="s">
        <v>269</v>
      </c>
      <c r="L16" t="s">
        <v>270</v>
      </c>
      <c r="M16" t="s">
        <v>270</v>
      </c>
      <c r="N16" t="s">
        <v>173</v>
      </c>
      <c r="O16" t="s">
        <v>173</v>
      </c>
      <c r="P16" t="s">
        <v>267</v>
      </c>
      <c r="Q16" t="s">
        <v>267</v>
      </c>
      <c r="R16" t="s">
        <v>267</v>
      </c>
      <c r="S16" t="s">
        <v>267</v>
      </c>
      <c r="T16" t="s">
        <v>271</v>
      </c>
      <c r="U16" t="s">
        <v>272</v>
      </c>
      <c r="V16" t="s">
        <v>272</v>
      </c>
      <c r="W16" t="s">
        <v>273</v>
      </c>
      <c r="X16" t="s">
        <v>274</v>
      </c>
      <c r="Y16" t="s">
        <v>273</v>
      </c>
      <c r="Z16" t="s">
        <v>273</v>
      </c>
      <c r="AA16" t="s">
        <v>273</v>
      </c>
      <c r="AB16" t="s">
        <v>271</v>
      </c>
      <c r="AC16" t="s">
        <v>271</v>
      </c>
      <c r="AD16" t="s">
        <v>271</v>
      </c>
      <c r="AE16" t="s">
        <v>271</v>
      </c>
      <c r="AF16" t="s">
        <v>275</v>
      </c>
      <c r="AG16" t="s">
        <v>274</v>
      </c>
      <c r="AI16" t="s">
        <v>274</v>
      </c>
      <c r="AJ16" t="s">
        <v>275</v>
      </c>
      <c r="AP16" t="s">
        <v>269</v>
      </c>
      <c r="AW16" t="s">
        <v>269</v>
      </c>
      <c r="AX16" t="s">
        <v>269</v>
      </c>
      <c r="AY16" t="s">
        <v>269</v>
      </c>
      <c r="AZ16" t="s">
        <v>276</v>
      </c>
      <c r="BL16" t="s">
        <v>269</v>
      </c>
      <c r="BM16" t="s">
        <v>269</v>
      </c>
      <c r="BO16" t="s">
        <v>277</v>
      </c>
      <c r="BP16" t="s">
        <v>278</v>
      </c>
      <c r="BS16" t="s">
        <v>267</v>
      </c>
      <c r="BT16" t="s">
        <v>266</v>
      </c>
      <c r="BU16" t="s">
        <v>270</v>
      </c>
      <c r="BV16" t="s">
        <v>270</v>
      </c>
      <c r="BW16" t="s">
        <v>279</v>
      </c>
      <c r="BX16" t="s">
        <v>279</v>
      </c>
      <c r="BY16" t="s">
        <v>270</v>
      </c>
      <c r="BZ16" t="s">
        <v>279</v>
      </c>
      <c r="CA16" t="s">
        <v>275</v>
      </c>
      <c r="CB16" t="s">
        <v>273</v>
      </c>
      <c r="CC16" t="s">
        <v>273</v>
      </c>
      <c r="CD16" t="s">
        <v>272</v>
      </c>
      <c r="CE16" t="s">
        <v>272</v>
      </c>
      <c r="CF16" t="s">
        <v>272</v>
      </c>
      <c r="CG16" t="s">
        <v>272</v>
      </c>
      <c r="CH16" t="s">
        <v>272</v>
      </c>
      <c r="CI16" t="s">
        <v>280</v>
      </c>
      <c r="CJ16" t="s">
        <v>269</v>
      </c>
      <c r="CK16" t="s">
        <v>269</v>
      </c>
      <c r="CL16" t="s">
        <v>269</v>
      </c>
      <c r="CQ16" t="s">
        <v>269</v>
      </c>
      <c r="CT16" t="s">
        <v>272</v>
      </c>
      <c r="CU16" t="s">
        <v>272</v>
      </c>
      <c r="CV16" t="s">
        <v>272</v>
      </c>
      <c r="CW16" t="s">
        <v>272</v>
      </c>
      <c r="CX16" t="s">
        <v>272</v>
      </c>
      <c r="CY16" t="s">
        <v>269</v>
      </c>
      <c r="CZ16" t="s">
        <v>269</v>
      </c>
      <c r="DA16" t="s">
        <v>269</v>
      </c>
      <c r="DB16" t="s">
        <v>266</v>
      </c>
      <c r="DE16" t="s">
        <v>281</v>
      </c>
      <c r="DF16" t="s">
        <v>281</v>
      </c>
      <c r="DH16" t="s">
        <v>266</v>
      </c>
      <c r="DI16" t="s">
        <v>282</v>
      </c>
      <c r="DK16" t="s">
        <v>266</v>
      </c>
      <c r="DL16" t="s">
        <v>266</v>
      </c>
      <c r="DN16" t="s">
        <v>283</v>
      </c>
      <c r="DO16" t="s">
        <v>284</v>
      </c>
      <c r="DP16" t="s">
        <v>283</v>
      </c>
      <c r="DQ16" t="s">
        <v>284</v>
      </c>
      <c r="DR16" t="s">
        <v>283</v>
      </c>
      <c r="DS16" t="s">
        <v>284</v>
      </c>
      <c r="DT16" t="s">
        <v>274</v>
      </c>
      <c r="DU16" t="s">
        <v>274</v>
      </c>
      <c r="DV16" t="s">
        <v>269</v>
      </c>
      <c r="DW16" t="s">
        <v>285</v>
      </c>
      <c r="DX16" t="s">
        <v>269</v>
      </c>
      <c r="DZ16" t="s">
        <v>270</v>
      </c>
      <c r="EA16" t="s">
        <v>286</v>
      </c>
      <c r="EB16" t="s">
        <v>270</v>
      </c>
      <c r="ED16" t="s">
        <v>279</v>
      </c>
      <c r="EE16" t="s">
        <v>287</v>
      </c>
      <c r="EF16" t="s">
        <v>279</v>
      </c>
      <c r="EK16" t="s">
        <v>274</v>
      </c>
      <c r="EL16" t="s">
        <v>274</v>
      </c>
      <c r="EM16" t="s">
        <v>283</v>
      </c>
      <c r="EN16" t="s">
        <v>284</v>
      </c>
      <c r="EO16" t="s">
        <v>284</v>
      </c>
      <c r="ES16" t="s">
        <v>284</v>
      </c>
      <c r="EW16" t="s">
        <v>270</v>
      </c>
      <c r="EX16" t="s">
        <v>270</v>
      </c>
      <c r="EY16" t="s">
        <v>279</v>
      </c>
      <c r="EZ16" t="s">
        <v>279</v>
      </c>
      <c r="FA16" t="s">
        <v>288</v>
      </c>
      <c r="FB16" t="s">
        <v>288</v>
      </c>
      <c r="FD16" t="s">
        <v>275</v>
      </c>
      <c r="FE16" t="s">
        <v>275</v>
      </c>
      <c r="FF16" t="s">
        <v>272</v>
      </c>
      <c r="FG16" t="s">
        <v>272</v>
      </c>
      <c r="FH16" t="s">
        <v>272</v>
      </c>
      <c r="FI16" t="s">
        <v>272</v>
      </c>
      <c r="FJ16" t="s">
        <v>272</v>
      </c>
      <c r="FK16" t="s">
        <v>274</v>
      </c>
      <c r="FL16" t="s">
        <v>274</v>
      </c>
      <c r="FM16" t="s">
        <v>274</v>
      </c>
      <c r="FN16" t="s">
        <v>272</v>
      </c>
      <c r="FO16" t="s">
        <v>270</v>
      </c>
      <c r="FP16" t="s">
        <v>279</v>
      </c>
      <c r="FQ16" t="s">
        <v>274</v>
      </c>
      <c r="FR16" t="s">
        <v>274</v>
      </c>
    </row>
    <row r="17" spans="1:174" x14ac:dyDescent="0.25">
      <c r="A17">
        <v>1</v>
      </c>
      <c r="B17">
        <v>1607711810.5999999</v>
      </c>
      <c r="C17">
        <v>0</v>
      </c>
      <c r="D17" t="s">
        <v>289</v>
      </c>
      <c r="E17" t="s">
        <v>290</v>
      </c>
      <c r="F17" t="s">
        <v>291</v>
      </c>
      <c r="G17" t="s">
        <v>292</v>
      </c>
      <c r="H17">
        <v>1607711802.5999999</v>
      </c>
      <c r="I17">
        <f t="shared" ref="I17:I31" si="0">(J17)/1000</f>
        <v>3.9386342163781119E-4</v>
      </c>
      <c r="J17">
        <f t="shared" ref="J17:J31" si="1">1000*CA17*AH17*(BW17-BX17)/(100*BP17*(1000-AH17*BW17))</f>
        <v>0.39386342163781118</v>
      </c>
      <c r="K17">
        <f t="shared" ref="K17:K31" si="2">CA17*AH17*(BV17-BU17*(1000-AH17*BX17)/(1000-AH17*BW17))/(100*BP17)</f>
        <v>3.1766971886642894</v>
      </c>
      <c r="L17">
        <f t="shared" ref="L17:L31" si="3">BU17 - IF(AH17&gt;1, K17*BP17*100/(AJ17*CI17), 0)</f>
        <v>401.86629032258099</v>
      </c>
      <c r="M17">
        <f t="shared" ref="M17:M31" si="4">((S17-I17/2)*L17-K17)/(S17+I17/2)</f>
        <v>159.11323733074698</v>
      </c>
      <c r="N17">
        <f t="shared" ref="N17:N31" si="5">M17*(CB17+CC17)/1000</f>
        <v>16.244673021698048</v>
      </c>
      <c r="O17">
        <f t="shared" ref="O17:O31" si="6">(BU17 - IF(AH17&gt;1, K17*BP17*100/(AJ17*CI17), 0))*(CB17+CC17)/1000</f>
        <v>41.028556732605701</v>
      </c>
      <c r="P17">
        <f t="shared" ref="P17:P31" si="7">2/((1/R17-1/Q17)+SIGN(R17)*SQRT((1/R17-1/Q17)*(1/R17-1/Q17) + 4*BQ17/((BQ17+1)*(BQ17+1))*(2*1/R17*1/Q17-1/Q17*1/Q17)))</f>
        <v>2.1741526629584604E-2</v>
      </c>
      <c r="Q17">
        <f t="shared" ref="Q17:Q31" si="8">IF(LEFT(BR17,1)&lt;&gt;"0",IF(LEFT(BR17,1)="1",3,BS17),$D$5+$E$5*(CI17*CB17/($K$5*1000))+$F$5*(CI17*CB17/($K$5*1000))*MAX(MIN(BP17,$J$5),$I$5)*MAX(MIN(BP17,$J$5),$I$5)+$G$5*MAX(MIN(BP17,$J$5),$I$5)*(CI17*CB17/($K$5*1000))+$H$5*(CI17*CB17/($K$5*1000))*(CI17*CB17/($K$5*1000)))</f>
        <v>2.9639731774126528</v>
      </c>
      <c r="R17">
        <f t="shared" ref="R17:R31" si="9">I17*(1000-(1000*0.61365*EXP(17.502*V17/(240.97+V17))/(CB17+CC17)+BW17)/2)/(1000*0.61365*EXP(17.502*V17/(240.97+V17))/(CB17+CC17)-BW17)</f>
        <v>2.1653314866035521E-2</v>
      </c>
      <c r="S17">
        <f t="shared" ref="S17:S31" si="10">1/((BQ17+1)/(P17/1.6)+1/(Q17/1.37)) + BQ17/((BQ17+1)/(P17/1.6) + BQ17/(Q17/1.37))</f>
        <v>1.3541217324628329E-2</v>
      </c>
      <c r="T17">
        <f t="shared" ref="T17:T31" si="11">(BM17*BO17)</f>
        <v>231.28940121301039</v>
      </c>
      <c r="U17">
        <f t="shared" ref="U17:U31" si="12">(CD17+(T17+2*0.95*0.0000000567*(((CD17+$B$7)+273)^4-(CD17+273)^4)-44100*I17)/(1.84*29.3*Q17+8*0.95*0.0000000567*(CD17+273)^3))</f>
        <v>29.243433660903978</v>
      </c>
      <c r="V17">
        <f t="shared" ref="V17:V31" si="13">($C$7*CE17+$D$7*CF17+$E$7*U17)</f>
        <v>28.334806451612899</v>
      </c>
      <c r="W17">
        <f t="shared" ref="W17:W31" si="14">0.61365*EXP(17.502*V17/(240.97+V17))</f>
        <v>3.869541272372075</v>
      </c>
      <c r="X17">
        <f t="shared" ref="X17:X31" si="15">(Y17/Z17*100)</f>
        <v>54.466071678829273</v>
      </c>
      <c r="Y17">
        <f t="shared" ref="Y17:Y31" si="16">BW17*(CB17+CC17)/1000</f>
        <v>2.0664679186876413</v>
      </c>
      <c r="Z17">
        <f t="shared" ref="Z17:Z31" si="17">0.61365*EXP(17.502*CD17/(240.97+CD17))</f>
        <v>3.7940461924131541</v>
      </c>
      <c r="AA17">
        <f t="shared" ref="AA17:AA31" si="18">(W17-BW17*(CB17+CC17)/1000)</f>
        <v>1.8030733536844337</v>
      </c>
      <c r="AB17">
        <f t="shared" ref="AB17:AB31" si="19">(-I17*44100)</f>
        <v>-17.369376894227475</v>
      </c>
      <c r="AC17">
        <f t="shared" ref="AC17:AC31" si="20">2*29.3*Q17*0.92*(CD17-V17)</f>
        <v>-54.073164577485109</v>
      </c>
      <c r="AD17">
        <f t="shared" ref="AD17:AD31" si="21">2*0.95*0.0000000567*(((CD17+$B$7)+273)^4-(V17+273)^4)</f>
        <v>-3.9832264445760641</v>
      </c>
      <c r="AE17">
        <f t="shared" ref="AE17:AE31" si="22">T17+AD17+AB17+AC17</f>
        <v>155.86363329672173</v>
      </c>
      <c r="AF17">
        <v>0</v>
      </c>
      <c r="AG17">
        <v>0</v>
      </c>
      <c r="AH17">
        <f t="shared" ref="AH17:AH31" si="23">IF(AF17*$H$13&gt;=AJ17,1,(AJ17/(AJ17-AF17*$H$13)))</f>
        <v>1</v>
      </c>
      <c r="AI17">
        <f t="shared" ref="AI17:AI31" si="24">(AH17-1)*100</f>
        <v>0</v>
      </c>
      <c r="AJ17">
        <f t="shared" ref="AJ17:AJ31" si="25">MAX(0,($B$13+$C$13*CI17)/(1+$D$13*CI17)*CB17/(CD17+273)*$E$13)</f>
        <v>53743.730004322169</v>
      </c>
      <c r="AK17" t="s">
        <v>293</v>
      </c>
      <c r="AL17">
        <v>10143.9</v>
      </c>
      <c r="AM17">
        <v>715.47692307692296</v>
      </c>
      <c r="AN17">
        <v>3262.08</v>
      </c>
      <c r="AO17">
        <f t="shared" ref="AO17:AO31" si="26">1-AM17/AN17</f>
        <v>0.78066849277855754</v>
      </c>
      <c r="AP17">
        <v>-0.57774747981622299</v>
      </c>
      <c r="AQ17" t="s">
        <v>294</v>
      </c>
      <c r="AR17">
        <v>15403.8</v>
      </c>
      <c r="AS17">
        <v>884.54915384615401</v>
      </c>
      <c r="AT17">
        <v>1004.02</v>
      </c>
      <c r="AU17">
        <f t="shared" ref="AU17:AU31" si="27">1-AS17/AT17</f>
        <v>0.11899249631864506</v>
      </c>
      <c r="AV17">
        <v>0.5</v>
      </c>
      <c r="AW17">
        <f t="shared" ref="AW17:AW31" si="28">BM17</f>
        <v>1180.1775886511766</v>
      </c>
      <c r="AX17">
        <f t="shared" ref="AX17:AX31" si="29">K17</f>
        <v>3.1766971886642894</v>
      </c>
      <c r="AY17">
        <f t="shared" ref="AY17:AY31" si="30">AU17*AV17*AW17</f>
        <v>70.216138686461264</v>
      </c>
      <c r="AZ17">
        <f t="shared" ref="AZ17:AZ31" si="31">(AX17-AP17)/AW17</f>
        <v>3.1812539948089186E-3</v>
      </c>
      <c r="BA17">
        <f t="shared" ref="BA17:BA31" si="32">(AN17-AT17)/AT17</f>
        <v>2.2490189438457402</v>
      </c>
      <c r="BB17" t="s">
        <v>295</v>
      </c>
      <c r="BC17">
        <v>884.54915384615401</v>
      </c>
      <c r="BD17">
        <v>706.33</v>
      </c>
      <c r="BE17">
        <f t="shared" ref="BE17:BE31" si="33">1-BD17/AT17</f>
        <v>0.29649807772753523</v>
      </c>
      <c r="BF17">
        <f t="shared" ref="BF17:BF31" si="34">(AT17-BC17)/(AT17-BD17)</f>
        <v>0.40132636687106049</v>
      </c>
      <c r="BG17">
        <f t="shared" ref="BG17:BG31" si="35">(AN17-AT17)/(AN17-BD17)</f>
        <v>0.8835214711924092</v>
      </c>
      <c r="BH17">
        <f t="shared" ref="BH17:BH31" si="36">(AT17-BC17)/(AT17-AM17)</f>
        <v>0.41404856227306336</v>
      </c>
      <c r="BI17">
        <f t="shared" ref="BI17:BI31" si="37">(AN17-AT17)/(AN17-AM17)</f>
        <v>0.88669491545902468</v>
      </c>
      <c r="BJ17">
        <f t="shared" ref="BJ17:BJ31" si="38">(BF17*BD17/BC17)</f>
        <v>0.32046704412012667</v>
      </c>
      <c r="BK17">
        <f t="shared" ref="BK17:BK31" si="39">(1-BJ17)</f>
        <v>0.67953295587987328</v>
      </c>
      <c r="BL17">
        <f t="shared" ref="BL17:BL31" si="40">$B$11*CJ17+$C$11*CK17+$F$11*CL17*(1-CO17)</f>
        <v>1399.99129032258</v>
      </c>
      <c r="BM17">
        <f t="shared" ref="BM17:BM31" si="41">BL17*BN17</f>
        <v>1180.1775886511766</v>
      </c>
      <c r="BN17">
        <f t="shared" ref="BN17:BN31" si="42">($B$11*$D$9+$C$11*$D$9+$F$11*((CY17+CQ17)/MAX(CY17+CQ17+CZ17, 0.1)*$I$9+CZ17/MAX(CY17+CQ17+CZ17, 0.1)*$J$9))/($B$11+$C$11+$F$11)</f>
        <v>0.84298923629678091</v>
      </c>
      <c r="BO17">
        <f t="shared" ref="BO17:BO31" si="43">($B$11*$K$9+$C$11*$K$9+$F$11*((CY17+CQ17)/MAX(CY17+CQ17+CZ17, 0.1)*$P$9+CZ17/MAX(CY17+CQ17+CZ17, 0.1)*$Q$9))/($B$11+$C$11+$F$11)</f>
        <v>0.19597847259356174</v>
      </c>
      <c r="BP17">
        <v>6</v>
      </c>
      <c r="BQ17">
        <v>0.5</v>
      </c>
      <c r="BR17" t="s">
        <v>296</v>
      </c>
      <c r="BS17">
        <v>2</v>
      </c>
      <c r="BT17">
        <v>1607711802.5999999</v>
      </c>
      <c r="BU17">
        <v>401.86629032258099</v>
      </c>
      <c r="BV17">
        <v>405.86735483871001</v>
      </c>
      <c r="BW17">
        <v>20.240629032258099</v>
      </c>
      <c r="BX17">
        <v>19.777664516129001</v>
      </c>
      <c r="BY17">
        <v>401.68174193548401</v>
      </c>
      <c r="BZ17">
        <v>19.986245161290299</v>
      </c>
      <c r="CA17">
        <v>500.11354838709701</v>
      </c>
      <c r="CB17">
        <v>101.99506451612901</v>
      </c>
      <c r="CC17">
        <v>9.9979832258064505E-2</v>
      </c>
      <c r="CD17">
        <v>27.996412903225799</v>
      </c>
      <c r="CE17">
        <v>28.334806451612899</v>
      </c>
      <c r="CF17">
        <v>999.9</v>
      </c>
      <c r="CG17">
        <v>0</v>
      </c>
      <c r="CH17">
        <v>0</v>
      </c>
      <c r="CI17">
        <v>9998.0916129032303</v>
      </c>
      <c r="CJ17">
        <v>0</v>
      </c>
      <c r="CK17">
        <v>244.091451612903</v>
      </c>
      <c r="CL17">
        <v>1399.99129032258</v>
      </c>
      <c r="CM17">
        <v>0.90000138709677402</v>
      </c>
      <c r="CN17">
        <v>9.9998729032258094E-2</v>
      </c>
      <c r="CO17">
        <v>0</v>
      </c>
      <c r="CP17">
        <v>885.339032258065</v>
      </c>
      <c r="CQ17">
        <v>4.9994800000000001</v>
      </c>
      <c r="CR17">
        <v>12582.8064516129</v>
      </c>
      <c r="CS17">
        <v>11417.5064516129</v>
      </c>
      <c r="CT17">
        <v>48.798000000000002</v>
      </c>
      <c r="CU17">
        <v>50.640999999999998</v>
      </c>
      <c r="CV17">
        <v>49.8648387096774</v>
      </c>
      <c r="CW17">
        <v>50.137</v>
      </c>
      <c r="CX17">
        <v>50.608741935483899</v>
      </c>
      <c r="CY17">
        <v>1255.49451612903</v>
      </c>
      <c r="CZ17">
        <v>139.49677419354799</v>
      </c>
      <c r="DA17">
        <v>0</v>
      </c>
      <c r="DB17">
        <v>918.90000009536698</v>
      </c>
      <c r="DC17">
        <v>0</v>
      </c>
      <c r="DD17">
        <v>884.54915384615401</v>
      </c>
      <c r="DE17">
        <v>-85.682871850612997</v>
      </c>
      <c r="DF17">
        <v>-1197.5726503742201</v>
      </c>
      <c r="DG17">
        <v>12571.8153846154</v>
      </c>
      <c r="DH17">
        <v>15</v>
      </c>
      <c r="DI17">
        <v>1607711250.0999999</v>
      </c>
      <c r="DJ17" t="s">
        <v>297</v>
      </c>
      <c r="DK17">
        <v>1607711250.0999999</v>
      </c>
      <c r="DL17">
        <v>1607711241.5999999</v>
      </c>
      <c r="DM17">
        <v>1</v>
      </c>
      <c r="DN17">
        <v>-0.82699999999999996</v>
      </c>
      <c r="DO17">
        <v>-0.16600000000000001</v>
      </c>
      <c r="DP17">
        <v>-0.95299999999999996</v>
      </c>
      <c r="DQ17">
        <v>0.29199999999999998</v>
      </c>
      <c r="DR17">
        <v>1425</v>
      </c>
      <c r="DS17">
        <v>21</v>
      </c>
      <c r="DT17">
        <v>0.01</v>
      </c>
      <c r="DU17">
        <v>0.05</v>
      </c>
      <c r="DV17">
        <v>3.1434639303668002</v>
      </c>
      <c r="DW17">
        <v>1.3909751795991301</v>
      </c>
      <c r="DX17">
        <v>0.12273151579052501</v>
      </c>
      <c r="DY17">
        <v>0</v>
      </c>
      <c r="DZ17">
        <v>-3.9819164516129</v>
      </c>
      <c r="EA17">
        <v>-1.5182496774193499</v>
      </c>
      <c r="EB17">
        <v>0.13608590293535699</v>
      </c>
      <c r="EC17">
        <v>0</v>
      </c>
      <c r="ED17">
        <v>0.46461812903225802</v>
      </c>
      <c r="EE17">
        <v>-0.21822788709677499</v>
      </c>
      <c r="EF17">
        <v>1.7011686737674499E-2</v>
      </c>
      <c r="EG17">
        <v>0</v>
      </c>
      <c r="EH17">
        <v>0</v>
      </c>
      <c r="EI17">
        <v>3</v>
      </c>
      <c r="EJ17" t="s">
        <v>298</v>
      </c>
      <c r="EK17">
        <v>100</v>
      </c>
      <c r="EL17">
        <v>100</v>
      </c>
      <c r="EM17">
        <v>0.185</v>
      </c>
      <c r="EN17">
        <v>0.25480000000000003</v>
      </c>
      <c r="EO17">
        <v>0.35336544521706298</v>
      </c>
      <c r="EP17">
        <v>-1.6043650578588901E-5</v>
      </c>
      <c r="EQ17">
        <v>-1.15305589960158E-6</v>
      </c>
      <c r="ER17">
        <v>3.6581349982770798E-10</v>
      </c>
      <c r="ES17">
        <v>-0.10004229544944</v>
      </c>
      <c r="ET17">
        <v>-1.48585495900011E-2</v>
      </c>
      <c r="EU17">
        <v>2.0620247853856302E-3</v>
      </c>
      <c r="EV17">
        <v>-2.1578943166311499E-5</v>
      </c>
      <c r="EW17">
        <v>18</v>
      </c>
      <c r="EX17">
        <v>2225</v>
      </c>
      <c r="EY17">
        <v>1</v>
      </c>
      <c r="EZ17">
        <v>25</v>
      </c>
      <c r="FA17">
        <v>9.3000000000000007</v>
      </c>
      <c r="FB17">
        <v>9.5</v>
      </c>
      <c r="FC17">
        <v>2</v>
      </c>
      <c r="FD17">
        <v>494.50400000000002</v>
      </c>
      <c r="FE17">
        <v>479.14800000000002</v>
      </c>
      <c r="FF17">
        <v>23.7667</v>
      </c>
      <c r="FG17">
        <v>33.641100000000002</v>
      </c>
      <c r="FH17">
        <v>29.9999</v>
      </c>
      <c r="FI17">
        <v>33.692799999999998</v>
      </c>
      <c r="FJ17">
        <v>33.738100000000003</v>
      </c>
      <c r="FK17">
        <v>19.335599999999999</v>
      </c>
      <c r="FL17">
        <v>20.878499999999999</v>
      </c>
      <c r="FM17">
        <v>48.812899999999999</v>
      </c>
      <c r="FN17">
        <v>23.766999999999999</v>
      </c>
      <c r="FO17">
        <v>405.173</v>
      </c>
      <c r="FP17">
        <v>19.874099999999999</v>
      </c>
      <c r="FQ17">
        <v>97.887200000000007</v>
      </c>
      <c r="FR17">
        <v>102</v>
      </c>
    </row>
    <row r="18" spans="1:174" x14ac:dyDescent="0.25">
      <c r="A18">
        <v>2</v>
      </c>
      <c r="B18">
        <v>1607711931.0999999</v>
      </c>
      <c r="C18">
        <v>120.5</v>
      </c>
      <c r="D18" t="s">
        <v>299</v>
      </c>
      <c r="E18" t="s">
        <v>300</v>
      </c>
      <c r="F18" t="s">
        <v>291</v>
      </c>
      <c r="G18" t="s">
        <v>292</v>
      </c>
      <c r="H18">
        <v>1607711923.3499999</v>
      </c>
      <c r="I18">
        <f t="shared" si="0"/>
        <v>4.725910926887477E-4</v>
      </c>
      <c r="J18">
        <f t="shared" si="1"/>
        <v>0.47259109268874772</v>
      </c>
      <c r="K18">
        <f t="shared" si="2"/>
        <v>-1.0652577025959259E-2</v>
      </c>
      <c r="L18">
        <f t="shared" si="3"/>
        <v>48.561903333333298</v>
      </c>
      <c r="M18">
        <f t="shared" si="4"/>
        <v>47.821733889575704</v>
      </c>
      <c r="N18">
        <f t="shared" si="5"/>
        <v>4.8821297680440932</v>
      </c>
      <c r="O18">
        <f t="shared" si="6"/>
        <v>4.9576938051639035</v>
      </c>
      <c r="P18">
        <f t="shared" si="7"/>
        <v>2.6315368653509173E-2</v>
      </c>
      <c r="Q18">
        <f t="shared" si="8"/>
        <v>2.9629977117682085</v>
      </c>
      <c r="R18">
        <f t="shared" si="9"/>
        <v>2.6186214738497453E-2</v>
      </c>
      <c r="S18">
        <f t="shared" si="10"/>
        <v>1.6377935204599008E-2</v>
      </c>
      <c r="T18">
        <f t="shared" si="11"/>
        <v>231.29325559847038</v>
      </c>
      <c r="U18">
        <f t="shared" si="12"/>
        <v>29.207057675510686</v>
      </c>
      <c r="V18">
        <f t="shared" si="13"/>
        <v>28.313469999999999</v>
      </c>
      <c r="W18">
        <f t="shared" si="14"/>
        <v>3.8647427324010231</v>
      </c>
      <c r="X18">
        <f t="shared" si="15"/>
        <v>54.767343540030232</v>
      </c>
      <c r="Y18">
        <f t="shared" si="16"/>
        <v>2.0758943811988972</v>
      </c>
      <c r="Z18">
        <f t="shared" si="17"/>
        <v>3.7903872034282555</v>
      </c>
      <c r="AA18">
        <f t="shared" si="18"/>
        <v>1.7888483512021258</v>
      </c>
      <c r="AB18">
        <f t="shared" si="19"/>
        <v>-20.841267187573774</v>
      </c>
      <c r="AC18">
        <f t="shared" si="20"/>
        <v>-53.290706788541975</v>
      </c>
      <c r="AD18">
        <f t="shared" si="21"/>
        <v>-3.9261391382620694</v>
      </c>
      <c r="AE18">
        <f t="shared" si="22"/>
        <v>153.23514248409256</v>
      </c>
      <c r="AF18">
        <v>0</v>
      </c>
      <c r="AG18">
        <v>0</v>
      </c>
      <c r="AH18">
        <f t="shared" si="23"/>
        <v>1</v>
      </c>
      <c r="AI18">
        <f t="shared" si="24"/>
        <v>0</v>
      </c>
      <c r="AJ18">
        <f t="shared" si="25"/>
        <v>53718.088948228862</v>
      </c>
      <c r="AK18" t="s">
        <v>293</v>
      </c>
      <c r="AL18">
        <v>10143.9</v>
      </c>
      <c r="AM18">
        <v>715.47692307692296</v>
      </c>
      <c r="AN18">
        <v>3262.08</v>
      </c>
      <c r="AO18">
        <f t="shared" si="26"/>
        <v>0.78066849277855754</v>
      </c>
      <c r="AP18">
        <v>-0.57774747981622299</v>
      </c>
      <c r="AQ18" t="s">
        <v>301</v>
      </c>
      <c r="AR18">
        <v>15401.4</v>
      </c>
      <c r="AS18">
        <v>748.31369230769201</v>
      </c>
      <c r="AT18">
        <v>822.49</v>
      </c>
      <c r="AU18">
        <f t="shared" si="27"/>
        <v>9.0185057194990814E-2</v>
      </c>
      <c r="AV18">
        <v>0.5</v>
      </c>
      <c r="AW18">
        <f t="shared" si="28"/>
        <v>1180.1945215545209</v>
      </c>
      <c r="AX18">
        <f t="shared" si="29"/>
        <v>-1.0652577025959259E-2</v>
      </c>
      <c r="AY18">
        <f t="shared" si="30"/>
        <v>53.217955213804643</v>
      </c>
      <c r="AZ18">
        <f t="shared" si="31"/>
        <v>4.8050968923606037E-4</v>
      </c>
      <c r="BA18">
        <f t="shared" si="32"/>
        <v>2.9661029313426304</v>
      </c>
      <c r="BB18" t="s">
        <v>302</v>
      </c>
      <c r="BC18">
        <v>748.31369230769201</v>
      </c>
      <c r="BD18">
        <v>602.42999999999995</v>
      </c>
      <c r="BE18">
        <f t="shared" si="33"/>
        <v>0.26755340490461899</v>
      </c>
      <c r="BF18">
        <f t="shared" si="34"/>
        <v>0.33707310593614459</v>
      </c>
      <c r="BG18">
        <f t="shared" si="35"/>
        <v>0.9172597898219691</v>
      </c>
      <c r="BH18">
        <f t="shared" si="36"/>
        <v>0.69315180747141103</v>
      </c>
      <c r="BI18">
        <f t="shared" si="37"/>
        <v>0.95797810899829161</v>
      </c>
      <c r="BJ18">
        <f t="shared" si="38"/>
        <v>0.27136073186486082</v>
      </c>
      <c r="BK18">
        <f t="shared" si="39"/>
        <v>0.72863926813513924</v>
      </c>
      <c r="BL18">
        <f t="shared" si="40"/>
        <v>1400.011</v>
      </c>
      <c r="BM18">
        <f t="shared" si="41"/>
        <v>1180.1945215545209</v>
      </c>
      <c r="BN18">
        <f t="shared" si="42"/>
        <v>0.84298946333601732</v>
      </c>
      <c r="BO18">
        <f t="shared" si="43"/>
        <v>0.19597892667203459</v>
      </c>
      <c r="BP18">
        <v>6</v>
      </c>
      <c r="BQ18">
        <v>0.5</v>
      </c>
      <c r="BR18" t="s">
        <v>296</v>
      </c>
      <c r="BS18">
        <v>2</v>
      </c>
      <c r="BT18">
        <v>1607711923.3499999</v>
      </c>
      <c r="BU18">
        <v>48.561903333333298</v>
      </c>
      <c r="BV18">
        <v>48.5766566666667</v>
      </c>
      <c r="BW18">
        <v>20.333926666666699</v>
      </c>
      <c r="BX18">
        <v>19.778479999999998</v>
      </c>
      <c r="BY18">
        <v>48.271726666666702</v>
      </c>
      <c r="BZ18">
        <v>20.049716666666701</v>
      </c>
      <c r="CA18">
        <v>500.11799999999999</v>
      </c>
      <c r="CB18">
        <v>101.99016666666699</v>
      </c>
      <c r="CC18">
        <v>0.100020596666667</v>
      </c>
      <c r="CD18">
        <v>27.979863333333299</v>
      </c>
      <c r="CE18">
        <v>28.313469999999999</v>
      </c>
      <c r="CF18">
        <v>999.9</v>
      </c>
      <c r="CG18">
        <v>0</v>
      </c>
      <c r="CH18">
        <v>0</v>
      </c>
      <c r="CI18">
        <v>9993.04633333333</v>
      </c>
      <c r="CJ18">
        <v>0</v>
      </c>
      <c r="CK18">
        <v>222.42253333333301</v>
      </c>
      <c r="CL18">
        <v>1400.011</v>
      </c>
      <c r="CM18">
        <v>0.89999459999999998</v>
      </c>
      <c r="CN18">
        <v>0.10000531</v>
      </c>
      <c r="CO18">
        <v>0</v>
      </c>
      <c r="CP18">
        <v>748.57429999999999</v>
      </c>
      <c r="CQ18">
        <v>4.9994800000000001</v>
      </c>
      <c r="CR18">
        <v>10699.8866666667</v>
      </c>
      <c r="CS18">
        <v>11417.65</v>
      </c>
      <c r="CT18">
        <v>48.879066666666702</v>
      </c>
      <c r="CU18">
        <v>50.687066666666603</v>
      </c>
      <c r="CV18">
        <v>49.953800000000001</v>
      </c>
      <c r="CW18">
        <v>50.166400000000003</v>
      </c>
      <c r="CX18">
        <v>50.6912666666666</v>
      </c>
      <c r="CY18">
        <v>1255.50166666667</v>
      </c>
      <c r="CZ18">
        <v>139.50933333333299</v>
      </c>
      <c r="DA18">
        <v>0</v>
      </c>
      <c r="DB18">
        <v>120</v>
      </c>
      <c r="DC18">
        <v>0</v>
      </c>
      <c r="DD18">
        <v>748.31369230769201</v>
      </c>
      <c r="DE18">
        <v>-31.976478628829899</v>
      </c>
      <c r="DF18">
        <v>-426.38632473015099</v>
      </c>
      <c r="DG18">
        <v>10696.2307692308</v>
      </c>
      <c r="DH18">
        <v>15</v>
      </c>
      <c r="DI18">
        <v>1607711889.0999999</v>
      </c>
      <c r="DJ18" t="s">
        <v>303</v>
      </c>
      <c r="DK18">
        <v>1607711889.0999999</v>
      </c>
      <c r="DL18">
        <v>1607711880.0999999</v>
      </c>
      <c r="DM18">
        <v>2</v>
      </c>
      <c r="DN18">
        <v>-0.06</v>
      </c>
      <c r="DO18">
        <v>2.7E-2</v>
      </c>
      <c r="DP18">
        <v>0.29099999999999998</v>
      </c>
      <c r="DQ18">
        <v>0.26800000000000002</v>
      </c>
      <c r="DR18">
        <v>44</v>
      </c>
      <c r="DS18">
        <v>20</v>
      </c>
      <c r="DT18">
        <v>0.17</v>
      </c>
      <c r="DU18">
        <v>0.15</v>
      </c>
      <c r="DV18">
        <v>1.9232580758242499E-2</v>
      </c>
      <c r="DW18">
        <v>-1.9558823683978299</v>
      </c>
      <c r="DX18">
        <v>0.158062075545189</v>
      </c>
      <c r="DY18">
        <v>0</v>
      </c>
      <c r="DZ18">
        <v>-2.9062351612903201E-2</v>
      </c>
      <c r="EA18">
        <v>2.1371027661290301</v>
      </c>
      <c r="EB18">
        <v>0.17334790822861601</v>
      </c>
      <c r="EC18">
        <v>0</v>
      </c>
      <c r="ED18">
        <v>0.55477877419354804</v>
      </c>
      <c r="EE18">
        <v>0.27274156451613102</v>
      </c>
      <c r="EF18">
        <v>2.3601574472779802E-2</v>
      </c>
      <c r="EG18">
        <v>0</v>
      </c>
      <c r="EH18">
        <v>0</v>
      </c>
      <c r="EI18">
        <v>3</v>
      </c>
      <c r="EJ18" t="s">
        <v>298</v>
      </c>
      <c r="EK18">
        <v>100</v>
      </c>
      <c r="EL18">
        <v>100</v>
      </c>
      <c r="EM18">
        <v>0.28999999999999998</v>
      </c>
      <c r="EN18">
        <v>0.28299999999999997</v>
      </c>
      <c r="EO18">
        <v>0.29359061379060197</v>
      </c>
      <c r="EP18">
        <v>-1.6043650578588901E-5</v>
      </c>
      <c r="EQ18">
        <v>-1.15305589960158E-6</v>
      </c>
      <c r="ER18">
        <v>3.6581349982770798E-10</v>
      </c>
      <c r="ES18">
        <v>-7.2869730704792801E-2</v>
      </c>
      <c r="ET18">
        <v>-1.48585495900011E-2</v>
      </c>
      <c r="EU18">
        <v>2.0620247853856302E-3</v>
      </c>
      <c r="EV18">
        <v>-2.1578943166311499E-5</v>
      </c>
      <c r="EW18">
        <v>18</v>
      </c>
      <c r="EX18">
        <v>2225</v>
      </c>
      <c r="EY18">
        <v>1</v>
      </c>
      <c r="EZ18">
        <v>25</v>
      </c>
      <c r="FA18">
        <v>0.7</v>
      </c>
      <c r="FB18">
        <v>0.8</v>
      </c>
      <c r="FC18">
        <v>2</v>
      </c>
      <c r="FD18">
        <v>494.46100000000001</v>
      </c>
      <c r="FE18">
        <v>478.59899999999999</v>
      </c>
      <c r="FF18">
        <v>23.828099999999999</v>
      </c>
      <c r="FG18">
        <v>33.574300000000001</v>
      </c>
      <c r="FH18">
        <v>29.999700000000001</v>
      </c>
      <c r="FI18">
        <v>33.6357</v>
      </c>
      <c r="FJ18">
        <v>33.682299999999998</v>
      </c>
      <c r="FK18">
        <v>5.06046</v>
      </c>
      <c r="FL18">
        <v>20.604600000000001</v>
      </c>
      <c r="FM18">
        <v>48.442100000000003</v>
      </c>
      <c r="FN18">
        <v>23.842099999999999</v>
      </c>
      <c r="FO18">
        <v>48.990299999999998</v>
      </c>
      <c r="FP18">
        <v>19.735099999999999</v>
      </c>
      <c r="FQ18">
        <v>97.900499999999994</v>
      </c>
      <c r="FR18">
        <v>102.00700000000001</v>
      </c>
    </row>
    <row r="19" spans="1:174" x14ac:dyDescent="0.25">
      <c r="A19">
        <v>3</v>
      </c>
      <c r="B19">
        <v>1607712009.5999999</v>
      </c>
      <c r="C19">
        <v>199</v>
      </c>
      <c r="D19" t="s">
        <v>304</v>
      </c>
      <c r="E19" t="s">
        <v>305</v>
      </c>
      <c r="F19" t="s">
        <v>291</v>
      </c>
      <c r="G19" t="s">
        <v>292</v>
      </c>
      <c r="H19">
        <v>1607712001.5999999</v>
      </c>
      <c r="I19">
        <f t="shared" si="0"/>
        <v>5.0669453532521636E-4</v>
      </c>
      <c r="J19">
        <f t="shared" si="1"/>
        <v>0.50669453532521636</v>
      </c>
      <c r="K19">
        <f t="shared" si="2"/>
        <v>0.21689223537306981</v>
      </c>
      <c r="L19">
        <f t="shared" si="3"/>
        <v>79.512796774193603</v>
      </c>
      <c r="M19">
        <f t="shared" si="4"/>
        <v>65.076883205781357</v>
      </c>
      <c r="N19">
        <f t="shared" si="5"/>
        <v>6.6434234627676076</v>
      </c>
      <c r="O19">
        <f t="shared" si="6"/>
        <v>8.1171247554926289</v>
      </c>
      <c r="P19">
        <f t="shared" si="7"/>
        <v>2.8226473432332949E-2</v>
      </c>
      <c r="Q19">
        <f t="shared" si="8"/>
        <v>2.9636727465019779</v>
      </c>
      <c r="R19">
        <f t="shared" si="9"/>
        <v>2.8077970004965501E-2</v>
      </c>
      <c r="S19">
        <f t="shared" si="10"/>
        <v>1.7562008426190059E-2</v>
      </c>
      <c r="T19">
        <f t="shared" si="11"/>
        <v>231.28830270410356</v>
      </c>
      <c r="U19">
        <f t="shared" si="12"/>
        <v>29.20389016806039</v>
      </c>
      <c r="V19">
        <f t="shared" si="13"/>
        <v>28.308732258064499</v>
      </c>
      <c r="W19">
        <f t="shared" si="14"/>
        <v>3.8636779249942101</v>
      </c>
      <c r="X19">
        <f t="shared" si="15"/>
        <v>54.72559314123626</v>
      </c>
      <c r="Y19">
        <f t="shared" si="16"/>
        <v>2.0750249149618414</v>
      </c>
      <c r="Z19">
        <f t="shared" si="17"/>
        <v>3.791690132268827</v>
      </c>
      <c r="AA19">
        <f t="shared" si="18"/>
        <v>1.7886530100323688</v>
      </c>
      <c r="AB19">
        <f t="shared" si="19"/>
        <v>-22.345229007842043</v>
      </c>
      <c r="AC19">
        <f t="shared" si="20"/>
        <v>-51.60401731937197</v>
      </c>
      <c r="AD19">
        <f t="shared" si="21"/>
        <v>-3.801029871014959</v>
      </c>
      <c r="AE19">
        <f t="shared" si="22"/>
        <v>153.5380265058746</v>
      </c>
      <c r="AF19">
        <v>0</v>
      </c>
      <c r="AG19">
        <v>0</v>
      </c>
      <c r="AH19">
        <f t="shared" si="23"/>
        <v>1</v>
      </c>
      <c r="AI19">
        <f t="shared" si="24"/>
        <v>0</v>
      </c>
      <c r="AJ19">
        <f t="shared" si="25"/>
        <v>53736.657383098442</v>
      </c>
      <c r="AK19" t="s">
        <v>293</v>
      </c>
      <c r="AL19">
        <v>10143.9</v>
      </c>
      <c r="AM19">
        <v>715.47692307692296</v>
      </c>
      <c r="AN19">
        <v>3262.08</v>
      </c>
      <c r="AO19">
        <f t="shared" si="26"/>
        <v>0.78066849277855754</v>
      </c>
      <c r="AP19">
        <v>-0.57774747981622299</v>
      </c>
      <c r="AQ19" t="s">
        <v>306</v>
      </c>
      <c r="AR19">
        <v>15400.7</v>
      </c>
      <c r="AS19">
        <v>723.15815384615405</v>
      </c>
      <c r="AT19">
        <v>791.24</v>
      </c>
      <c r="AU19">
        <f t="shared" si="27"/>
        <v>8.6044494911589386E-2</v>
      </c>
      <c r="AV19">
        <v>0.5</v>
      </c>
      <c r="AW19">
        <f t="shared" si="28"/>
        <v>1180.1704273609205</v>
      </c>
      <c r="AX19">
        <f t="shared" si="29"/>
        <v>0.21689223537306981</v>
      </c>
      <c r="AY19">
        <f t="shared" si="30"/>
        <v>50.773584165932498</v>
      </c>
      <c r="AZ19">
        <f t="shared" si="31"/>
        <v>6.7332623896215922E-4</v>
      </c>
      <c r="BA19">
        <f t="shared" si="32"/>
        <v>3.1227440473181338</v>
      </c>
      <c r="BB19" t="s">
        <v>307</v>
      </c>
      <c r="BC19">
        <v>723.15815384615405</v>
      </c>
      <c r="BD19">
        <v>576.65</v>
      </c>
      <c r="BE19">
        <f t="shared" si="33"/>
        <v>0.27120721904858203</v>
      </c>
      <c r="BF19">
        <f t="shared" si="34"/>
        <v>0.31726476608344262</v>
      </c>
      <c r="BG19">
        <f t="shared" si="35"/>
        <v>0.92009100963346668</v>
      </c>
      <c r="BH19">
        <f t="shared" si="36"/>
        <v>0.8986151159484993</v>
      </c>
      <c r="BI19">
        <f t="shared" si="37"/>
        <v>0.9702493578172311</v>
      </c>
      <c r="BJ19">
        <f t="shared" si="38"/>
        <v>0.2529885425324796</v>
      </c>
      <c r="BK19">
        <f t="shared" si="39"/>
        <v>0.7470114574675204</v>
      </c>
      <c r="BL19">
        <f t="shared" si="40"/>
        <v>1399.9825806451599</v>
      </c>
      <c r="BM19">
        <f t="shared" si="41"/>
        <v>1180.1704273609205</v>
      </c>
      <c r="BN19">
        <f t="shared" si="42"/>
        <v>0.84298936549414605</v>
      </c>
      <c r="BO19">
        <f t="shared" si="43"/>
        <v>0.1959787309882921</v>
      </c>
      <c r="BP19">
        <v>6</v>
      </c>
      <c r="BQ19">
        <v>0.5</v>
      </c>
      <c r="BR19" t="s">
        <v>296</v>
      </c>
      <c r="BS19">
        <v>2</v>
      </c>
      <c r="BT19">
        <v>1607712001.5999999</v>
      </c>
      <c r="BU19">
        <v>79.512796774193603</v>
      </c>
      <c r="BV19">
        <v>79.8213419354839</v>
      </c>
      <c r="BW19">
        <v>20.326290322580601</v>
      </c>
      <c r="BX19">
        <v>19.7307548387097</v>
      </c>
      <c r="BY19">
        <v>79.227535483870994</v>
      </c>
      <c r="BZ19">
        <v>20.042380645161298</v>
      </c>
      <c r="CA19">
        <v>500.11661290322598</v>
      </c>
      <c r="CB19">
        <v>101.985774193548</v>
      </c>
      <c r="CC19">
        <v>9.9991680645161299E-2</v>
      </c>
      <c r="CD19">
        <v>27.985758064516101</v>
      </c>
      <c r="CE19">
        <v>28.308732258064499</v>
      </c>
      <c r="CF19">
        <v>999.9</v>
      </c>
      <c r="CG19">
        <v>0</v>
      </c>
      <c r="CH19">
        <v>0</v>
      </c>
      <c r="CI19">
        <v>9997.3003225806406</v>
      </c>
      <c r="CJ19">
        <v>0</v>
      </c>
      <c r="CK19">
        <v>215.95583870967701</v>
      </c>
      <c r="CL19">
        <v>1399.9825806451599</v>
      </c>
      <c r="CM19">
        <v>0.89999864516129002</v>
      </c>
      <c r="CN19">
        <v>0.100001209677419</v>
      </c>
      <c r="CO19">
        <v>0</v>
      </c>
      <c r="CP19">
        <v>723.28919354838695</v>
      </c>
      <c r="CQ19">
        <v>4.9994800000000001</v>
      </c>
      <c r="CR19">
        <v>10352.3870967742</v>
      </c>
      <c r="CS19">
        <v>11417.419354838699</v>
      </c>
      <c r="CT19">
        <v>48.995870967741901</v>
      </c>
      <c r="CU19">
        <v>50.733741935483899</v>
      </c>
      <c r="CV19">
        <v>50.03</v>
      </c>
      <c r="CW19">
        <v>50.197225806451598</v>
      </c>
      <c r="CX19">
        <v>50.772064516128999</v>
      </c>
      <c r="CY19">
        <v>1255.4806451612901</v>
      </c>
      <c r="CZ19">
        <v>139.50193548387099</v>
      </c>
      <c r="DA19">
        <v>0</v>
      </c>
      <c r="DB19">
        <v>77.700000047683702</v>
      </c>
      <c r="DC19">
        <v>0</v>
      </c>
      <c r="DD19">
        <v>723.15815384615405</v>
      </c>
      <c r="DE19">
        <v>-20.287111078605601</v>
      </c>
      <c r="DF19">
        <v>-280.81025608631802</v>
      </c>
      <c r="DG19">
        <v>10350.8884615385</v>
      </c>
      <c r="DH19">
        <v>15</v>
      </c>
      <c r="DI19">
        <v>1607711889.0999999</v>
      </c>
      <c r="DJ19" t="s">
        <v>303</v>
      </c>
      <c r="DK19">
        <v>1607711889.0999999</v>
      </c>
      <c r="DL19">
        <v>1607711880.0999999</v>
      </c>
      <c r="DM19">
        <v>2</v>
      </c>
      <c r="DN19">
        <v>-0.06</v>
      </c>
      <c r="DO19">
        <v>2.7E-2</v>
      </c>
      <c r="DP19">
        <v>0.29099999999999998</v>
      </c>
      <c r="DQ19">
        <v>0.26800000000000002</v>
      </c>
      <c r="DR19">
        <v>44</v>
      </c>
      <c r="DS19">
        <v>20</v>
      </c>
      <c r="DT19">
        <v>0.17</v>
      </c>
      <c r="DU19">
        <v>0.15</v>
      </c>
      <c r="DV19">
        <v>0.21881873509797001</v>
      </c>
      <c r="DW19">
        <v>-5.0185013978938597E-2</v>
      </c>
      <c r="DX19">
        <v>1.5919433709098499E-2</v>
      </c>
      <c r="DY19">
        <v>1</v>
      </c>
      <c r="DZ19">
        <v>-0.30923977419354798</v>
      </c>
      <c r="EA19">
        <v>5.45594032258079E-2</v>
      </c>
      <c r="EB19">
        <v>2.03912229627542E-2</v>
      </c>
      <c r="EC19">
        <v>1</v>
      </c>
      <c r="ED19">
        <v>0.59388703225806405</v>
      </c>
      <c r="EE19">
        <v>0.16714679032257901</v>
      </c>
      <c r="EF19">
        <v>2.1210726620584101E-2</v>
      </c>
      <c r="EG19">
        <v>1</v>
      </c>
      <c r="EH19">
        <v>3</v>
      </c>
      <c r="EI19">
        <v>3</v>
      </c>
      <c r="EJ19" t="s">
        <v>308</v>
      </c>
      <c r="EK19">
        <v>100</v>
      </c>
      <c r="EL19">
        <v>100</v>
      </c>
      <c r="EM19">
        <v>0.28499999999999998</v>
      </c>
      <c r="EN19">
        <v>0.28299999999999997</v>
      </c>
      <c r="EO19">
        <v>0.29359061379060197</v>
      </c>
      <c r="EP19">
        <v>-1.6043650578588901E-5</v>
      </c>
      <c r="EQ19">
        <v>-1.15305589960158E-6</v>
      </c>
      <c r="ER19">
        <v>3.6581349982770798E-10</v>
      </c>
      <c r="ES19">
        <v>-7.2869730704792801E-2</v>
      </c>
      <c r="ET19">
        <v>-1.48585495900011E-2</v>
      </c>
      <c r="EU19">
        <v>2.0620247853856302E-3</v>
      </c>
      <c r="EV19">
        <v>-2.1578943166311499E-5</v>
      </c>
      <c r="EW19">
        <v>18</v>
      </c>
      <c r="EX19">
        <v>2225</v>
      </c>
      <c r="EY19">
        <v>1</v>
      </c>
      <c r="EZ19">
        <v>25</v>
      </c>
      <c r="FA19">
        <v>2</v>
      </c>
      <c r="FB19">
        <v>2.2000000000000002</v>
      </c>
      <c r="FC19">
        <v>2</v>
      </c>
      <c r="FD19">
        <v>494.74</v>
      </c>
      <c r="FE19">
        <v>478.858</v>
      </c>
      <c r="FF19">
        <v>23.821200000000001</v>
      </c>
      <c r="FG19">
        <v>33.522100000000002</v>
      </c>
      <c r="FH19">
        <v>29.9998</v>
      </c>
      <c r="FI19">
        <v>33.589399999999998</v>
      </c>
      <c r="FJ19">
        <v>33.637500000000003</v>
      </c>
      <c r="FK19">
        <v>6.3485699999999996</v>
      </c>
      <c r="FL19">
        <v>20.331399999999999</v>
      </c>
      <c r="FM19">
        <v>48.066800000000001</v>
      </c>
      <c r="FN19">
        <v>23.822199999999999</v>
      </c>
      <c r="FO19">
        <v>79.998800000000003</v>
      </c>
      <c r="FP19">
        <v>19.634799999999998</v>
      </c>
      <c r="FQ19">
        <v>97.913300000000007</v>
      </c>
      <c r="FR19">
        <v>102.017</v>
      </c>
    </row>
    <row r="20" spans="1:174" x14ac:dyDescent="0.25">
      <c r="A20">
        <v>4</v>
      </c>
      <c r="B20">
        <v>1607712080.5999999</v>
      </c>
      <c r="C20">
        <v>270</v>
      </c>
      <c r="D20" t="s">
        <v>309</v>
      </c>
      <c r="E20" t="s">
        <v>310</v>
      </c>
      <c r="F20" t="s">
        <v>291</v>
      </c>
      <c r="G20" t="s">
        <v>292</v>
      </c>
      <c r="H20">
        <v>1607712072.8499999</v>
      </c>
      <c r="I20">
        <f t="shared" si="0"/>
        <v>5.5370138450932041E-4</v>
      </c>
      <c r="J20">
        <f t="shared" si="1"/>
        <v>0.55370138450932038</v>
      </c>
      <c r="K20">
        <f t="shared" si="2"/>
        <v>0.57962625048518657</v>
      </c>
      <c r="L20">
        <f t="shared" si="3"/>
        <v>99.556476666666697</v>
      </c>
      <c r="M20">
        <f t="shared" si="4"/>
        <v>66.952417120788269</v>
      </c>
      <c r="N20">
        <f t="shared" si="5"/>
        <v>6.834514407710973</v>
      </c>
      <c r="O20">
        <f t="shared" si="6"/>
        <v>10.16274248817238</v>
      </c>
      <c r="P20">
        <f t="shared" si="7"/>
        <v>3.0858588887457569E-2</v>
      </c>
      <c r="Q20">
        <f t="shared" si="8"/>
        <v>2.9639969581782535</v>
      </c>
      <c r="R20">
        <f t="shared" si="9"/>
        <v>3.0681211508826925E-2</v>
      </c>
      <c r="S20">
        <f t="shared" si="10"/>
        <v>1.919160870493198E-2</v>
      </c>
      <c r="T20">
        <f t="shared" si="11"/>
        <v>231.29084727060143</v>
      </c>
      <c r="U20">
        <f t="shared" si="12"/>
        <v>29.192327988841182</v>
      </c>
      <c r="V20">
        <f t="shared" si="13"/>
        <v>28.290880000000001</v>
      </c>
      <c r="W20">
        <f t="shared" si="14"/>
        <v>3.8596679289246389</v>
      </c>
      <c r="X20">
        <f t="shared" si="15"/>
        <v>54.616106865101578</v>
      </c>
      <c r="Y20">
        <f t="shared" si="16"/>
        <v>2.0709498342340082</v>
      </c>
      <c r="Z20">
        <f t="shared" si="17"/>
        <v>3.7918298339153447</v>
      </c>
      <c r="AA20">
        <f t="shared" si="18"/>
        <v>1.7887180946906307</v>
      </c>
      <c r="AB20">
        <f t="shared" si="19"/>
        <v>-24.418231056861028</v>
      </c>
      <c r="AC20">
        <f t="shared" si="20"/>
        <v>-48.655980770793789</v>
      </c>
      <c r="AD20">
        <f t="shared" si="21"/>
        <v>-3.5831849792484558</v>
      </c>
      <c r="AE20">
        <f t="shared" si="22"/>
        <v>154.63345046369818</v>
      </c>
      <c r="AF20">
        <v>0</v>
      </c>
      <c r="AG20">
        <v>0</v>
      </c>
      <c r="AH20">
        <f t="shared" si="23"/>
        <v>1</v>
      </c>
      <c r="AI20">
        <f t="shared" si="24"/>
        <v>0</v>
      </c>
      <c r="AJ20">
        <f t="shared" si="25"/>
        <v>53745.894355349134</v>
      </c>
      <c r="AK20" t="s">
        <v>293</v>
      </c>
      <c r="AL20">
        <v>10143.9</v>
      </c>
      <c r="AM20">
        <v>715.47692307692296</v>
      </c>
      <c r="AN20">
        <v>3262.08</v>
      </c>
      <c r="AO20">
        <f t="shared" si="26"/>
        <v>0.78066849277855754</v>
      </c>
      <c r="AP20">
        <v>-0.57774747981622299</v>
      </c>
      <c r="AQ20" t="s">
        <v>311</v>
      </c>
      <c r="AR20">
        <v>15400</v>
      </c>
      <c r="AS20">
        <v>707.36653846153797</v>
      </c>
      <c r="AT20">
        <v>774.43</v>
      </c>
      <c r="AU20">
        <f t="shared" si="27"/>
        <v>8.6597189595524426E-2</v>
      </c>
      <c r="AV20">
        <v>0.5</v>
      </c>
      <c r="AW20">
        <f t="shared" si="28"/>
        <v>1180.1859415543581</v>
      </c>
      <c r="AX20">
        <f t="shared" si="29"/>
        <v>0.57962625048518657</v>
      </c>
      <c r="AY20">
        <f t="shared" si="30"/>
        <v>51.100392869377629</v>
      </c>
      <c r="AZ20">
        <f t="shared" si="31"/>
        <v>9.806706634524862E-4</v>
      </c>
      <c r="BA20">
        <f t="shared" si="32"/>
        <v>3.2122335136810301</v>
      </c>
      <c r="BB20" t="s">
        <v>312</v>
      </c>
      <c r="BC20">
        <v>707.36653846153797</v>
      </c>
      <c r="BD20">
        <v>554.02</v>
      </c>
      <c r="BE20">
        <f t="shared" si="33"/>
        <v>0.28460932556848262</v>
      </c>
      <c r="BF20">
        <f t="shared" si="34"/>
        <v>0.30426687327463359</v>
      </c>
      <c r="BG20">
        <f t="shared" si="35"/>
        <v>0.91860963198747447</v>
      </c>
      <c r="BH20">
        <f t="shared" si="36"/>
        <v>1.1375735591539617</v>
      </c>
      <c r="BI20">
        <f t="shared" si="37"/>
        <v>0.97685030798191497</v>
      </c>
      <c r="BJ20">
        <f t="shared" si="38"/>
        <v>0.23830634326899</v>
      </c>
      <c r="BK20">
        <f t="shared" si="39"/>
        <v>0.76169365673100997</v>
      </c>
      <c r="BL20">
        <f t="shared" si="40"/>
        <v>1400.00133333333</v>
      </c>
      <c r="BM20">
        <f t="shared" si="41"/>
        <v>1180.1859415543581</v>
      </c>
      <c r="BN20">
        <f t="shared" si="42"/>
        <v>0.84298915540630026</v>
      </c>
      <c r="BO20">
        <f t="shared" si="43"/>
        <v>0.19597831081260039</v>
      </c>
      <c r="BP20">
        <v>6</v>
      </c>
      <c r="BQ20">
        <v>0.5</v>
      </c>
      <c r="BR20" t="s">
        <v>296</v>
      </c>
      <c r="BS20">
        <v>2</v>
      </c>
      <c r="BT20">
        <v>1607712072.8499999</v>
      </c>
      <c r="BU20">
        <v>99.556476666666697</v>
      </c>
      <c r="BV20">
        <v>100.318</v>
      </c>
      <c r="BW20">
        <v>20.287483333333299</v>
      </c>
      <c r="BX20">
        <v>19.636673333333299</v>
      </c>
      <c r="BY20">
        <v>99.275473333333295</v>
      </c>
      <c r="BZ20">
        <v>20.005133333333301</v>
      </c>
      <c r="CA20">
        <v>500.11663333333303</v>
      </c>
      <c r="CB20">
        <v>101.9802</v>
      </c>
      <c r="CC20">
        <v>9.9974273333333294E-2</v>
      </c>
      <c r="CD20">
        <v>27.98639</v>
      </c>
      <c r="CE20">
        <v>28.290880000000001</v>
      </c>
      <c r="CF20">
        <v>999.9</v>
      </c>
      <c r="CG20">
        <v>0</v>
      </c>
      <c r="CH20">
        <v>0</v>
      </c>
      <c r="CI20">
        <v>9999.6836666666695</v>
      </c>
      <c r="CJ20">
        <v>0</v>
      </c>
      <c r="CK20">
        <v>219.14779999999999</v>
      </c>
      <c r="CL20">
        <v>1400.00133333333</v>
      </c>
      <c r="CM20">
        <v>0.900001933333334</v>
      </c>
      <c r="CN20">
        <v>9.9997876666666694E-2</v>
      </c>
      <c r="CO20">
        <v>0</v>
      </c>
      <c r="CP20">
        <v>707.49866666666696</v>
      </c>
      <c r="CQ20">
        <v>4.9994800000000001</v>
      </c>
      <c r="CR20">
        <v>10142.629999999999</v>
      </c>
      <c r="CS20">
        <v>11417.5933333333</v>
      </c>
      <c r="CT20">
        <v>49.093499999999999</v>
      </c>
      <c r="CU20">
        <v>50.795466666666599</v>
      </c>
      <c r="CV20">
        <v>50.087133333333298</v>
      </c>
      <c r="CW20">
        <v>50.247833333333297</v>
      </c>
      <c r="CX20">
        <v>50.839300000000001</v>
      </c>
      <c r="CY20">
        <v>1255.5073333333301</v>
      </c>
      <c r="CZ20">
        <v>139.494</v>
      </c>
      <c r="DA20">
        <v>0</v>
      </c>
      <c r="DB20">
        <v>70.399999856948895</v>
      </c>
      <c r="DC20">
        <v>0</v>
      </c>
      <c r="DD20">
        <v>707.36653846153797</v>
      </c>
      <c r="DE20">
        <v>-15.624752137819</v>
      </c>
      <c r="DF20">
        <v>-212.529914722646</v>
      </c>
      <c r="DG20">
        <v>10141.2730769231</v>
      </c>
      <c r="DH20">
        <v>15</v>
      </c>
      <c r="DI20">
        <v>1607711889.0999999</v>
      </c>
      <c r="DJ20" t="s">
        <v>303</v>
      </c>
      <c r="DK20">
        <v>1607711889.0999999</v>
      </c>
      <c r="DL20">
        <v>1607711880.0999999</v>
      </c>
      <c r="DM20">
        <v>2</v>
      </c>
      <c r="DN20">
        <v>-0.06</v>
      </c>
      <c r="DO20">
        <v>2.7E-2</v>
      </c>
      <c r="DP20">
        <v>0.29099999999999998</v>
      </c>
      <c r="DQ20">
        <v>0.26800000000000002</v>
      </c>
      <c r="DR20">
        <v>44</v>
      </c>
      <c r="DS20">
        <v>20</v>
      </c>
      <c r="DT20">
        <v>0.17</v>
      </c>
      <c r="DU20">
        <v>0.15</v>
      </c>
      <c r="DV20">
        <v>0.58164199381403503</v>
      </c>
      <c r="DW20">
        <v>-0.177859465183766</v>
      </c>
      <c r="DX20">
        <v>2.0168527983498601E-2</v>
      </c>
      <c r="DY20">
        <v>1</v>
      </c>
      <c r="DZ20">
        <v>-0.76274696774193496</v>
      </c>
      <c r="EA20">
        <v>0.19223608064516201</v>
      </c>
      <c r="EB20">
        <v>2.27452572461273E-2</v>
      </c>
      <c r="EC20">
        <v>1</v>
      </c>
      <c r="ED20">
        <v>0.64686809677419299</v>
      </c>
      <c r="EE20">
        <v>0.18677448387096601</v>
      </c>
      <c r="EF20">
        <v>1.9211079847997001E-2</v>
      </c>
      <c r="EG20">
        <v>1</v>
      </c>
      <c r="EH20">
        <v>3</v>
      </c>
      <c r="EI20">
        <v>3</v>
      </c>
      <c r="EJ20" t="s">
        <v>308</v>
      </c>
      <c r="EK20">
        <v>100</v>
      </c>
      <c r="EL20">
        <v>100</v>
      </c>
      <c r="EM20">
        <v>0.28100000000000003</v>
      </c>
      <c r="EN20">
        <v>0.28179999999999999</v>
      </c>
      <c r="EO20">
        <v>0.29359061379060197</v>
      </c>
      <c r="EP20">
        <v>-1.6043650578588901E-5</v>
      </c>
      <c r="EQ20">
        <v>-1.15305589960158E-6</v>
      </c>
      <c r="ER20">
        <v>3.6581349982770798E-10</v>
      </c>
      <c r="ES20">
        <v>-7.2869730704792801E-2</v>
      </c>
      <c r="ET20">
        <v>-1.48585495900011E-2</v>
      </c>
      <c r="EU20">
        <v>2.0620247853856302E-3</v>
      </c>
      <c r="EV20">
        <v>-2.1578943166311499E-5</v>
      </c>
      <c r="EW20">
        <v>18</v>
      </c>
      <c r="EX20">
        <v>2225</v>
      </c>
      <c r="EY20">
        <v>1</v>
      </c>
      <c r="EZ20">
        <v>25</v>
      </c>
      <c r="FA20">
        <v>3.2</v>
      </c>
      <c r="FB20">
        <v>3.3</v>
      </c>
      <c r="FC20">
        <v>2</v>
      </c>
      <c r="FD20">
        <v>494.68299999999999</v>
      </c>
      <c r="FE20">
        <v>478.89</v>
      </c>
      <c r="FF20">
        <v>23.754899999999999</v>
      </c>
      <c r="FG20">
        <v>33.473999999999997</v>
      </c>
      <c r="FH20">
        <v>29.999600000000001</v>
      </c>
      <c r="FI20">
        <v>33.546100000000003</v>
      </c>
      <c r="FJ20">
        <v>33.5946</v>
      </c>
      <c r="FK20">
        <v>7.2031799999999997</v>
      </c>
      <c r="FL20">
        <v>20.619700000000002</v>
      </c>
      <c r="FM20">
        <v>47.696399999999997</v>
      </c>
      <c r="FN20">
        <v>23.767800000000001</v>
      </c>
      <c r="FO20">
        <v>100.495</v>
      </c>
      <c r="FP20">
        <v>19.609400000000001</v>
      </c>
      <c r="FQ20">
        <v>97.923299999999998</v>
      </c>
      <c r="FR20">
        <v>102.02500000000001</v>
      </c>
    </row>
    <row r="21" spans="1:174" x14ac:dyDescent="0.25">
      <c r="A21">
        <v>5</v>
      </c>
      <c r="B21">
        <v>1607712172.5999999</v>
      </c>
      <c r="C21">
        <v>362</v>
      </c>
      <c r="D21" t="s">
        <v>313</v>
      </c>
      <c r="E21" t="s">
        <v>314</v>
      </c>
      <c r="F21" t="s">
        <v>291</v>
      </c>
      <c r="G21" t="s">
        <v>292</v>
      </c>
      <c r="H21">
        <v>1607712164.8499999</v>
      </c>
      <c r="I21">
        <f t="shared" si="0"/>
        <v>6.4539256245903481E-4</v>
      </c>
      <c r="J21">
        <f t="shared" si="1"/>
        <v>0.64539256245903476</v>
      </c>
      <c r="K21">
        <f t="shared" si="2"/>
        <v>1.5692696811248192</v>
      </c>
      <c r="L21">
        <f t="shared" si="3"/>
        <v>149.61046666666701</v>
      </c>
      <c r="M21">
        <f t="shared" si="4"/>
        <v>76.374797054572056</v>
      </c>
      <c r="N21">
        <f t="shared" si="5"/>
        <v>7.7963353342445672</v>
      </c>
      <c r="O21">
        <f t="shared" si="6"/>
        <v>15.272228701474887</v>
      </c>
      <c r="P21">
        <f t="shared" si="7"/>
        <v>3.6085116685752525E-2</v>
      </c>
      <c r="Q21">
        <f t="shared" si="8"/>
        <v>2.9645707348534924</v>
      </c>
      <c r="R21">
        <f t="shared" si="9"/>
        <v>3.5842867240776156E-2</v>
      </c>
      <c r="S21">
        <f t="shared" si="10"/>
        <v>2.2423421456217892E-2</v>
      </c>
      <c r="T21">
        <f t="shared" si="11"/>
        <v>231.28679146465879</v>
      </c>
      <c r="U21">
        <f t="shared" si="12"/>
        <v>29.176223411583599</v>
      </c>
      <c r="V21">
        <f t="shared" si="13"/>
        <v>28.300699999999999</v>
      </c>
      <c r="W21">
        <f t="shared" si="14"/>
        <v>3.8618732598607521</v>
      </c>
      <c r="X21">
        <f t="shared" si="15"/>
        <v>54.758312865977352</v>
      </c>
      <c r="Y21">
        <f t="shared" si="16"/>
        <v>2.077275567528702</v>
      </c>
      <c r="Z21">
        <f t="shared" si="17"/>
        <v>3.7935346412386695</v>
      </c>
      <c r="AA21">
        <f t="shared" si="18"/>
        <v>1.7845976923320501</v>
      </c>
      <c r="AB21">
        <f t="shared" si="19"/>
        <v>-28.461812004443434</v>
      </c>
      <c r="AC21">
        <f t="shared" si="20"/>
        <v>-49.002632424445352</v>
      </c>
      <c r="AD21">
        <f t="shared" si="21"/>
        <v>-3.6083301583373917</v>
      </c>
      <c r="AE21">
        <f t="shared" si="22"/>
        <v>150.21401687743261</v>
      </c>
      <c r="AF21">
        <v>0</v>
      </c>
      <c r="AG21">
        <v>0</v>
      </c>
      <c r="AH21">
        <f t="shared" si="23"/>
        <v>1</v>
      </c>
      <c r="AI21">
        <f t="shared" si="24"/>
        <v>0</v>
      </c>
      <c r="AJ21">
        <f t="shared" si="25"/>
        <v>53761.2729805169</v>
      </c>
      <c r="AK21" t="s">
        <v>293</v>
      </c>
      <c r="AL21">
        <v>10143.9</v>
      </c>
      <c r="AM21">
        <v>715.47692307692296</v>
      </c>
      <c r="AN21">
        <v>3262.08</v>
      </c>
      <c r="AO21">
        <f t="shared" si="26"/>
        <v>0.78066849277855754</v>
      </c>
      <c r="AP21">
        <v>-0.57774747981622299</v>
      </c>
      <c r="AQ21" t="s">
        <v>315</v>
      </c>
      <c r="AR21">
        <v>15399.4</v>
      </c>
      <c r="AS21">
        <v>692.13465384615404</v>
      </c>
      <c r="AT21">
        <v>763.14</v>
      </c>
      <c r="AU21">
        <f t="shared" si="27"/>
        <v>9.3043669777296389E-2</v>
      </c>
      <c r="AV21">
        <v>0.5</v>
      </c>
      <c r="AW21">
        <f t="shared" si="28"/>
        <v>1180.16566155434</v>
      </c>
      <c r="AX21">
        <f t="shared" si="29"/>
        <v>1.5692696811248192</v>
      </c>
      <c r="AY21">
        <f t="shared" si="30"/>
        <v>54.903472048083273</v>
      </c>
      <c r="AZ21">
        <f t="shared" si="31"/>
        <v>1.8192506619056415E-3</v>
      </c>
      <c r="BA21">
        <f t="shared" si="32"/>
        <v>3.274549885997327</v>
      </c>
      <c r="BB21" t="s">
        <v>316</v>
      </c>
      <c r="BC21">
        <v>692.13465384615404</v>
      </c>
      <c r="BD21">
        <v>532.83000000000004</v>
      </c>
      <c r="BE21">
        <f t="shared" si="33"/>
        <v>0.30179259375737078</v>
      </c>
      <c r="BF21">
        <f t="shared" si="34"/>
        <v>0.30830335701378997</v>
      </c>
      <c r="BG21">
        <f t="shared" si="35"/>
        <v>0.91561417971970327</v>
      </c>
      <c r="BH21">
        <f t="shared" si="36"/>
        <v>1.4897348374810291</v>
      </c>
      <c r="BI21">
        <f t="shared" si="37"/>
        <v>0.98128366475522144</v>
      </c>
      <c r="BJ21">
        <f t="shared" si="38"/>
        <v>0.23734294592071092</v>
      </c>
      <c r="BK21">
        <f t="shared" si="39"/>
        <v>0.76265705407928908</v>
      </c>
      <c r="BL21">
        <f t="shared" si="40"/>
        <v>1399.9773333333301</v>
      </c>
      <c r="BM21">
        <f t="shared" si="41"/>
        <v>1180.16566155434</v>
      </c>
      <c r="BN21">
        <f t="shared" si="42"/>
        <v>0.84298912093410761</v>
      </c>
      <c r="BO21">
        <f t="shared" si="43"/>
        <v>0.19597824186821533</v>
      </c>
      <c r="BP21">
        <v>6</v>
      </c>
      <c r="BQ21">
        <v>0.5</v>
      </c>
      <c r="BR21" t="s">
        <v>296</v>
      </c>
      <c r="BS21">
        <v>2</v>
      </c>
      <c r="BT21">
        <v>1607712164.8499999</v>
      </c>
      <c r="BU21">
        <v>149.61046666666701</v>
      </c>
      <c r="BV21">
        <v>151.60900000000001</v>
      </c>
      <c r="BW21">
        <v>20.349496666666699</v>
      </c>
      <c r="BX21">
        <v>19.590959999999999</v>
      </c>
      <c r="BY21">
        <v>149.34360000000001</v>
      </c>
      <c r="BZ21">
        <v>20.0646533333333</v>
      </c>
      <c r="CA21">
        <v>500.11489999999998</v>
      </c>
      <c r="CB21">
        <v>101.979966666667</v>
      </c>
      <c r="CC21">
        <v>9.9981626666666698E-2</v>
      </c>
      <c r="CD21">
        <v>27.9941</v>
      </c>
      <c r="CE21">
        <v>28.300699999999999</v>
      </c>
      <c r="CF21">
        <v>999.9</v>
      </c>
      <c r="CG21">
        <v>0</v>
      </c>
      <c r="CH21">
        <v>0</v>
      </c>
      <c r="CI21">
        <v>10002.958000000001</v>
      </c>
      <c r="CJ21">
        <v>0</v>
      </c>
      <c r="CK21">
        <v>226.45590000000001</v>
      </c>
      <c r="CL21">
        <v>1399.9773333333301</v>
      </c>
      <c r="CM21">
        <v>0.90000706666666697</v>
      </c>
      <c r="CN21">
        <v>9.9992673333333296E-2</v>
      </c>
      <c r="CO21">
        <v>0</v>
      </c>
      <c r="CP21">
        <v>692.15766666666696</v>
      </c>
      <c r="CQ21">
        <v>4.9994800000000001</v>
      </c>
      <c r="CR21">
        <v>9943.0453333333298</v>
      </c>
      <c r="CS21">
        <v>11417.41</v>
      </c>
      <c r="CT21">
        <v>49.179000000000002</v>
      </c>
      <c r="CU21">
        <v>50.875</v>
      </c>
      <c r="CV21">
        <v>50.207999999999998</v>
      </c>
      <c r="CW21">
        <v>50.337200000000003</v>
      </c>
      <c r="CX21">
        <v>50.949533333333299</v>
      </c>
      <c r="CY21">
        <v>1255.4873333333301</v>
      </c>
      <c r="CZ21">
        <v>139.49</v>
      </c>
      <c r="DA21">
        <v>0</v>
      </c>
      <c r="DB21">
        <v>91.299999952316298</v>
      </c>
      <c r="DC21">
        <v>0</v>
      </c>
      <c r="DD21">
        <v>692.13465384615404</v>
      </c>
      <c r="DE21">
        <v>-8.1259145374954098</v>
      </c>
      <c r="DF21">
        <v>-105.183931615519</v>
      </c>
      <c r="DG21">
        <v>9942.7396153846203</v>
      </c>
      <c r="DH21">
        <v>15</v>
      </c>
      <c r="DI21">
        <v>1607711889.0999999</v>
      </c>
      <c r="DJ21" t="s">
        <v>303</v>
      </c>
      <c r="DK21">
        <v>1607711889.0999999</v>
      </c>
      <c r="DL21">
        <v>1607711880.0999999</v>
      </c>
      <c r="DM21">
        <v>2</v>
      </c>
      <c r="DN21">
        <v>-0.06</v>
      </c>
      <c r="DO21">
        <v>2.7E-2</v>
      </c>
      <c r="DP21">
        <v>0.29099999999999998</v>
      </c>
      <c r="DQ21">
        <v>0.26800000000000002</v>
      </c>
      <c r="DR21">
        <v>44</v>
      </c>
      <c r="DS21">
        <v>20</v>
      </c>
      <c r="DT21">
        <v>0.17</v>
      </c>
      <c r="DU21">
        <v>0.15</v>
      </c>
      <c r="DV21">
        <v>1.57058174401534</v>
      </c>
      <c r="DW21">
        <v>-0.14129985000331999</v>
      </c>
      <c r="DX21">
        <v>1.59036242317264E-2</v>
      </c>
      <c r="DY21">
        <v>1</v>
      </c>
      <c r="DZ21">
        <v>-2.0001535483870998</v>
      </c>
      <c r="EA21">
        <v>0.16714500000000401</v>
      </c>
      <c r="EB21">
        <v>1.94381249175988E-2</v>
      </c>
      <c r="EC21">
        <v>1</v>
      </c>
      <c r="ED21">
        <v>0.75913377419354799</v>
      </c>
      <c r="EE21">
        <v>-8.9142774193548796E-2</v>
      </c>
      <c r="EF21">
        <v>7.2030693086447897E-3</v>
      </c>
      <c r="EG21">
        <v>1</v>
      </c>
      <c r="EH21">
        <v>3</v>
      </c>
      <c r="EI21">
        <v>3</v>
      </c>
      <c r="EJ21" t="s">
        <v>308</v>
      </c>
      <c r="EK21">
        <v>100</v>
      </c>
      <c r="EL21">
        <v>100</v>
      </c>
      <c r="EM21">
        <v>0.26700000000000002</v>
      </c>
      <c r="EN21">
        <v>0.28449999999999998</v>
      </c>
      <c r="EO21">
        <v>0.29359061379060197</v>
      </c>
      <c r="EP21">
        <v>-1.6043650578588901E-5</v>
      </c>
      <c r="EQ21">
        <v>-1.15305589960158E-6</v>
      </c>
      <c r="ER21">
        <v>3.6581349982770798E-10</v>
      </c>
      <c r="ES21">
        <v>-7.2869730704792801E-2</v>
      </c>
      <c r="ET21">
        <v>-1.48585495900011E-2</v>
      </c>
      <c r="EU21">
        <v>2.0620247853856302E-3</v>
      </c>
      <c r="EV21">
        <v>-2.1578943166311499E-5</v>
      </c>
      <c r="EW21">
        <v>18</v>
      </c>
      <c r="EX21">
        <v>2225</v>
      </c>
      <c r="EY21">
        <v>1</v>
      </c>
      <c r="EZ21">
        <v>25</v>
      </c>
      <c r="FA21">
        <v>4.7</v>
      </c>
      <c r="FB21">
        <v>4.9000000000000004</v>
      </c>
      <c r="FC21">
        <v>2</v>
      </c>
      <c r="FD21">
        <v>494.666</v>
      </c>
      <c r="FE21">
        <v>479.23399999999998</v>
      </c>
      <c r="FF21">
        <v>23.7943</v>
      </c>
      <c r="FG21">
        <v>33.421999999999997</v>
      </c>
      <c r="FH21">
        <v>29.9999</v>
      </c>
      <c r="FI21">
        <v>33.494900000000001</v>
      </c>
      <c r="FJ21">
        <v>33.544199999999996</v>
      </c>
      <c r="FK21">
        <v>9.3294700000000006</v>
      </c>
      <c r="FL21">
        <v>20.823599999999999</v>
      </c>
      <c r="FM21">
        <v>47.325800000000001</v>
      </c>
      <c r="FN21">
        <v>23.795999999999999</v>
      </c>
      <c r="FO21">
        <v>151.74600000000001</v>
      </c>
      <c r="FP21">
        <v>19.511399999999998</v>
      </c>
      <c r="FQ21">
        <v>97.933899999999994</v>
      </c>
      <c r="FR21">
        <v>102.033</v>
      </c>
    </row>
    <row r="22" spans="1:174" x14ac:dyDescent="0.25">
      <c r="A22">
        <v>6</v>
      </c>
      <c r="B22">
        <v>1607712249.5999999</v>
      </c>
      <c r="C22">
        <v>439</v>
      </c>
      <c r="D22" t="s">
        <v>317</v>
      </c>
      <c r="E22" t="s">
        <v>318</v>
      </c>
      <c r="F22" t="s">
        <v>291</v>
      </c>
      <c r="G22" t="s">
        <v>292</v>
      </c>
      <c r="H22">
        <v>1607712241.8499999</v>
      </c>
      <c r="I22">
        <f t="shared" si="0"/>
        <v>8.1821110184078472E-4</v>
      </c>
      <c r="J22">
        <f t="shared" si="1"/>
        <v>0.81821110184078472</v>
      </c>
      <c r="K22">
        <f t="shared" si="2"/>
        <v>2.792975426109729</v>
      </c>
      <c r="L22">
        <f t="shared" si="3"/>
        <v>199.17269999999999</v>
      </c>
      <c r="M22">
        <f t="shared" si="4"/>
        <v>96.674662820901901</v>
      </c>
      <c r="N22">
        <f t="shared" si="5"/>
        <v>9.8686798115181684</v>
      </c>
      <c r="O22">
        <f t="shared" si="6"/>
        <v>20.331817522208013</v>
      </c>
      <c r="P22">
        <f t="shared" si="7"/>
        <v>4.5822124915993689E-2</v>
      </c>
      <c r="Q22">
        <f t="shared" si="8"/>
        <v>2.9642375843141866</v>
      </c>
      <c r="R22">
        <f t="shared" si="9"/>
        <v>4.5432221320218076E-2</v>
      </c>
      <c r="S22">
        <f t="shared" si="10"/>
        <v>2.8429892948810133E-2</v>
      </c>
      <c r="T22">
        <f t="shared" si="11"/>
        <v>231.29045887172899</v>
      </c>
      <c r="U22">
        <f t="shared" si="12"/>
        <v>29.124320668168899</v>
      </c>
      <c r="V22">
        <f t="shared" si="13"/>
        <v>28.275849999999998</v>
      </c>
      <c r="W22">
        <f t="shared" si="14"/>
        <v>3.8562946873028867</v>
      </c>
      <c r="X22">
        <f t="shared" si="15"/>
        <v>54.623443258436211</v>
      </c>
      <c r="Y22">
        <f t="shared" si="16"/>
        <v>2.0712376784209239</v>
      </c>
      <c r="Z22">
        <f t="shared" si="17"/>
        <v>3.7918475197936843</v>
      </c>
      <c r="AA22">
        <f t="shared" si="18"/>
        <v>1.7850570088819628</v>
      </c>
      <c r="AB22">
        <f t="shared" si="19"/>
        <v>-36.083109591178605</v>
      </c>
      <c r="AC22">
        <f t="shared" si="20"/>
        <v>-46.245232281687876</v>
      </c>
      <c r="AD22">
        <f t="shared" si="21"/>
        <v>-3.4051194791684272</v>
      </c>
      <c r="AE22">
        <f t="shared" si="22"/>
        <v>145.55699751969405</v>
      </c>
      <c r="AF22">
        <v>0</v>
      </c>
      <c r="AG22">
        <v>0</v>
      </c>
      <c r="AH22">
        <f t="shared" si="23"/>
        <v>1</v>
      </c>
      <c r="AI22">
        <f t="shared" si="24"/>
        <v>0</v>
      </c>
      <c r="AJ22">
        <f t="shared" si="25"/>
        <v>53752.933242317449</v>
      </c>
      <c r="AK22" t="s">
        <v>293</v>
      </c>
      <c r="AL22">
        <v>10143.9</v>
      </c>
      <c r="AM22">
        <v>715.47692307692296</v>
      </c>
      <c r="AN22">
        <v>3262.08</v>
      </c>
      <c r="AO22">
        <f t="shared" si="26"/>
        <v>0.78066849277855754</v>
      </c>
      <c r="AP22">
        <v>-0.57774747981622299</v>
      </c>
      <c r="AQ22" t="s">
        <v>319</v>
      </c>
      <c r="AR22">
        <v>15399</v>
      </c>
      <c r="AS22">
        <v>685.08208000000002</v>
      </c>
      <c r="AT22">
        <v>761.36</v>
      </c>
      <c r="AU22">
        <f t="shared" si="27"/>
        <v>0.10018640327834405</v>
      </c>
      <c r="AV22">
        <v>0.5</v>
      </c>
      <c r="AW22">
        <f t="shared" si="28"/>
        <v>1180.1834695615817</v>
      </c>
      <c r="AX22">
        <f t="shared" si="29"/>
        <v>2.792975426109729</v>
      </c>
      <c r="AY22">
        <f t="shared" si="30"/>
        <v>59.119168511965952</v>
      </c>
      <c r="AZ22">
        <f t="shared" si="31"/>
        <v>2.8561007613317263E-3</v>
      </c>
      <c r="BA22">
        <f t="shared" si="32"/>
        <v>3.2845434485657243</v>
      </c>
      <c r="BB22" t="s">
        <v>320</v>
      </c>
      <c r="BC22">
        <v>685.08208000000002</v>
      </c>
      <c r="BD22">
        <v>526.51</v>
      </c>
      <c r="BE22">
        <f t="shared" si="33"/>
        <v>0.30846117473993906</v>
      </c>
      <c r="BF22">
        <f t="shared" si="34"/>
        <v>0.32479420906961887</v>
      </c>
      <c r="BG22">
        <f t="shared" si="35"/>
        <v>0.91414951911301856</v>
      </c>
      <c r="BH22">
        <f t="shared" si="36"/>
        <v>1.662441255364802</v>
      </c>
      <c r="BI22">
        <f t="shared" si="37"/>
        <v>0.98198263508794814</v>
      </c>
      <c r="BJ22">
        <f t="shared" si="38"/>
        <v>0.24961592779838152</v>
      </c>
      <c r="BK22">
        <f t="shared" si="39"/>
        <v>0.75038407220161851</v>
      </c>
      <c r="BL22">
        <f t="shared" si="40"/>
        <v>1399.99833333333</v>
      </c>
      <c r="BM22">
        <f t="shared" si="41"/>
        <v>1180.1834695615817</v>
      </c>
      <c r="BN22">
        <f t="shared" si="42"/>
        <v>0.84298919610255574</v>
      </c>
      <c r="BO22">
        <f t="shared" si="43"/>
        <v>0.19597839220511157</v>
      </c>
      <c r="BP22">
        <v>6</v>
      </c>
      <c r="BQ22">
        <v>0.5</v>
      </c>
      <c r="BR22" t="s">
        <v>296</v>
      </c>
      <c r="BS22">
        <v>2</v>
      </c>
      <c r="BT22">
        <v>1607712241.8499999</v>
      </c>
      <c r="BU22">
        <v>199.17269999999999</v>
      </c>
      <c r="BV22">
        <v>202.71899999999999</v>
      </c>
      <c r="BW22">
        <v>20.29007</v>
      </c>
      <c r="BX22">
        <v>19.3283633333333</v>
      </c>
      <c r="BY22">
        <v>198.925033333333</v>
      </c>
      <c r="BZ22">
        <v>20.0076066666667</v>
      </c>
      <c r="CA22">
        <v>500.11686666666702</v>
      </c>
      <c r="CB22">
        <v>101.981333333333</v>
      </c>
      <c r="CC22">
        <v>0.10001377</v>
      </c>
      <c r="CD22">
        <v>27.986470000000001</v>
      </c>
      <c r="CE22">
        <v>28.275849999999998</v>
      </c>
      <c r="CF22">
        <v>999.9</v>
      </c>
      <c r="CG22">
        <v>0</v>
      </c>
      <c r="CH22">
        <v>0</v>
      </c>
      <c r="CI22">
        <v>10000.936</v>
      </c>
      <c r="CJ22">
        <v>0</v>
      </c>
      <c r="CK22">
        <v>231.367866666667</v>
      </c>
      <c r="CL22">
        <v>1399.99833333333</v>
      </c>
      <c r="CM22">
        <v>0.90000163333333305</v>
      </c>
      <c r="CN22">
        <v>9.9998203333333299E-2</v>
      </c>
      <c r="CO22">
        <v>0</v>
      </c>
      <c r="CP22">
        <v>685.11126666666701</v>
      </c>
      <c r="CQ22">
        <v>4.9994800000000001</v>
      </c>
      <c r="CR22">
        <v>9855.2973333333302</v>
      </c>
      <c r="CS22">
        <v>11417.5666666667</v>
      </c>
      <c r="CT22">
        <v>49.2582666666667</v>
      </c>
      <c r="CU22">
        <v>50.991599999999998</v>
      </c>
      <c r="CV22">
        <v>50.2624</v>
      </c>
      <c r="CW22">
        <v>50.424599999999998</v>
      </c>
      <c r="CX22">
        <v>51.0041333333333</v>
      </c>
      <c r="CY22">
        <v>1255.5033333333299</v>
      </c>
      <c r="CZ22">
        <v>139.49566666666701</v>
      </c>
      <c r="DA22">
        <v>0</v>
      </c>
      <c r="DB22">
        <v>76.099999904632597</v>
      </c>
      <c r="DC22">
        <v>0</v>
      </c>
      <c r="DD22">
        <v>685.08208000000002</v>
      </c>
      <c r="DE22">
        <v>-5.1966923154881703</v>
      </c>
      <c r="DF22">
        <v>-64.484615266604195</v>
      </c>
      <c r="DG22">
        <v>9854.8672000000006</v>
      </c>
      <c r="DH22">
        <v>15</v>
      </c>
      <c r="DI22">
        <v>1607711889.0999999</v>
      </c>
      <c r="DJ22" t="s">
        <v>303</v>
      </c>
      <c r="DK22">
        <v>1607711889.0999999</v>
      </c>
      <c r="DL22">
        <v>1607711880.0999999</v>
      </c>
      <c r="DM22">
        <v>2</v>
      </c>
      <c r="DN22">
        <v>-0.06</v>
      </c>
      <c r="DO22">
        <v>2.7E-2</v>
      </c>
      <c r="DP22">
        <v>0.29099999999999998</v>
      </c>
      <c r="DQ22">
        <v>0.26800000000000002</v>
      </c>
      <c r="DR22">
        <v>44</v>
      </c>
      <c r="DS22">
        <v>20</v>
      </c>
      <c r="DT22">
        <v>0.17</v>
      </c>
      <c r="DU22">
        <v>0.15</v>
      </c>
      <c r="DV22">
        <v>2.7940428752450699</v>
      </c>
      <c r="DW22">
        <v>-0.11791960000278599</v>
      </c>
      <c r="DX22">
        <v>2.03086699342198E-2</v>
      </c>
      <c r="DY22">
        <v>1</v>
      </c>
      <c r="DZ22">
        <v>-3.5466606451612899</v>
      </c>
      <c r="EA22">
        <v>0.10369451612903501</v>
      </c>
      <c r="EB22">
        <v>2.2926359380034001E-2</v>
      </c>
      <c r="EC22">
        <v>1</v>
      </c>
      <c r="ED22">
        <v>0.95960841935483898</v>
      </c>
      <c r="EE22">
        <v>0.17447245161290401</v>
      </c>
      <c r="EF22">
        <v>1.4326204016899199E-2</v>
      </c>
      <c r="EG22">
        <v>1</v>
      </c>
      <c r="EH22">
        <v>3</v>
      </c>
      <c r="EI22">
        <v>3</v>
      </c>
      <c r="EJ22" t="s">
        <v>308</v>
      </c>
      <c r="EK22">
        <v>100</v>
      </c>
      <c r="EL22">
        <v>100</v>
      </c>
      <c r="EM22">
        <v>0.247</v>
      </c>
      <c r="EN22">
        <v>0.28000000000000003</v>
      </c>
      <c r="EO22">
        <v>0.29359061379060197</v>
      </c>
      <c r="EP22">
        <v>-1.6043650578588901E-5</v>
      </c>
      <c r="EQ22">
        <v>-1.15305589960158E-6</v>
      </c>
      <c r="ER22">
        <v>3.6581349982770798E-10</v>
      </c>
      <c r="ES22">
        <v>-7.2869730704792801E-2</v>
      </c>
      <c r="ET22">
        <v>-1.48585495900011E-2</v>
      </c>
      <c r="EU22">
        <v>2.0620247853856302E-3</v>
      </c>
      <c r="EV22">
        <v>-2.1578943166311499E-5</v>
      </c>
      <c r="EW22">
        <v>18</v>
      </c>
      <c r="EX22">
        <v>2225</v>
      </c>
      <c r="EY22">
        <v>1</v>
      </c>
      <c r="EZ22">
        <v>25</v>
      </c>
      <c r="FA22">
        <v>6</v>
      </c>
      <c r="FB22">
        <v>6.2</v>
      </c>
      <c r="FC22">
        <v>2</v>
      </c>
      <c r="FD22">
        <v>494.798</v>
      </c>
      <c r="FE22">
        <v>478.995</v>
      </c>
      <c r="FF22">
        <v>23.7319</v>
      </c>
      <c r="FG22">
        <v>33.395000000000003</v>
      </c>
      <c r="FH22">
        <v>30</v>
      </c>
      <c r="FI22">
        <v>33.462000000000003</v>
      </c>
      <c r="FJ22">
        <v>33.5092</v>
      </c>
      <c r="FK22">
        <v>11.427300000000001</v>
      </c>
      <c r="FL22">
        <v>21.7651</v>
      </c>
      <c r="FM22">
        <v>46.954999999999998</v>
      </c>
      <c r="FN22">
        <v>23.732800000000001</v>
      </c>
      <c r="FO22">
        <v>203.077</v>
      </c>
      <c r="FP22">
        <v>19.239599999999999</v>
      </c>
      <c r="FQ22">
        <v>97.937700000000007</v>
      </c>
      <c r="FR22">
        <v>102.03700000000001</v>
      </c>
    </row>
    <row r="23" spans="1:174" x14ac:dyDescent="0.25">
      <c r="A23">
        <v>7</v>
      </c>
      <c r="B23">
        <v>1607712324</v>
      </c>
      <c r="C23">
        <v>513.40000009536698</v>
      </c>
      <c r="D23" t="s">
        <v>321</v>
      </c>
      <c r="E23" t="s">
        <v>322</v>
      </c>
      <c r="F23" t="s">
        <v>291</v>
      </c>
      <c r="G23" t="s">
        <v>292</v>
      </c>
      <c r="H23">
        <v>1607712316</v>
      </c>
      <c r="I23">
        <f t="shared" si="0"/>
        <v>8.7766692315008495E-4</v>
      </c>
      <c r="J23">
        <f t="shared" si="1"/>
        <v>0.87766692315008499</v>
      </c>
      <c r="K23">
        <f t="shared" si="2"/>
        <v>4.1162009036304594</v>
      </c>
      <c r="L23">
        <f t="shared" si="3"/>
        <v>248.99364516129</v>
      </c>
      <c r="M23">
        <f t="shared" si="4"/>
        <v>108.37879350473233</v>
      </c>
      <c r="N23">
        <f t="shared" si="5"/>
        <v>11.063541918459169</v>
      </c>
      <c r="O23">
        <f t="shared" si="6"/>
        <v>25.417810455249203</v>
      </c>
      <c r="P23">
        <f t="shared" si="7"/>
        <v>4.9003158722484841E-2</v>
      </c>
      <c r="Q23">
        <f t="shared" si="8"/>
        <v>2.9644319215843806</v>
      </c>
      <c r="R23">
        <f t="shared" si="9"/>
        <v>4.8557553747115616E-2</v>
      </c>
      <c r="S23">
        <f t="shared" si="10"/>
        <v>3.0388169084716369E-2</v>
      </c>
      <c r="T23">
        <f t="shared" si="11"/>
        <v>231.29122822175776</v>
      </c>
      <c r="U23">
        <f t="shared" si="12"/>
        <v>29.117025984174532</v>
      </c>
      <c r="V23">
        <f t="shared" si="13"/>
        <v>28.3030935483871</v>
      </c>
      <c r="W23">
        <f t="shared" si="14"/>
        <v>3.8624109586500293</v>
      </c>
      <c r="X23">
        <f t="shared" si="15"/>
        <v>54.589423063552431</v>
      </c>
      <c r="Y23">
        <f t="shared" si="16"/>
        <v>2.0709204719242162</v>
      </c>
      <c r="Z23">
        <f t="shared" si="17"/>
        <v>3.7936295269383451</v>
      </c>
      <c r="AA23">
        <f t="shared" si="18"/>
        <v>1.791490486725813</v>
      </c>
      <c r="AB23">
        <f t="shared" si="19"/>
        <v>-38.705111310918745</v>
      </c>
      <c r="AC23">
        <f t="shared" si="20"/>
        <v>-49.314303851846091</v>
      </c>
      <c r="AD23">
        <f t="shared" si="21"/>
        <v>-3.631501326142605</v>
      </c>
      <c r="AE23">
        <f t="shared" si="22"/>
        <v>139.64031173285034</v>
      </c>
      <c r="AF23">
        <v>0</v>
      </c>
      <c r="AG23">
        <v>0</v>
      </c>
      <c r="AH23">
        <f t="shared" si="23"/>
        <v>1</v>
      </c>
      <c r="AI23">
        <f t="shared" si="24"/>
        <v>0</v>
      </c>
      <c r="AJ23">
        <f t="shared" si="25"/>
        <v>53757.189368688931</v>
      </c>
      <c r="AK23" t="s">
        <v>293</v>
      </c>
      <c r="AL23">
        <v>10143.9</v>
      </c>
      <c r="AM23">
        <v>715.47692307692296</v>
      </c>
      <c r="AN23">
        <v>3262.08</v>
      </c>
      <c r="AO23">
        <f t="shared" si="26"/>
        <v>0.78066849277855754</v>
      </c>
      <c r="AP23">
        <v>-0.57774747981622299</v>
      </c>
      <c r="AQ23" t="s">
        <v>323</v>
      </c>
      <c r="AR23">
        <v>15398.8</v>
      </c>
      <c r="AS23">
        <v>684.15391999999997</v>
      </c>
      <c r="AT23">
        <v>768.17</v>
      </c>
      <c r="AU23">
        <f t="shared" si="27"/>
        <v>0.10937172761237746</v>
      </c>
      <c r="AV23">
        <v>0.5</v>
      </c>
      <c r="AW23">
        <f t="shared" si="28"/>
        <v>1180.1851370383501</v>
      </c>
      <c r="AX23">
        <f t="shared" si="29"/>
        <v>4.1162009036304594</v>
      </c>
      <c r="AY23">
        <f t="shared" si="30"/>
        <v>64.539443670167401</v>
      </c>
      <c r="AZ23">
        <f t="shared" si="31"/>
        <v>3.9772983374676682E-3</v>
      </c>
      <c r="BA23">
        <f t="shared" si="32"/>
        <v>3.2465600062486168</v>
      </c>
      <c r="BB23" t="s">
        <v>324</v>
      </c>
      <c r="BC23">
        <v>684.15391999999997</v>
      </c>
      <c r="BD23">
        <v>531.35</v>
      </c>
      <c r="BE23">
        <f t="shared" si="33"/>
        <v>0.30829113347305925</v>
      </c>
      <c r="BF23">
        <f t="shared" si="34"/>
        <v>0.35476767164935397</v>
      </c>
      <c r="BG23">
        <f t="shared" si="35"/>
        <v>0.91327593720360489</v>
      </c>
      <c r="BH23">
        <f t="shared" si="36"/>
        <v>1.594442475292329</v>
      </c>
      <c r="BI23">
        <f t="shared" si="37"/>
        <v>0.97930848454532482</v>
      </c>
      <c r="BJ23">
        <f t="shared" si="38"/>
        <v>0.27553127566803132</v>
      </c>
      <c r="BK23">
        <f t="shared" si="39"/>
        <v>0.72446872433196874</v>
      </c>
      <c r="BL23">
        <f t="shared" si="40"/>
        <v>1400</v>
      </c>
      <c r="BM23">
        <f t="shared" si="41"/>
        <v>1180.1851370383501</v>
      </c>
      <c r="BN23">
        <f t="shared" si="42"/>
        <v>0.84298938359882158</v>
      </c>
      <c r="BO23">
        <f t="shared" si="43"/>
        <v>0.19597876719764346</v>
      </c>
      <c r="BP23">
        <v>6</v>
      </c>
      <c r="BQ23">
        <v>0.5</v>
      </c>
      <c r="BR23" t="s">
        <v>296</v>
      </c>
      <c r="BS23">
        <v>2</v>
      </c>
      <c r="BT23">
        <v>1607712316</v>
      </c>
      <c r="BU23">
        <v>248.99364516129</v>
      </c>
      <c r="BV23">
        <v>254.19409677419401</v>
      </c>
      <c r="BW23">
        <v>20.286799999999999</v>
      </c>
      <c r="BX23">
        <v>19.255209677419401</v>
      </c>
      <c r="BY23">
        <v>248.76980645161299</v>
      </c>
      <c r="BZ23">
        <v>20.004477419354799</v>
      </c>
      <c r="CA23">
        <v>500.11822580645202</v>
      </c>
      <c r="CB23">
        <v>101.982193548387</v>
      </c>
      <c r="CC23">
        <v>9.99717967741936E-2</v>
      </c>
      <c r="CD23">
        <v>27.9945290322581</v>
      </c>
      <c r="CE23">
        <v>28.3030935483871</v>
      </c>
      <c r="CF23">
        <v>999.9</v>
      </c>
      <c r="CG23">
        <v>0</v>
      </c>
      <c r="CH23">
        <v>0</v>
      </c>
      <c r="CI23">
        <v>10001.9529032258</v>
      </c>
      <c r="CJ23">
        <v>0</v>
      </c>
      <c r="CK23">
        <v>243.452612903226</v>
      </c>
      <c r="CL23">
        <v>1400</v>
      </c>
      <c r="CM23">
        <v>0.89999596774193502</v>
      </c>
      <c r="CN23">
        <v>0.10000394193548399</v>
      </c>
      <c r="CO23">
        <v>0</v>
      </c>
      <c r="CP23">
        <v>684.20538709677396</v>
      </c>
      <c r="CQ23">
        <v>4.9994800000000001</v>
      </c>
      <c r="CR23">
        <v>9852.6919354838701</v>
      </c>
      <c r="CS23">
        <v>11417.5483870968</v>
      </c>
      <c r="CT23">
        <v>49.356709677419403</v>
      </c>
      <c r="CU23">
        <v>51.054000000000002</v>
      </c>
      <c r="CV23">
        <v>50.370935483871001</v>
      </c>
      <c r="CW23">
        <v>50.512</v>
      </c>
      <c r="CX23">
        <v>51.088419354838699</v>
      </c>
      <c r="CY23">
        <v>1255.49548387097</v>
      </c>
      <c r="CZ23">
        <v>139.504516129032</v>
      </c>
      <c r="DA23">
        <v>0</v>
      </c>
      <c r="DB23">
        <v>73.5</v>
      </c>
      <c r="DC23">
        <v>0</v>
      </c>
      <c r="DD23">
        <v>684.15391999999997</v>
      </c>
      <c r="DE23">
        <v>-0.935846160032198</v>
      </c>
      <c r="DF23">
        <v>-21.3484615085348</v>
      </c>
      <c r="DG23">
        <v>9852.4984000000004</v>
      </c>
      <c r="DH23">
        <v>15</v>
      </c>
      <c r="DI23">
        <v>1607711889.0999999</v>
      </c>
      <c r="DJ23" t="s">
        <v>303</v>
      </c>
      <c r="DK23">
        <v>1607711889.0999999</v>
      </c>
      <c r="DL23">
        <v>1607711880.0999999</v>
      </c>
      <c r="DM23">
        <v>2</v>
      </c>
      <c r="DN23">
        <v>-0.06</v>
      </c>
      <c r="DO23">
        <v>2.7E-2</v>
      </c>
      <c r="DP23">
        <v>0.29099999999999998</v>
      </c>
      <c r="DQ23">
        <v>0.26800000000000002</v>
      </c>
      <c r="DR23">
        <v>44</v>
      </c>
      <c r="DS23">
        <v>20</v>
      </c>
      <c r="DT23">
        <v>0.17</v>
      </c>
      <c r="DU23">
        <v>0.15</v>
      </c>
      <c r="DV23">
        <v>4.1227000491966601</v>
      </c>
      <c r="DW23">
        <v>-0.22321956286358699</v>
      </c>
      <c r="DX23">
        <v>2.8015347969876699E-2</v>
      </c>
      <c r="DY23">
        <v>1</v>
      </c>
      <c r="DZ23">
        <v>-5.2012576666666703</v>
      </c>
      <c r="EA23">
        <v>0.122795372636258</v>
      </c>
      <c r="EB23">
        <v>2.3260228672325901E-2</v>
      </c>
      <c r="EC23">
        <v>1</v>
      </c>
      <c r="ED23">
        <v>1.03203396666667</v>
      </c>
      <c r="EE23">
        <v>0.12060523248053399</v>
      </c>
      <c r="EF23">
        <v>2.42652727046745E-2</v>
      </c>
      <c r="EG23">
        <v>1</v>
      </c>
      <c r="EH23">
        <v>3</v>
      </c>
      <c r="EI23">
        <v>3</v>
      </c>
      <c r="EJ23" t="s">
        <v>308</v>
      </c>
      <c r="EK23">
        <v>100</v>
      </c>
      <c r="EL23">
        <v>100</v>
      </c>
      <c r="EM23">
        <v>0.223</v>
      </c>
      <c r="EN23">
        <v>0.28050000000000003</v>
      </c>
      <c r="EO23">
        <v>0.29359061379060197</v>
      </c>
      <c r="EP23">
        <v>-1.6043650578588901E-5</v>
      </c>
      <c r="EQ23">
        <v>-1.15305589960158E-6</v>
      </c>
      <c r="ER23">
        <v>3.6581349982770798E-10</v>
      </c>
      <c r="ES23">
        <v>-7.2869730704792801E-2</v>
      </c>
      <c r="ET23">
        <v>-1.48585495900011E-2</v>
      </c>
      <c r="EU23">
        <v>2.0620247853856302E-3</v>
      </c>
      <c r="EV23">
        <v>-2.1578943166311499E-5</v>
      </c>
      <c r="EW23">
        <v>18</v>
      </c>
      <c r="EX23">
        <v>2225</v>
      </c>
      <c r="EY23">
        <v>1</v>
      </c>
      <c r="EZ23">
        <v>25</v>
      </c>
      <c r="FA23">
        <v>7.2</v>
      </c>
      <c r="FB23">
        <v>7.4</v>
      </c>
      <c r="FC23">
        <v>2</v>
      </c>
      <c r="FD23">
        <v>494.791</v>
      </c>
      <c r="FE23">
        <v>479.03300000000002</v>
      </c>
      <c r="FF23">
        <v>23.6691</v>
      </c>
      <c r="FG23">
        <v>33.380099999999999</v>
      </c>
      <c r="FH23">
        <v>30.0001</v>
      </c>
      <c r="FI23">
        <v>33.441000000000003</v>
      </c>
      <c r="FJ23">
        <v>33.488199999999999</v>
      </c>
      <c r="FK23">
        <v>13.4993</v>
      </c>
      <c r="FL23">
        <v>21.767900000000001</v>
      </c>
      <c r="FM23">
        <v>46.582099999999997</v>
      </c>
      <c r="FN23">
        <v>23.672799999999999</v>
      </c>
      <c r="FO23">
        <v>254.572</v>
      </c>
      <c r="FP23">
        <v>19.203099999999999</v>
      </c>
      <c r="FQ23">
        <v>97.939300000000003</v>
      </c>
      <c r="FR23">
        <v>102.038</v>
      </c>
    </row>
    <row r="24" spans="1:174" x14ac:dyDescent="0.25">
      <c r="A24">
        <v>8</v>
      </c>
      <c r="B24">
        <v>1607712423</v>
      </c>
      <c r="C24">
        <v>612.40000009536698</v>
      </c>
      <c r="D24" t="s">
        <v>325</v>
      </c>
      <c r="E24" t="s">
        <v>326</v>
      </c>
      <c r="F24" t="s">
        <v>291</v>
      </c>
      <c r="G24" t="s">
        <v>292</v>
      </c>
      <c r="H24">
        <v>1607712415</v>
      </c>
      <c r="I24">
        <f t="shared" si="0"/>
        <v>9.2333697851715388E-4</v>
      </c>
      <c r="J24">
        <f t="shared" si="1"/>
        <v>0.92333697851715391</v>
      </c>
      <c r="K24">
        <f t="shared" si="2"/>
        <v>7.9543174443475966</v>
      </c>
      <c r="L24">
        <f t="shared" si="3"/>
        <v>399.04367741935499</v>
      </c>
      <c r="M24">
        <f t="shared" si="4"/>
        <v>143.35884932408291</v>
      </c>
      <c r="N24">
        <f t="shared" si="5"/>
        <v>14.633787308125966</v>
      </c>
      <c r="O24">
        <f t="shared" si="6"/>
        <v>40.733587982463568</v>
      </c>
      <c r="P24">
        <f t="shared" si="7"/>
        <v>5.1769025277892469E-2</v>
      </c>
      <c r="Q24">
        <f t="shared" si="8"/>
        <v>2.9642037604743852</v>
      </c>
      <c r="R24">
        <f t="shared" si="9"/>
        <v>5.1271935871186738E-2</v>
      </c>
      <c r="S24">
        <f t="shared" si="10"/>
        <v>3.2089223520067711E-2</v>
      </c>
      <c r="T24">
        <f t="shared" si="11"/>
        <v>231.2933178690019</v>
      </c>
      <c r="U24">
        <f t="shared" si="12"/>
        <v>29.101842800930282</v>
      </c>
      <c r="V24">
        <f t="shared" si="13"/>
        <v>28.273603225806401</v>
      </c>
      <c r="W24">
        <f t="shared" si="14"/>
        <v>3.8557906560075339</v>
      </c>
      <c r="X24">
        <f t="shared" si="15"/>
        <v>54.599397385269796</v>
      </c>
      <c r="Y24">
        <f t="shared" si="16"/>
        <v>2.0708715839945468</v>
      </c>
      <c r="Z24">
        <f t="shared" si="17"/>
        <v>3.792846960163045</v>
      </c>
      <c r="AA24">
        <f t="shared" si="18"/>
        <v>1.7849190720129871</v>
      </c>
      <c r="AB24">
        <f t="shared" si="19"/>
        <v>-40.719160752606484</v>
      </c>
      <c r="AC24">
        <f t="shared" si="20"/>
        <v>-45.163280890742996</v>
      </c>
      <c r="AD24">
        <f t="shared" si="21"/>
        <v>-3.3255290277237477</v>
      </c>
      <c r="AE24">
        <f t="shared" si="22"/>
        <v>142.08534719792868</v>
      </c>
      <c r="AF24">
        <v>0</v>
      </c>
      <c r="AG24">
        <v>0</v>
      </c>
      <c r="AH24">
        <f t="shared" si="23"/>
        <v>1</v>
      </c>
      <c r="AI24">
        <f t="shared" si="24"/>
        <v>0</v>
      </c>
      <c r="AJ24">
        <f t="shared" si="25"/>
        <v>53751.066806476701</v>
      </c>
      <c r="AK24" t="s">
        <v>293</v>
      </c>
      <c r="AL24">
        <v>10143.9</v>
      </c>
      <c r="AM24">
        <v>715.47692307692296</v>
      </c>
      <c r="AN24">
        <v>3262.08</v>
      </c>
      <c r="AO24">
        <f t="shared" si="26"/>
        <v>0.78066849277855754</v>
      </c>
      <c r="AP24">
        <v>-0.57774747981622299</v>
      </c>
      <c r="AQ24" t="s">
        <v>327</v>
      </c>
      <c r="AR24">
        <v>15398.6</v>
      </c>
      <c r="AS24">
        <v>691.80619230769196</v>
      </c>
      <c r="AT24">
        <v>802.11</v>
      </c>
      <c r="AU24">
        <f t="shared" si="27"/>
        <v>0.13751705837392381</v>
      </c>
      <c r="AV24">
        <v>0.5</v>
      </c>
      <c r="AW24">
        <f t="shared" si="28"/>
        <v>1180.1920941386065</v>
      </c>
      <c r="AX24">
        <f t="shared" si="29"/>
        <v>7.9543174443475966</v>
      </c>
      <c r="AY24">
        <f t="shared" si="30"/>
        <v>81.148272551051065</v>
      </c>
      <c r="AZ24">
        <f t="shared" si="31"/>
        <v>7.2293866113305608E-3</v>
      </c>
      <c r="BA24">
        <f t="shared" si="32"/>
        <v>3.0668736208250738</v>
      </c>
      <c r="BB24" t="s">
        <v>328</v>
      </c>
      <c r="BC24">
        <v>691.80619230769196</v>
      </c>
      <c r="BD24">
        <v>527.83000000000004</v>
      </c>
      <c r="BE24">
        <f t="shared" si="33"/>
        <v>0.34194811185498242</v>
      </c>
      <c r="BF24">
        <f t="shared" si="34"/>
        <v>0.40215767716314738</v>
      </c>
      <c r="BG24">
        <f t="shared" si="35"/>
        <v>0.89968729999085661</v>
      </c>
      <c r="BH24">
        <f t="shared" si="36"/>
        <v>1.2732297132912482</v>
      </c>
      <c r="BI24">
        <f t="shared" si="37"/>
        <v>0.96598092662805102</v>
      </c>
      <c r="BJ24">
        <f t="shared" si="38"/>
        <v>0.30683577148817021</v>
      </c>
      <c r="BK24">
        <f t="shared" si="39"/>
        <v>0.69316422851182979</v>
      </c>
      <c r="BL24">
        <f t="shared" si="40"/>
        <v>1400.00774193548</v>
      </c>
      <c r="BM24">
        <f t="shared" si="41"/>
        <v>1180.1920941386065</v>
      </c>
      <c r="BN24">
        <f t="shared" si="42"/>
        <v>0.84298969126200463</v>
      </c>
      <c r="BO24">
        <f t="shared" si="43"/>
        <v>0.19597938252400959</v>
      </c>
      <c r="BP24">
        <v>6</v>
      </c>
      <c r="BQ24">
        <v>0.5</v>
      </c>
      <c r="BR24" t="s">
        <v>296</v>
      </c>
      <c r="BS24">
        <v>2</v>
      </c>
      <c r="BT24">
        <v>1607712415</v>
      </c>
      <c r="BU24">
        <v>399.04367741935499</v>
      </c>
      <c r="BV24">
        <v>409.02874193548399</v>
      </c>
      <c r="BW24">
        <v>20.287145161290301</v>
      </c>
      <c r="BX24">
        <v>19.201864516129</v>
      </c>
      <c r="BY24">
        <v>398.91677419354801</v>
      </c>
      <c r="BZ24">
        <v>20.004803225806501</v>
      </c>
      <c r="CA24">
        <v>500.11309677419399</v>
      </c>
      <c r="CB24">
        <v>101.978032258064</v>
      </c>
      <c r="CC24">
        <v>9.9986483870967702E-2</v>
      </c>
      <c r="CD24">
        <v>27.9909903225806</v>
      </c>
      <c r="CE24">
        <v>28.273603225806401</v>
      </c>
      <c r="CF24">
        <v>999.9</v>
      </c>
      <c r="CG24">
        <v>0</v>
      </c>
      <c r="CH24">
        <v>0</v>
      </c>
      <c r="CI24">
        <v>10001.068064516099</v>
      </c>
      <c r="CJ24">
        <v>0</v>
      </c>
      <c r="CK24">
        <v>272.60264516129001</v>
      </c>
      <c r="CL24">
        <v>1400.00774193548</v>
      </c>
      <c r="CM24">
        <v>0.89998848387096797</v>
      </c>
      <c r="CN24">
        <v>0.100011516129032</v>
      </c>
      <c r="CO24">
        <v>0</v>
      </c>
      <c r="CP24">
        <v>691.73232258064502</v>
      </c>
      <c r="CQ24">
        <v>4.9994800000000001</v>
      </c>
      <c r="CR24">
        <v>9974.3306451612898</v>
      </c>
      <c r="CS24">
        <v>11417.6193548387</v>
      </c>
      <c r="CT24">
        <v>49.417064516129003</v>
      </c>
      <c r="CU24">
        <v>51.143000000000001</v>
      </c>
      <c r="CV24">
        <v>50.4491935483871</v>
      </c>
      <c r="CW24">
        <v>50.612806451612897</v>
      </c>
      <c r="CX24">
        <v>51.162999999999997</v>
      </c>
      <c r="CY24">
        <v>1255.4883870967701</v>
      </c>
      <c r="CZ24">
        <v>139.51967741935499</v>
      </c>
      <c r="DA24">
        <v>0</v>
      </c>
      <c r="DB24">
        <v>98.5</v>
      </c>
      <c r="DC24">
        <v>0</v>
      </c>
      <c r="DD24">
        <v>691.80619230769196</v>
      </c>
      <c r="DE24">
        <v>5.7949743566723999</v>
      </c>
      <c r="DF24">
        <v>82.776752136630805</v>
      </c>
      <c r="DG24">
        <v>9975.2438461538404</v>
      </c>
      <c r="DH24">
        <v>15</v>
      </c>
      <c r="DI24">
        <v>1607711889.0999999</v>
      </c>
      <c r="DJ24" t="s">
        <v>303</v>
      </c>
      <c r="DK24">
        <v>1607711889.0999999</v>
      </c>
      <c r="DL24">
        <v>1607711880.0999999</v>
      </c>
      <c r="DM24">
        <v>2</v>
      </c>
      <c r="DN24">
        <v>-0.06</v>
      </c>
      <c r="DO24">
        <v>2.7E-2</v>
      </c>
      <c r="DP24">
        <v>0.29099999999999998</v>
      </c>
      <c r="DQ24">
        <v>0.26800000000000002</v>
      </c>
      <c r="DR24">
        <v>44</v>
      </c>
      <c r="DS24">
        <v>20</v>
      </c>
      <c r="DT24">
        <v>0.17</v>
      </c>
      <c r="DU24">
        <v>0.15</v>
      </c>
      <c r="DV24">
        <v>7.9551297933584104</v>
      </c>
      <c r="DW24">
        <v>-0.23548553740706499</v>
      </c>
      <c r="DX24">
        <v>3.0011570733241101E-2</v>
      </c>
      <c r="DY24">
        <v>1</v>
      </c>
      <c r="DZ24">
        <v>-9.98439266666667</v>
      </c>
      <c r="EA24">
        <v>0.18305672969968401</v>
      </c>
      <c r="EB24">
        <v>3.34332115252019E-2</v>
      </c>
      <c r="EC24">
        <v>1</v>
      </c>
      <c r="ED24">
        <v>1.08503333333333</v>
      </c>
      <c r="EE24">
        <v>6.0038442714128802E-2</v>
      </c>
      <c r="EF24">
        <v>4.3607349023861604E-3</v>
      </c>
      <c r="EG24">
        <v>1</v>
      </c>
      <c r="EH24">
        <v>3</v>
      </c>
      <c r="EI24">
        <v>3</v>
      </c>
      <c r="EJ24" t="s">
        <v>308</v>
      </c>
      <c r="EK24">
        <v>100</v>
      </c>
      <c r="EL24">
        <v>100</v>
      </c>
      <c r="EM24">
        <v>0.127</v>
      </c>
      <c r="EN24">
        <v>0.2828</v>
      </c>
      <c r="EO24">
        <v>0.29359061379060197</v>
      </c>
      <c r="EP24">
        <v>-1.6043650578588901E-5</v>
      </c>
      <c r="EQ24">
        <v>-1.15305589960158E-6</v>
      </c>
      <c r="ER24">
        <v>3.6581349982770798E-10</v>
      </c>
      <c r="ES24">
        <v>-7.2869730704792801E-2</v>
      </c>
      <c r="ET24">
        <v>-1.48585495900011E-2</v>
      </c>
      <c r="EU24">
        <v>2.0620247853856302E-3</v>
      </c>
      <c r="EV24">
        <v>-2.1578943166311499E-5</v>
      </c>
      <c r="EW24">
        <v>18</v>
      </c>
      <c r="EX24">
        <v>2225</v>
      </c>
      <c r="EY24">
        <v>1</v>
      </c>
      <c r="EZ24">
        <v>25</v>
      </c>
      <c r="FA24">
        <v>8.9</v>
      </c>
      <c r="FB24">
        <v>9</v>
      </c>
      <c r="FC24">
        <v>2</v>
      </c>
      <c r="FD24">
        <v>494.83699999999999</v>
      </c>
      <c r="FE24">
        <v>479.09500000000003</v>
      </c>
      <c r="FF24">
        <v>23.6983</v>
      </c>
      <c r="FG24">
        <v>33.377099999999999</v>
      </c>
      <c r="FH24">
        <v>30.0001</v>
      </c>
      <c r="FI24">
        <v>33.423000000000002</v>
      </c>
      <c r="FJ24">
        <v>33.470300000000002</v>
      </c>
      <c r="FK24">
        <v>19.505400000000002</v>
      </c>
      <c r="FL24">
        <v>21.7653</v>
      </c>
      <c r="FM24">
        <v>45.839500000000001</v>
      </c>
      <c r="FN24">
        <v>23.7011</v>
      </c>
      <c r="FO24">
        <v>409.46800000000002</v>
      </c>
      <c r="FP24">
        <v>19.140999999999998</v>
      </c>
      <c r="FQ24">
        <v>97.939400000000006</v>
      </c>
      <c r="FR24">
        <v>102.036</v>
      </c>
    </row>
    <row r="25" spans="1:174" x14ac:dyDescent="0.25">
      <c r="A25">
        <v>9</v>
      </c>
      <c r="B25">
        <v>1607712490</v>
      </c>
      <c r="C25">
        <v>679.40000009536698</v>
      </c>
      <c r="D25" t="s">
        <v>329</v>
      </c>
      <c r="E25" t="s">
        <v>330</v>
      </c>
      <c r="F25" t="s">
        <v>291</v>
      </c>
      <c r="G25" t="s">
        <v>292</v>
      </c>
      <c r="H25">
        <v>1607712482.25</v>
      </c>
      <c r="I25">
        <f t="shared" si="0"/>
        <v>1.0302309877773747E-3</v>
      </c>
      <c r="J25">
        <f t="shared" si="1"/>
        <v>1.0302309877773748</v>
      </c>
      <c r="K25">
        <f t="shared" si="2"/>
        <v>10.873693198720588</v>
      </c>
      <c r="L25">
        <f t="shared" si="3"/>
        <v>497.28246666666701</v>
      </c>
      <c r="M25">
        <f t="shared" si="4"/>
        <v>180.94459937154065</v>
      </c>
      <c r="N25">
        <f t="shared" si="5"/>
        <v>18.470831015194435</v>
      </c>
      <c r="O25">
        <f t="shared" si="6"/>
        <v>50.762611542545635</v>
      </c>
      <c r="P25">
        <f t="shared" si="7"/>
        <v>5.7286298696228345E-2</v>
      </c>
      <c r="Q25">
        <f t="shared" si="8"/>
        <v>2.964749329829742</v>
      </c>
      <c r="R25">
        <f t="shared" si="9"/>
        <v>5.6678390714989452E-2</v>
      </c>
      <c r="S25">
        <f t="shared" si="10"/>
        <v>3.5478074644604667E-2</v>
      </c>
      <c r="T25">
        <f t="shared" si="11"/>
        <v>231.29018298197769</v>
      </c>
      <c r="U25">
        <f t="shared" si="12"/>
        <v>29.092943318471697</v>
      </c>
      <c r="V25">
        <f t="shared" si="13"/>
        <v>28.308779999999999</v>
      </c>
      <c r="W25">
        <f t="shared" si="14"/>
        <v>3.8636886537167379</v>
      </c>
      <c r="X25">
        <f t="shared" si="15"/>
        <v>54.307461846454153</v>
      </c>
      <c r="Y25">
        <f t="shared" si="16"/>
        <v>2.0620571963231655</v>
      </c>
      <c r="Z25">
        <f t="shared" si="17"/>
        <v>3.7970052847494689</v>
      </c>
      <c r="AA25">
        <f t="shared" si="18"/>
        <v>1.8016314573935723</v>
      </c>
      <c r="AB25">
        <f t="shared" si="19"/>
        <v>-45.433186560982222</v>
      </c>
      <c r="AC25">
        <f t="shared" si="20"/>
        <v>-47.789768624620059</v>
      </c>
      <c r="AD25">
        <f t="shared" si="21"/>
        <v>-3.5192249509876339</v>
      </c>
      <c r="AE25">
        <f t="shared" si="22"/>
        <v>134.5480028453878</v>
      </c>
      <c r="AF25">
        <v>0</v>
      </c>
      <c r="AG25">
        <v>0</v>
      </c>
      <c r="AH25">
        <f t="shared" si="23"/>
        <v>1</v>
      </c>
      <c r="AI25">
        <f t="shared" si="24"/>
        <v>0</v>
      </c>
      <c r="AJ25">
        <f t="shared" si="25"/>
        <v>53763.689785535971</v>
      </c>
      <c r="AK25" t="s">
        <v>293</v>
      </c>
      <c r="AL25">
        <v>10143.9</v>
      </c>
      <c r="AM25">
        <v>715.47692307692296</v>
      </c>
      <c r="AN25">
        <v>3262.08</v>
      </c>
      <c r="AO25">
        <f t="shared" si="26"/>
        <v>0.78066849277855754</v>
      </c>
      <c r="AP25">
        <v>-0.57774747981622299</v>
      </c>
      <c r="AQ25" t="s">
        <v>331</v>
      </c>
      <c r="AR25">
        <v>15398.5</v>
      </c>
      <c r="AS25">
        <v>703.20969230769197</v>
      </c>
      <c r="AT25">
        <v>834.23</v>
      </c>
      <c r="AU25">
        <f t="shared" si="27"/>
        <v>0.15705537764442423</v>
      </c>
      <c r="AV25">
        <v>0.5</v>
      </c>
      <c r="AW25">
        <f t="shared" si="28"/>
        <v>1180.1770295961435</v>
      </c>
      <c r="AX25">
        <f t="shared" si="29"/>
        <v>10.873693198720588</v>
      </c>
      <c r="AY25">
        <f t="shared" si="30"/>
        <v>92.676574535248577</v>
      </c>
      <c r="AZ25">
        <f t="shared" si="31"/>
        <v>9.7031550278990717E-3</v>
      </c>
      <c r="BA25">
        <f t="shared" si="32"/>
        <v>2.9102885295422123</v>
      </c>
      <c r="BB25" t="s">
        <v>332</v>
      </c>
      <c r="BC25">
        <v>703.20969230769197</v>
      </c>
      <c r="BD25">
        <v>523.59</v>
      </c>
      <c r="BE25">
        <f t="shared" si="33"/>
        <v>0.37236733274996103</v>
      </c>
      <c r="BF25">
        <f t="shared" si="34"/>
        <v>0.4217753917470643</v>
      </c>
      <c r="BG25">
        <f t="shared" si="35"/>
        <v>0.88656522390076287</v>
      </c>
      <c r="BH25">
        <f t="shared" si="36"/>
        <v>1.1033003193439539</v>
      </c>
      <c r="BI25">
        <f t="shared" si="37"/>
        <v>0.95336804624199234</v>
      </c>
      <c r="BJ25">
        <f t="shared" si="38"/>
        <v>0.31404199882418177</v>
      </c>
      <c r="BK25">
        <f t="shared" si="39"/>
        <v>0.68595800117581818</v>
      </c>
      <c r="BL25">
        <f t="shared" si="40"/>
        <v>1399.99</v>
      </c>
      <c r="BM25">
        <f t="shared" si="41"/>
        <v>1180.1770295961435</v>
      </c>
      <c r="BN25">
        <f t="shared" si="42"/>
        <v>0.84298961392305916</v>
      </c>
      <c r="BO25">
        <f t="shared" si="43"/>
        <v>0.19597922784611829</v>
      </c>
      <c r="BP25">
        <v>6</v>
      </c>
      <c r="BQ25">
        <v>0.5</v>
      </c>
      <c r="BR25" t="s">
        <v>296</v>
      </c>
      <c r="BS25">
        <v>2</v>
      </c>
      <c r="BT25">
        <v>1607712482.25</v>
      </c>
      <c r="BU25">
        <v>497.28246666666701</v>
      </c>
      <c r="BV25">
        <v>510.94240000000002</v>
      </c>
      <c r="BW25">
        <v>20.200396666666698</v>
      </c>
      <c r="BX25">
        <v>18.989383333333301</v>
      </c>
      <c r="BY25">
        <v>497.013466666667</v>
      </c>
      <c r="BZ25">
        <v>19.9573966666667</v>
      </c>
      <c r="CA25">
        <v>500.11996666666698</v>
      </c>
      <c r="CB25">
        <v>101.980033333333</v>
      </c>
      <c r="CC25">
        <v>0.100001546666667</v>
      </c>
      <c r="CD25">
        <v>28.009786666666699</v>
      </c>
      <c r="CE25">
        <v>28.308779999999999</v>
      </c>
      <c r="CF25">
        <v>999.9</v>
      </c>
      <c r="CG25">
        <v>0</v>
      </c>
      <c r="CH25">
        <v>0</v>
      </c>
      <c r="CI25">
        <v>10003.963666666699</v>
      </c>
      <c r="CJ25">
        <v>0</v>
      </c>
      <c r="CK25">
        <v>276.74973333333298</v>
      </c>
      <c r="CL25">
        <v>1399.99</v>
      </c>
      <c r="CM25">
        <v>0.899990133333333</v>
      </c>
      <c r="CN25">
        <v>0.100009866666667</v>
      </c>
      <c r="CO25">
        <v>0</v>
      </c>
      <c r="CP25">
        <v>703.192366666667</v>
      </c>
      <c r="CQ25">
        <v>4.9994800000000001</v>
      </c>
      <c r="CR25">
        <v>10141.6466666667</v>
      </c>
      <c r="CS25">
        <v>11417.47</v>
      </c>
      <c r="CT25">
        <v>49.528933333333299</v>
      </c>
      <c r="CU25">
        <v>51.207999999999998</v>
      </c>
      <c r="CV25">
        <v>50.545466666666698</v>
      </c>
      <c r="CW25">
        <v>50.674599999999998</v>
      </c>
      <c r="CX25">
        <v>51.237400000000001</v>
      </c>
      <c r="CY25">
        <v>1255.47933333333</v>
      </c>
      <c r="CZ25">
        <v>139.51466666666701</v>
      </c>
      <c r="DA25">
        <v>0</v>
      </c>
      <c r="DB25">
        <v>66</v>
      </c>
      <c r="DC25">
        <v>0</v>
      </c>
      <c r="DD25">
        <v>703.20969230769197</v>
      </c>
      <c r="DE25">
        <v>5.2466324768151402</v>
      </c>
      <c r="DF25">
        <v>68.543589853221704</v>
      </c>
      <c r="DG25">
        <v>10141.711538461501</v>
      </c>
      <c r="DH25">
        <v>15</v>
      </c>
      <c r="DI25">
        <v>1607712512</v>
      </c>
      <c r="DJ25" t="s">
        <v>333</v>
      </c>
      <c r="DK25">
        <v>1607712510</v>
      </c>
      <c r="DL25">
        <v>1607712512</v>
      </c>
      <c r="DM25">
        <v>3</v>
      </c>
      <c r="DN25">
        <v>0.23699999999999999</v>
      </c>
      <c r="DO25">
        <v>1.2E-2</v>
      </c>
      <c r="DP25">
        <v>0.26900000000000002</v>
      </c>
      <c r="DQ25">
        <v>0.24299999999999999</v>
      </c>
      <c r="DR25">
        <v>512</v>
      </c>
      <c r="DS25">
        <v>19</v>
      </c>
      <c r="DT25">
        <v>0.2</v>
      </c>
      <c r="DU25">
        <v>7.0000000000000007E-2</v>
      </c>
      <c r="DV25">
        <v>11.0530422445567</v>
      </c>
      <c r="DW25">
        <v>-0.102375837377193</v>
      </c>
      <c r="DX25">
        <v>3.3453023204203403E-2</v>
      </c>
      <c r="DY25">
        <v>1</v>
      </c>
      <c r="DZ25">
        <v>-13.887449999999999</v>
      </c>
      <c r="EA25">
        <v>0.13330812013347901</v>
      </c>
      <c r="EB25">
        <v>3.1964008405288298E-2</v>
      </c>
      <c r="EC25">
        <v>1</v>
      </c>
      <c r="ED25">
        <v>1.2488173333333299</v>
      </c>
      <c r="EE25">
        <v>-0.16974647385984601</v>
      </c>
      <c r="EF25">
        <v>1.5661061678216098E-2</v>
      </c>
      <c r="EG25">
        <v>1</v>
      </c>
      <c r="EH25">
        <v>3</v>
      </c>
      <c r="EI25">
        <v>3</v>
      </c>
      <c r="EJ25" t="s">
        <v>308</v>
      </c>
      <c r="EK25">
        <v>100</v>
      </c>
      <c r="EL25">
        <v>100</v>
      </c>
      <c r="EM25">
        <v>0.26900000000000002</v>
      </c>
      <c r="EN25">
        <v>0.24299999999999999</v>
      </c>
      <c r="EO25">
        <v>0.29359061379060197</v>
      </c>
      <c r="EP25">
        <v>-1.6043650578588901E-5</v>
      </c>
      <c r="EQ25">
        <v>-1.15305589960158E-6</v>
      </c>
      <c r="ER25">
        <v>3.6581349982770798E-10</v>
      </c>
      <c r="ES25">
        <v>-7.2869730704792801E-2</v>
      </c>
      <c r="ET25">
        <v>-1.48585495900011E-2</v>
      </c>
      <c r="EU25">
        <v>2.0620247853856302E-3</v>
      </c>
      <c r="EV25">
        <v>-2.1578943166311499E-5</v>
      </c>
      <c r="EW25">
        <v>18</v>
      </c>
      <c r="EX25">
        <v>2225</v>
      </c>
      <c r="EY25">
        <v>1</v>
      </c>
      <c r="EZ25">
        <v>25</v>
      </c>
      <c r="FA25">
        <v>10</v>
      </c>
      <c r="FB25">
        <v>10.199999999999999</v>
      </c>
      <c r="FC25">
        <v>2</v>
      </c>
      <c r="FD25">
        <v>495.03199999999998</v>
      </c>
      <c r="FE25">
        <v>478.83</v>
      </c>
      <c r="FF25">
        <v>23.562999999999999</v>
      </c>
      <c r="FG25">
        <v>33.386000000000003</v>
      </c>
      <c r="FH25">
        <v>30.0001</v>
      </c>
      <c r="FI25">
        <v>33.423000000000002</v>
      </c>
      <c r="FJ25">
        <v>33.467300000000002</v>
      </c>
      <c r="FK25">
        <v>23.307300000000001</v>
      </c>
      <c r="FL25">
        <v>22.322399999999998</v>
      </c>
      <c r="FM25">
        <v>45.467399999999998</v>
      </c>
      <c r="FN25">
        <v>23.556100000000001</v>
      </c>
      <c r="FO25">
        <v>512.09299999999996</v>
      </c>
      <c r="FP25">
        <v>19.015899999999998</v>
      </c>
      <c r="FQ25">
        <v>97.935400000000001</v>
      </c>
      <c r="FR25">
        <v>102.032</v>
      </c>
    </row>
    <row r="26" spans="1:174" x14ac:dyDescent="0.25">
      <c r="A26">
        <v>10</v>
      </c>
      <c r="B26">
        <v>1607712621</v>
      </c>
      <c r="C26">
        <v>810.40000009536698</v>
      </c>
      <c r="D26" t="s">
        <v>334</v>
      </c>
      <c r="E26" t="s">
        <v>335</v>
      </c>
      <c r="F26" t="s">
        <v>291</v>
      </c>
      <c r="G26" t="s">
        <v>292</v>
      </c>
      <c r="H26">
        <v>1607712613</v>
      </c>
      <c r="I26">
        <f t="shared" si="0"/>
        <v>1.1056501137342821E-3</v>
      </c>
      <c r="J26">
        <f t="shared" si="1"/>
        <v>1.105650113734282</v>
      </c>
      <c r="K26">
        <f t="shared" si="2"/>
        <v>13.027245345890957</v>
      </c>
      <c r="L26">
        <f t="shared" si="3"/>
        <v>599.55419354838705</v>
      </c>
      <c r="M26">
        <f t="shared" si="4"/>
        <v>246.07844332649631</v>
      </c>
      <c r="N26">
        <f t="shared" si="5"/>
        <v>25.121753674954455</v>
      </c>
      <c r="O26">
        <f t="shared" si="6"/>
        <v>61.207526191656363</v>
      </c>
      <c r="P26">
        <f t="shared" si="7"/>
        <v>6.1687676796525211E-2</v>
      </c>
      <c r="Q26">
        <f t="shared" si="8"/>
        <v>2.9649558707295509</v>
      </c>
      <c r="R26">
        <f t="shared" si="9"/>
        <v>6.0983435529007708E-2</v>
      </c>
      <c r="S26">
        <f t="shared" si="10"/>
        <v>3.8177250484619805E-2</v>
      </c>
      <c r="T26">
        <f t="shared" si="11"/>
        <v>231.29030067531602</v>
      </c>
      <c r="U26">
        <f t="shared" si="12"/>
        <v>29.055946578843542</v>
      </c>
      <c r="V26">
        <f t="shared" si="13"/>
        <v>28.284919354838699</v>
      </c>
      <c r="W26">
        <f t="shared" si="14"/>
        <v>3.8583298501928667</v>
      </c>
      <c r="X26">
        <f t="shared" si="15"/>
        <v>54.337672263457272</v>
      </c>
      <c r="Y26">
        <f t="shared" si="16"/>
        <v>2.0610935913420705</v>
      </c>
      <c r="Z26">
        <f t="shared" si="17"/>
        <v>3.7931208781797232</v>
      </c>
      <c r="AA26">
        <f t="shared" si="18"/>
        <v>1.7972362588507962</v>
      </c>
      <c r="AB26">
        <f t="shared" si="19"/>
        <v>-48.759170015681839</v>
      </c>
      <c r="AC26">
        <f t="shared" si="20"/>
        <v>-46.785582450677012</v>
      </c>
      <c r="AD26">
        <f t="shared" si="21"/>
        <v>-3.4443262890885884</v>
      </c>
      <c r="AE26">
        <f t="shared" si="22"/>
        <v>132.30122191986857</v>
      </c>
      <c r="AF26">
        <v>0</v>
      </c>
      <c r="AG26">
        <v>0</v>
      </c>
      <c r="AH26">
        <f t="shared" si="23"/>
        <v>1</v>
      </c>
      <c r="AI26">
        <f t="shared" si="24"/>
        <v>0</v>
      </c>
      <c r="AJ26">
        <f t="shared" si="25"/>
        <v>53773.040511394749</v>
      </c>
      <c r="AK26" t="s">
        <v>293</v>
      </c>
      <c r="AL26">
        <v>10143.9</v>
      </c>
      <c r="AM26">
        <v>715.47692307692296</v>
      </c>
      <c r="AN26">
        <v>3262.08</v>
      </c>
      <c r="AO26">
        <f t="shared" si="26"/>
        <v>0.78066849277855754</v>
      </c>
      <c r="AP26">
        <v>-0.57774747981622299</v>
      </c>
      <c r="AQ26" t="s">
        <v>336</v>
      </c>
      <c r="AR26">
        <v>15398.6</v>
      </c>
      <c r="AS26">
        <v>733.95056</v>
      </c>
      <c r="AT26">
        <v>896.35</v>
      </c>
      <c r="AU26">
        <f t="shared" si="27"/>
        <v>0.18117860210855141</v>
      </c>
      <c r="AV26">
        <v>0.5</v>
      </c>
      <c r="AW26">
        <f t="shared" si="28"/>
        <v>1180.1797718907208</v>
      </c>
      <c r="AX26">
        <f t="shared" si="29"/>
        <v>13.027245345890957</v>
      </c>
      <c r="AY26">
        <f t="shared" si="30"/>
        <v>106.91166065397493</v>
      </c>
      <c r="AZ26">
        <f t="shared" si="31"/>
        <v>1.1527898672514225E-2</v>
      </c>
      <c r="BA26">
        <f t="shared" si="32"/>
        <v>2.6392926870084228</v>
      </c>
      <c r="BB26" t="s">
        <v>337</v>
      </c>
      <c r="BC26">
        <v>733.95056</v>
      </c>
      <c r="BD26">
        <v>527.89</v>
      </c>
      <c r="BE26">
        <f t="shared" si="33"/>
        <v>0.41106710548334913</v>
      </c>
      <c r="BF26">
        <f t="shared" si="34"/>
        <v>0.44075188622917011</v>
      </c>
      <c r="BG26">
        <f t="shared" si="35"/>
        <v>0.86523979679539464</v>
      </c>
      <c r="BH26">
        <f t="shared" si="36"/>
        <v>0.89786408658855499</v>
      </c>
      <c r="BI26">
        <f t="shared" si="37"/>
        <v>0.92897476698975168</v>
      </c>
      <c r="BJ26">
        <f t="shared" si="38"/>
        <v>0.31700842795394368</v>
      </c>
      <c r="BK26">
        <f t="shared" si="39"/>
        <v>0.68299157204605632</v>
      </c>
      <c r="BL26">
        <f t="shared" si="40"/>
        <v>1399.9935483871</v>
      </c>
      <c r="BM26">
        <f t="shared" si="41"/>
        <v>1180.1797718907208</v>
      </c>
      <c r="BN26">
        <f t="shared" si="42"/>
        <v>0.84298943609445809</v>
      </c>
      <c r="BO26">
        <f t="shared" si="43"/>
        <v>0.19597887218891635</v>
      </c>
      <c r="BP26">
        <v>6</v>
      </c>
      <c r="BQ26">
        <v>0.5</v>
      </c>
      <c r="BR26" t="s">
        <v>296</v>
      </c>
      <c r="BS26">
        <v>2</v>
      </c>
      <c r="BT26">
        <v>1607712613</v>
      </c>
      <c r="BU26">
        <v>599.55419354838705</v>
      </c>
      <c r="BV26">
        <v>615.97829032258096</v>
      </c>
      <c r="BW26">
        <v>20.189303225806501</v>
      </c>
      <c r="BX26">
        <v>18.889632258064498</v>
      </c>
      <c r="BY26">
        <v>599.36906451612901</v>
      </c>
      <c r="BZ26">
        <v>19.8998064516129</v>
      </c>
      <c r="CA26">
        <v>500.12403225806497</v>
      </c>
      <c r="CB26">
        <v>101.98838709677401</v>
      </c>
      <c r="CC26">
        <v>0.10000933225806501</v>
      </c>
      <c r="CD26">
        <v>27.992229032258098</v>
      </c>
      <c r="CE26">
        <v>28.284919354838699</v>
      </c>
      <c r="CF26">
        <v>999.9</v>
      </c>
      <c r="CG26">
        <v>0</v>
      </c>
      <c r="CH26">
        <v>0</v>
      </c>
      <c r="CI26">
        <v>10004.314838709701</v>
      </c>
      <c r="CJ26">
        <v>0</v>
      </c>
      <c r="CK26">
        <v>306.54235483871003</v>
      </c>
      <c r="CL26">
        <v>1399.9935483871</v>
      </c>
      <c r="CM26">
        <v>0.89999367741935499</v>
      </c>
      <c r="CN26">
        <v>0.10000631290322599</v>
      </c>
      <c r="CO26">
        <v>0</v>
      </c>
      <c r="CP26">
        <v>733.79564516129005</v>
      </c>
      <c r="CQ26">
        <v>4.9994800000000001</v>
      </c>
      <c r="CR26">
        <v>10585.4096774194</v>
      </c>
      <c r="CS26">
        <v>11417.5193548387</v>
      </c>
      <c r="CT26">
        <v>49.612741935483903</v>
      </c>
      <c r="CU26">
        <v>51.370870967741901</v>
      </c>
      <c r="CV26">
        <v>50.667000000000002</v>
      </c>
      <c r="CW26">
        <v>50.820129032258002</v>
      </c>
      <c r="CX26">
        <v>51.352645161290297</v>
      </c>
      <c r="CY26">
        <v>1255.4883870967701</v>
      </c>
      <c r="CZ26">
        <v>139.50645161290299</v>
      </c>
      <c r="DA26">
        <v>0</v>
      </c>
      <c r="DB26">
        <v>130.299999952316</v>
      </c>
      <c r="DC26">
        <v>0</v>
      </c>
      <c r="DD26">
        <v>733.95056</v>
      </c>
      <c r="DE26">
        <v>11.7235384632364</v>
      </c>
      <c r="DF26">
        <v>181.746153895687</v>
      </c>
      <c r="DG26">
        <v>10587.68</v>
      </c>
      <c r="DH26">
        <v>15</v>
      </c>
      <c r="DI26">
        <v>1607712512</v>
      </c>
      <c r="DJ26" t="s">
        <v>333</v>
      </c>
      <c r="DK26">
        <v>1607712510</v>
      </c>
      <c r="DL26">
        <v>1607712512</v>
      </c>
      <c r="DM26">
        <v>3</v>
      </c>
      <c r="DN26">
        <v>0.23699999999999999</v>
      </c>
      <c r="DO26">
        <v>1.2E-2</v>
      </c>
      <c r="DP26">
        <v>0.26900000000000002</v>
      </c>
      <c r="DQ26">
        <v>0.24299999999999999</v>
      </c>
      <c r="DR26">
        <v>512</v>
      </c>
      <c r="DS26">
        <v>19</v>
      </c>
      <c r="DT26">
        <v>0.2</v>
      </c>
      <c r="DU26">
        <v>7.0000000000000007E-2</v>
      </c>
      <c r="DV26">
        <v>13.0252359082503</v>
      </c>
      <c r="DW26">
        <v>-0.16437566103002599</v>
      </c>
      <c r="DX26">
        <v>3.0674266150551702E-2</v>
      </c>
      <c r="DY26">
        <v>1</v>
      </c>
      <c r="DZ26">
        <v>-16.4215533333333</v>
      </c>
      <c r="EA26">
        <v>6.2063626251372003E-2</v>
      </c>
      <c r="EB26">
        <v>3.8261754040062497E-2</v>
      </c>
      <c r="EC26">
        <v>1</v>
      </c>
      <c r="ED26">
        <v>1.29961533333333</v>
      </c>
      <c r="EE26">
        <v>2.43657397107882E-2</v>
      </c>
      <c r="EF26">
        <v>2.0012241809008501E-3</v>
      </c>
      <c r="EG26">
        <v>1</v>
      </c>
      <c r="EH26">
        <v>3</v>
      </c>
      <c r="EI26">
        <v>3</v>
      </c>
      <c r="EJ26" t="s">
        <v>308</v>
      </c>
      <c r="EK26">
        <v>100</v>
      </c>
      <c r="EL26">
        <v>100</v>
      </c>
      <c r="EM26">
        <v>0.185</v>
      </c>
      <c r="EN26">
        <v>0.28989999999999999</v>
      </c>
      <c r="EO26">
        <v>0.53033110653762205</v>
      </c>
      <c r="EP26">
        <v>-1.6043650578588901E-5</v>
      </c>
      <c r="EQ26">
        <v>-1.15305589960158E-6</v>
      </c>
      <c r="ER26">
        <v>3.6581349982770798E-10</v>
      </c>
      <c r="ES26">
        <v>-6.1337195185187897E-2</v>
      </c>
      <c r="ET26">
        <v>-1.48585495900011E-2</v>
      </c>
      <c r="EU26">
        <v>2.0620247853856302E-3</v>
      </c>
      <c r="EV26">
        <v>-2.1578943166311499E-5</v>
      </c>
      <c r="EW26">
        <v>18</v>
      </c>
      <c r="EX26">
        <v>2225</v>
      </c>
      <c r="EY26">
        <v>1</v>
      </c>
      <c r="EZ26">
        <v>25</v>
      </c>
      <c r="FA26">
        <v>1.9</v>
      </c>
      <c r="FB26">
        <v>1.8</v>
      </c>
      <c r="FC26">
        <v>2</v>
      </c>
      <c r="FD26">
        <v>495.036</v>
      </c>
      <c r="FE26">
        <v>478.47899999999998</v>
      </c>
      <c r="FF26">
        <v>23.698699999999999</v>
      </c>
      <c r="FG26">
        <v>33.447200000000002</v>
      </c>
      <c r="FH26">
        <v>30.0002</v>
      </c>
      <c r="FI26">
        <v>33.4589</v>
      </c>
      <c r="FJ26">
        <v>33.5002</v>
      </c>
      <c r="FK26">
        <v>27.0565</v>
      </c>
      <c r="FL26">
        <v>22.393899999999999</v>
      </c>
      <c r="FM26">
        <v>44.722299999999997</v>
      </c>
      <c r="FN26">
        <v>23.697700000000001</v>
      </c>
      <c r="FO26">
        <v>616.23500000000001</v>
      </c>
      <c r="FP26">
        <v>18.938800000000001</v>
      </c>
      <c r="FQ26">
        <v>97.921099999999996</v>
      </c>
      <c r="FR26">
        <v>102.01600000000001</v>
      </c>
    </row>
    <row r="27" spans="1:174" x14ac:dyDescent="0.25">
      <c r="A27">
        <v>11</v>
      </c>
      <c r="B27">
        <v>1607712718</v>
      </c>
      <c r="C27">
        <v>907.40000009536698</v>
      </c>
      <c r="D27" t="s">
        <v>338</v>
      </c>
      <c r="E27" t="s">
        <v>339</v>
      </c>
      <c r="F27" t="s">
        <v>291</v>
      </c>
      <c r="G27" t="s">
        <v>292</v>
      </c>
      <c r="H27">
        <v>1607712710.25</v>
      </c>
      <c r="I27">
        <f t="shared" si="0"/>
        <v>1.1874107822126391E-3</v>
      </c>
      <c r="J27">
        <f t="shared" si="1"/>
        <v>1.1874107822126392</v>
      </c>
      <c r="K27">
        <f t="shared" si="2"/>
        <v>15.412872025548108</v>
      </c>
      <c r="L27">
        <f t="shared" si="3"/>
        <v>699.30840000000001</v>
      </c>
      <c r="M27">
        <f t="shared" si="4"/>
        <v>310.77566585711293</v>
      </c>
      <c r="N27">
        <f t="shared" si="5"/>
        <v>31.727012054513843</v>
      </c>
      <c r="O27">
        <f t="shared" si="6"/>
        <v>71.392224276735405</v>
      </c>
      <c r="P27">
        <f t="shared" si="7"/>
        <v>6.6645396782963121E-2</v>
      </c>
      <c r="Q27">
        <f t="shared" si="8"/>
        <v>2.9638272203894758</v>
      </c>
      <c r="R27">
        <f t="shared" si="9"/>
        <v>6.582391388788289E-2</v>
      </c>
      <c r="S27">
        <f t="shared" si="10"/>
        <v>4.1212909425102071E-2</v>
      </c>
      <c r="T27">
        <f t="shared" si="11"/>
        <v>231.29023249469932</v>
      </c>
      <c r="U27">
        <f t="shared" si="12"/>
        <v>29.033399467862164</v>
      </c>
      <c r="V27">
        <f t="shared" si="13"/>
        <v>28.278456666666699</v>
      </c>
      <c r="W27">
        <f t="shared" si="14"/>
        <v>3.8568795272902778</v>
      </c>
      <c r="X27">
        <f t="shared" si="15"/>
        <v>54.544484362854476</v>
      </c>
      <c r="Y27">
        <f t="shared" si="16"/>
        <v>2.0687083719752537</v>
      </c>
      <c r="Z27">
        <f t="shared" si="17"/>
        <v>3.792699474823658</v>
      </c>
      <c r="AA27">
        <f t="shared" si="18"/>
        <v>1.7881711553150241</v>
      </c>
      <c r="AB27">
        <f t="shared" si="19"/>
        <v>-52.364815495577389</v>
      </c>
      <c r="AC27">
        <f t="shared" si="20"/>
        <v>-46.03963047484806</v>
      </c>
      <c r="AD27">
        <f t="shared" si="21"/>
        <v>-3.3905591116334719</v>
      </c>
      <c r="AE27">
        <f t="shared" si="22"/>
        <v>129.49522741264039</v>
      </c>
      <c r="AF27">
        <v>0</v>
      </c>
      <c r="AG27">
        <v>0</v>
      </c>
      <c r="AH27">
        <f t="shared" si="23"/>
        <v>1</v>
      </c>
      <c r="AI27">
        <f t="shared" si="24"/>
        <v>0</v>
      </c>
      <c r="AJ27">
        <f t="shared" si="25"/>
        <v>53740.439342793878</v>
      </c>
      <c r="AK27" t="s">
        <v>293</v>
      </c>
      <c r="AL27">
        <v>10143.9</v>
      </c>
      <c r="AM27">
        <v>715.47692307692296</v>
      </c>
      <c r="AN27">
        <v>3262.08</v>
      </c>
      <c r="AO27">
        <f t="shared" si="26"/>
        <v>0.78066849277855754</v>
      </c>
      <c r="AP27">
        <v>-0.57774747981622299</v>
      </c>
      <c r="AQ27" t="s">
        <v>340</v>
      </c>
      <c r="AR27">
        <v>15398.7</v>
      </c>
      <c r="AS27">
        <v>763.24267999999995</v>
      </c>
      <c r="AT27">
        <v>948.91</v>
      </c>
      <c r="AU27">
        <f t="shared" si="27"/>
        <v>0.19566378265588946</v>
      </c>
      <c r="AV27">
        <v>0.5</v>
      </c>
      <c r="AW27">
        <f t="shared" si="28"/>
        <v>1180.1783145789916</v>
      </c>
      <c r="AX27">
        <f t="shared" si="29"/>
        <v>15.412872025548108</v>
      </c>
      <c r="AY27">
        <f t="shared" si="30"/>
        <v>115.45907661948888</v>
      </c>
      <c r="AZ27">
        <f t="shared" si="31"/>
        <v>1.3549324968802456E-2</v>
      </c>
      <c r="BA27">
        <f t="shared" si="32"/>
        <v>2.4377127440958577</v>
      </c>
      <c r="BB27" t="s">
        <v>341</v>
      </c>
      <c r="BC27">
        <v>763.24267999999995</v>
      </c>
      <c r="BD27">
        <v>534.44000000000005</v>
      </c>
      <c r="BE27">
        <f t="shared" si="33"/>
        <v>0.43678536426004566</v>
      </c>
      <c r="BF27">
        <f t="shared" si="34"/>
        <v>0.44796323014934747</v>
      </c>
      <c r="BG27">
        <f t="shared" si="35"/>
        <v>0.84804812951855824</v>
      </c>
      <c r="BH27">
        <f t="shared" si="36"/>
        <v>0.79537708386195327</v>
      </c>
      <c r="BI27">
        <f t="shared" si="37"/>
        <v>0.9083355081762009</v>
      </c>
      <c r="BJ27">
        <f t="shared" si="38"/>
        <v>0.31367411046905458</v>
      </c>
      <c r="BK27">
        <f t="shared" si="39"/>
        <v>0.68632588953094542</v>
      </c>
      <c r="BL27">
        <f t="shared" si="40"/>
        <v>1399.99166666667</v>
      </c>
      <c r="BM27">
        <f t="shared" si="41"/>
        <v>1180.1783145789916</v>
      </c>
      <c r="BN27">
        <f t="shared" si="42"/>
        <v>0.84298952820837414</v>
      </c>
      <c r="BO27">
        <f t="shared" si="43"/>
        <v>0.19597905641674848</v>
      </c>
      <c r="BP27">
        <v>6</v>
      </c>
      <c r="BQ27">
        <v>0.5</v>
      </c>
      <c r="BR27" t="s">
        <v>296</v>
      </c>
      <c r="BS27">
        <v>2</v>
      </c>
      <c r="BT27">
        <v>1607712710.25</v>
      </c>
      <c r="BU27">
        <v>699.30840000000001</v>
      </c>
      <c r="BV27">
        <v>718.79549999999995</v>
      </c>
      <c r="BW27">
        <v>20.2636233333333</v>
      </c>
      <c r="BX27">
        <v>18.8679466666667</v>
      </c>
      <c r="BY27">
        <v>699.22796666666704</v>
      </c>
      <c r="BZ27">
        <v>19.971173333333301</v>
      </c>
      <c r="CA27">
        <v>500.12279999999998</v>
      </c>
      <c r="CB27">
        <v>101.98973333333301</v>
      </c>
      <c r="CC27">
        <v>0.10002316999999999</v>
      </c>
      <c r="CD27">
        <v>27.990323333333301</v>
      </c>
      <c r="CE27">
        <v>28.278456666666699</v>
      </c>
      <c r="CF27">
        <v>999.9</v>
      </c>
      <c r="CG27">
        <v>0</v>
      </c>
      <c r="CH27">
        <v>0</v>
      </c>
      <c r="CI27">
        <v>9997.78733333333</v>
      </c>
      <c r="CJ27">
        <v>0</v>
      </c>
      <c r="CK27">
        <v>296.87049999999999</v>
      </c>
      <c r="CL27">
        <v>1399.99166666667</v>
      </c>
      <c r="CM27">
        <v>0.89999083333333296</v>
      </c>
      <c r="CN27">
        <v>0.100009186666667</v>
      </c>
      <c r="CO27">
        <v>0</v>
      </c>
      <c r="CP27">
        <v>763.1694</v>
      </c>
      <c r="CQ27">
        <v>4.9994800000000001</v>
      </c>
      <c r="CR27">
        <v>10988.26</v>
      </c>
      <c r="CS27">
        <v>11417.48</v>
      </c>
      <c r="CT27">
        <v>49.7164</v>
      </c>
      <c r="CU27">
        <v>51.5</v>
      </c>
      <c r="CV27">
        <v>50.758200000000002</v>
      </c>
      <c r="CW27">
        <v>50.937199999999997</v>
      </c>
      <c r="CX27">
        <v>51.443433333333303</v>
      </c>
      <c r="CY27">
        <v>1255.4833333333299</v>
      </c>
      <c r="CZ27">
        <v>139.51066666666699</v>
      </c>
      <c r="DA27">
        <v>0</v>
      </c>
      <c r="DB27">
        <v>96.199999809265094</v>
      </c>
      <c r="DC27">
        <v>0</v>
      </c>
      <c r="DD27">
        <v>763.24267999999995</v>
      </c>
      <c r="DE27">
        <v>10.7083846445767</v>
      </c>
      <c r="DF27">
        <v>150.04615406513</v>
      </c>
      <c r="DG27">
        <v>10989.6</v>
      </c>
      <c r="DH27">
        <v>15</v>
      </c>
      <c r="DI27">
        <v>1607712512</v>
      </c>
      <c r="DJ27" t="s">
        <v>333</v>
      </c>
      <c r="DK27">
        <v>1607712510</v>
      </c>
      <c r="DL27">
        <v>1607712512</v>
      </c>
      <c r="DM27">
        <v>3</v>
      </c>
      <c r="DN27">
        <v>0.23699999999999999</v>
      </c>
      <c r="DO27">
        <v>1.2E-2</v>
      </c>
      <c r="DP27">
        <v>0.26900000000000002</v>
      </c>
      <c r="DQ27">
        <v>0.24299999999999999</v>
      </c>
      <c r="DR27">
        <v>512</v>
      </c>
      <c r="DS27">
        <v>19</v>
      </c>
      <c r="DT27">
        <v>0.2</v>
      </c>
      <c r="DU27">
        <v>7.0000000000000007E-2</v>
      </c>
      <c r="DV27">
        <v>15.415550191151199</v>
      </c>
      <c r="DW27">
        <v>3.84502912143352E-2</v>
      </c>
      <c r="DX27">
        <v>2.9899927519624999E-2</v>
      </c>
      <c r="DY27">
        <v>1</v>
      </c>
      <c r="DZ27">
        <v>-19.4871533333333</v>
      </c>
      <c r="EA27">
        <v>-0.140860511679681</v>
      </c>
      <c r="EB27">
        <v>5.0460200378339898E-2</v>
      </c>
      <c r="EC27">
        <v>1</v>
      </c>
      <c r="ED27">
        <v>1.39390066666667</v>
      </c>
      <c r="EE27">
        <v>0.13228725250277701</v>
      </c>
      <c r="EF27">
        <v>2.43681379309586E-2</v>
      </c>
      <c r="EG27">
        <v>1</v>
      </c>
      <c r="EH27">
        <v>3</v>
      </c>
      <c r="EI27">
        <v>3</v>
      </c>
      <c r="EJ27" t="s">
        <v>308</v>
      </c>
      <c r="EK27">
        <v>100</v>
      </c>
      <c r="EL27">
        <v>100</v>
      </c>
      <c r="EM27">
        <v>0.08</v>
      </c>
      <c r="EN27">
        <v>0.29110000000000003</v>
      </c>
      <c r="EO27">
        <v>0.53033110653762205</v>
      </c>
      <c r="EP27">
        <v>-1.6043650578588901E-5</v>
      </c>
      <c r="EQ27">
        <v>-1.15305589960158E-6</v>
      </c>
      <c r="ER27">
        <v>3.6581349982770798E-10</v>
      </c>
      <c r="ES27">
        <v>-6.1337195185187897E-2</v>
      </c>
      <c r="ET27">
        <v>-1.48585495900011E-2</v>
      </c>
      <c r="EU27">
        <v>2.0620247853856302E-3</v>
      </c>
      <c r="EV27">
        <v>-2.1578943166311499E-5</v>
      </c>
      <c r="EW27">
        <v>18</v>
      </c>
      <c r="EX27">
        <v>2225</v>
      </c>
      <c r="EY27">
        <v>1</v>
      </c>
      <c r="EZ27">
        <v>25</v>
      </c>
      <c r="FA27">
        <v>3.5</v>
      </c>
      <c r="FB27">
        <v>3.4</v>
      </c>
      <c r="FC27">
        <v>2</v>
      </c>
      <c r="FD27">
        <v>495.24400000000003</v>
      </c>
      <c r="FE27">
        <v>478.66</v>
      </c>
      <c r="FF27">
        <v>23.5548</v>
      </c>
      <c r="FG27">
        <v>33.502000000000002</v>
      </c>
      <c r="FH27">
        <v>30.000399999999999</v>
      </c>
      <c r="FI27">
        <v>33.4985</v>
      </c>
      <c r="FJ27">
        <v>33.537300000000002</v>
      </c>
      <c r="FK27">
        <v>30.648099999999999</v>
      </c>
      <c r="FL27">
        <v>21.498699999999999</v>
      </c>
      <c r="FM27">
        <v>43.976500000000001</v>
      </c>
      <c r="FN27">
        <v>23.556100000000001</v>
      </c>
      <c r="FO27">
        <v>719.00300000000004</v>
      </c>
      <c r="FP27">
        <v>18.877300000000002</v>
      </c>
      <c r="FQ27">
        <v>97.911699999999996</v>
      </c>
      <c r="FR27">
        <v>102.005</v>
      </c>
    </row>
    <row r="28" spans="1:174" x14ac:dyDescent="0.25">
      <c r="A28">
        <v>12</v>
      </c>
      <c r="B28">
        <v>1607712829</v>
      </c>
      <c r="C28">
        <v>1018.40000009537</v>
      </c>
      <c r="D28" t="s">
        <v>342</v>
      </c>
      <c r="E28" t="s">
        <v>343</v>
      </c>
      <c r="F28" t="s">
        <v>291</v>
      </c>
      <c r="G28" t="s">
        <v>292</v>
      </c>
      <c r="H28">
        <v>1607712821.25</v>
      </c>
      <c r="I28">
        <f t="shared" si="0"/>
        <v>1.2146125617913787E-3</v>
      </c>
      <c r="J28">
        <f t="shared" si="1"/>
        <v>1.2146125617913788</v>
      </c>
      <c r="K28">
        <f t="shared" si="2"/>
        <v>17.132834771060111</v>
      </c>
      <c r="L28">
        <f t="shared" si="3"/>
        <v>799.704833333333</v>
      </c>
      <c r="M28">
        <f t="shared" si="4"/>
        <v>376.82755717879951</v>
      </c>
      <c r="N28">
        <f t="shared" si="5"/>
        <v>38.4662974892953</v>
      </c>
      <c r="O28">
        <f t="shared" si="6"/>
        <v>81.633318573968566</v>
      </c>
      <c r="P28">
        <f t="shared" si="7"/>
        <v>6.8266357988546592E-2</v>
      </c>
      <c r="Q28">
        <f t="shared" si="8"/>
        <v>2.9645440221260548</v>
      </c>
      <c r="R28">
        <f t="shared" si="9"/>
        <v>6.7404912745119047E-2</v>
      </c>
      <c r="S28">
        <f t="shared" si="10"/>
        <v>4.2204562145763846E-2</v>
      </c>
      <c r="T28">
        <f t="shared" si="11"/>
        <v>231.28944152990192</v>
      </c>
      <c r="U28">
        <f t="shared" si="12"/>
        <v>29.026544635604981</v>
      </c>
      <c r="V28">
        <f t="shared" si="13"/>
        <v>28.26801</v>
      </c>
      <c r="W28">
        <f t="shared" si="14"/>
        <v>3.8545361462877268</v>
      </c>
      <c r="X28">
        <f t="shared" si="15"/>
        <v>54.536961385157767</v>
      </c>
      <c r="Y28">
        <f t="shared" si="16"/>
        <v>2.0684684709480532</v>
      </c>
      <c r="Z28">
        <f t="shared" si="17"/>
        <v>3.7927827631243622</v>
      </c>
      <c r="AA28">
        <f t="shared" si="18"/>
        <v>1.7860676753396736</v>
      </c>
      <c r="AB28">
        <f t="shared" si="19"/>
        <v>-53.564413974999802</v>
      </c>
      <c r="AC28">
        <f t="shared" si="20"/>
        <v>-44.320931352047644</v>
      </c>
      <c r="AD28">
        <f t="shared" si="21"/>
        <v>-3.2630336752721854</v>
      </c>
      <c r="AE28">
        <f t="shared" si="22"/>
        <v>130.14106252758228</v>
      </c>
      <c r="AF28">
        <v>0</v>
      </c>
      <c r="AG28">
        <v>0</v>
      </c>
      <c r="AH28">
        <f t="shared" si="23"/>
        <v>1</v>
      </c>
      <c r="AI28">
        <f t="shared" si="24"/>
        <v>0</v>
      </c>
      <c r="AJ28">
        <f t="shared" si="25"/>
        <v>53761.085527418087</v>
      </c>
      <c r="AK28" t="s">
        <v>293</v>
      </c>
      <c r="AL28">
        <v>10143.9</v>
      </c>
      <c r="AM28">
        <v>715.47692307692296</v>
      </c>
      <c r="AN28">
        <v>3262.08</v>
      </c>
      <c r="AO28">
        <f t="shared" si="26"/>
        <v>0.78066849277855754</v>
      </c>
      <c r="AP28">
        <v>-0.57774747981622299</v>
      </c>
      <c r="AQ28" t="s">
        <v>344</v>
      </c>
      <c r="AR28">
        <v>15398.9</v>
      </c>
      <c r="AS28">
        <v>790.39215384615397</v>
      </c>
      <c r="AT28">
        <v>991.59</v>
      </c>
      <c r="AU28">
        <f t="shared" si="27"/>
        <v>0.20290427107357478</v>
      </c>
      <c r="AV28">
        <v>0.5</v>
      </c>
      <c r="AW28">
        <f t="shared" si="28"/>
        <v>1180.1728595960317</v>
      </c>
      <c r="AX28">
        <f t="shared" si="29"/>
        <v>17.132834771060111</v>
      </c>
      <c r="AY28">
        <f t="shared" si="30"/>
        <v>119.73105690857456</v>
      </c>
      <c r="AZ28">
        <f t="shared" si="31"/>
        <v>1.5006769649777063E-2</v>
      </c>
      <c r="BA28">
        <f t="shared" si="32"/>
        <v>2.2897467703385468</v>
      </c>
      <c r="BB28" t="s">
        <v>345</v>
      </c>
      <c r="BC28">
        <v>790.39215384615397</v>
      </c>
      <c r="BD28">
        <v>535.64</v>
      </c>
      <c r="BE28">
        <f t="shared" si="33"/>
        <v>0.45981706148710655</v>
      </c>
      <c r="BF28">
        <f t="shared" si="34"/>
        <v>0.44127173188693064</v>
      </c>
      <c r="BG28">
        <f t="shared" si="35"/>
        <v>0.83276727160693054</v>
      </c>
      <c r="BH28">
        <f t="shared" si="36"/>
        <v>0.72867916433345237</v>
      </c>
      <c r="BI28">
        <f t="shared" si="37"/>
        <v>0.89157592738924607</v>
      </c>
      <c r="BJ28">
        <f t="shared" si="38"/>
        <v>0.29904496055248342</v>
      </c>
      <c r="BK28">
        <f t="shared" si="39"/>
        <v>0.70095503944751658</v>
      </c>
      <c r="BL28">
        <f t="shared" si="40"/>
        <v>1399.9849999999999</v>
      </c>
      <c r="BM28">
        <f t="shared" si="41"/>
        <v>1180.1728595960317</v>
      </c>
      <c r="BN28">
        <f t="shared" si="42"/>
        <v>0.84298964602908733</v>
      </c>
      <c r="BO28">
        <f t="shared" si="43"/>
        <v>0.19597929205817471</v>
      </c>
      <c r="BP28">
        <v>6</v>
      </c>
      <c r="BQ28">
        <v>0.5</v>
      </c>
      <c r="BR28" t="s">
        <v>296</v>
      </c>
      <c r="BS28">
        <v>2</v>
      </c>
      <c r="BT28">
        <v>1607712821.25</v>
      </c>
      <c r="BU28">
        <v>799.704833333333</v>
      </c>
      <c r="BV28">
        <v>821.42449999999997</v>
      </c>
      <c r="BW28">
        <v>20.263346666666699</v>
      </c>
      <c r="BX28">
        <v>18.835696666666699</v>
      </c>
      <c r="BY28">
        <v>799.73770000000002</v>
      </c>
      <c r="BZ28">
        <v>19.970886666666701</v>
      </c>
      <c r="CA28">
        <v>500.12276666666702</v>
      </c>
      <c r="CB28">
        <v>101.97929999999999</v>
      </c>
      <c r="CC28">
        <v>0.10001123000000001</v>
      </c>
      <c r="CD28">
        <v>27.9907</v>
      </c>
      <c r="CE28">
        <v>28.26801</v>
      </c>
      <c r="CF28">
        <v>999.9</v>
      </c>
      <c r="CG28">
        <v>0</v>
      </c>
      <c r="CH28">
        <v>0</v>
      </c>
      <c r="CI28">
        <v>10002.871999999999</v>
      </c>
      <c r="CJ28">
        <v>0</v>
      </c>
      <c r="CK28">
        <v>281.19529999999997</v>
      </c>
      <c r="CL28">
        <v>1399.9849999999999</v>
      </c>
      <c r="CM28">
        <v>0.89999006666666603</v>
      </c>
      <c r="CN28">
        <v>0.100009953333333</v>
      </c>
      <c r="CO28">
        <v>0</v>
      </c>
      <c r="CP28">
        <v>790.38496666666697</v>
      </c>
      <c r="CQ28">
        <v>4.9994800000000001</v>
      </c>
      <c r="CR28">
        <v>11354.3433333333</v>
      </c>
      <c r="CS28">
        <v>11417.43</v>
      </c>
      <c r="CT28">
        <v>49.7665333333333</v>
      </c>
      <c r="CU28">
        <v>51.570399999999999</v>
      </c>
      <c r="CV28">
        <v>50.8414</v>
      </c>
      <c r="CW28">
        <v>51.0041333333333</v>
      </c>
      <c r="CX28">
        <v>51.5082666666667</v>
      </c>
      <c r="CY28">
        <v>1255.4733333333299</v>
      </c>
      <c r="CZ28">
        <v>139.51566666666699</v>
      </c>
      <c r="DA28">
        <v>0</v>
      </c>
      <c r="DB28">
        <v>110</v>
      </c>
      <c r="DC28">
        <v>0</v>
      </c>
      <c r="DD28">
        <v>790.39215384615397</v>
      </c>
      <c r="DE28">
        <v>3.44553844458818</v>
      </c>
      <c r="DF28">
        <v>41.3162392972175</v>
      </c>
      <c r="DG28">
        <v>11354.35</v>
      </c>
      <c r="DH28">
        <v>15</v>
      </c>
      <c r="DI28">
        <v>1607712512</v>
      </c>
      <c r="DJ28" t="s">
        <v>333</v>
      </c>
      <c r="DK28">
        <v>1607712510</v>
      </c>
      <c r="DL28">
        <v>1607712512</v>
      </c>
      <c r="DM28">
        <v>3</v>
      </c>
      <c r="DN28">
        <v>0.23699999999999999</v>
      </c>
      <c r="DO28">
        <v>1.2E-2</v>
      </c>
      <c r="DP28">
        <v>0.26900000000000002</v>
      </c>
      <c r="DQ28">
        <v>0.24299999999999999</v>
      </c>
      <c r="DR28">
        <v>512</v>
      </c>
      <c r="DS28">
        <v>19</v>
      </c>
      <c r="DT28">
        <v>0.2</v>
      </c>
      <c r="DU28">
        <v>7.0000000000000007E-2</v>
      </c>
      <c r="DV28">
        <v>17.145264002979701</v>
      </c>
      <c r="DW28">
        <v>-0.239316766730784</v>
      </c>
      <c r="DX28">
        <v>3.21781559733079E-2</v>
      </c>
      <c r="DY28">
        <v>1</v>
      </c>
      <c r="DZ28">
        <v>-21.7255966666667</v>
      </c>
      <c r="EA28">
        <v>0.16139265850949</v>
      </c>
      <c r="EB28">
        <v>4.0631174265854199E-2</v>
      </c>
      <c r="EC28">
        <v>1</v>
      </c>
      <c r="ED28">
        <v>1.4258</v>
      </c>
      <c r="EE28">
        <v>0.19995443826474299</v>
      </c>
      <c r="EF28">
        <v>1.57061563301359E-2</v>
      </c>
      <c r="EG28">
        <v>1</v>
      </c>
      <c r="EH28">
        <v>3</v>
      </c>
      <c r="EI28">
        <v>3</v>
      </c>
      <c r="EJ28" t="s">
        <v>308</v>
      </c>
      <c r="EK28">
        <v>100</v>
      </c>
      <c r="EL28">
        <v>100</v>
      </c>
      <c r="EM28">
        <v>-3.3000000000000002E-2</v>
      </c>
      <c r="EN28">
        <v>0.29060000000000002</v>
      </c>
      <c r="EO28">
        <v>0.53033110653762205</v>
      </c>
      <c r="EP28">
        <v>-1.6043650578588901E-5</v>
      </c>
      <c r="EQ28">
        <v>-1.15305589960158E-6</v>
      </c>
      <c r="ER28">
        <v>3.6581349982770798E-10</v>
      </c>
      <c r="ES28">
        <v>-6.1337195185187897E-2</v>
      </c>
      <c r="ET28">
        <v>-1.48585495900011E-2</v>
      </c>
      <c r="EU28">
        <v>2.0620247853856302E-3</v>
      </c>
      <c r="EV28">
        <v>-2.1578943166311499E-5</v>
      </c>
      <c r="EW28">
        <v>18</v>
      </c>
      <c r="EX28">
        <v>2225</v>
      </c>
      <c r="EY28">
        <v>1</v>
      </c>
      <c r="EZ28">
        <v>25</v>
      </c>
      <c r="FA28">
        <v>5.3</v>
      </c>
      <c r="FB28">
        <v>5.3</v>
      </c>
      <c r="FC28">
        <v>2</v>
      </c>
      <c r="FD28">
        <v>495.26600000000002</v>
      </c>
      <c r="FE28">
        <v>478.27300000000002</v>
      </c>
      <c r="FF28">
        <v>23.5505</v>
      </c>
      <c r="FG28">
        <v>33.562100000000001</v>
      </c>
      <c r="FH28">
        <v>30.0002</v>
      </c>
      <c r="FI28">
        <v>33.550199999999997</v>
      </c>
      <c r="FJ28">
        <v>33.586799999999997</v>
      </c>
      <c r="FK28">
        <v>34.156599999999997</v>
      </c>
      <c r="FL28">
        <v>21.424700000000001</v>
      </c>
      <c r="FM28">
        <v>43.230499999999999</v>
      </c>
      <c r="FN28">
        <v>23.552299999999999</v>
      </c>
      <c r="FO28">
        <v>821.47299999999996</v>
      </c>
      <c r="FP28">
        <v>18.735700000000001</v>
      </c>
      <c r="FQ28">
        <v>97.903000000000006</v>
      </c>
      <c r="FR28">
        <v>101.99</v>
      </c>
    </row>
    <row r="29" spans="1:174" x14ac:dyDescent="0.25">
      <c r="A29">
        <v>13</v>
      </c>
      <c r="B29">
        <v>1607712949.5</v>
      </c>
      <c r="C29">
        <v>1138.9000000953699</v>
      </c>
      <c r="D29" t="s">
        <v>346</v>
      </c>
      <c r="E29" t="s">
        <v>347</v>
      </c>
      <c r="F29" t="s">
        <v>291</v>
      </c>
      <c r="G29" t="s">
        <v>292</v>
      </c>
      <c r="H29">
        <v>1607712941.5</v>
      </c>
      <c r="I29">
        <f t="shared" si="0"/>
        <v>1.1372791856572848E-3</v>
      </c>
      <c r="J29">
        <f t="shared" si="1"/>
        <v>1.1372791856572848</v>
      </c>
      <c r="K29">
        <f t="shared" si="2"/>
        <v>18.329768319370455</v>
      </c>
      <c r="L29">
        <f t="shared" si="3"/>
        <v>899.86732258064501</v>
      </c>
      <c r="M29">
        <f t="shared" si="4"/>
        <v>412.68111871999531</v>
      </c>
      <c r="N29">
        <f t="shared" si="5"/>
        <v>42.119647920833266</v>
      </c>
      <c r="O29">
        <f t="shared" si="6"/>
        <v>91.843539922833941</v>
      </c>
      <c r="P29">
        <f t="shared" si="7"/>
        <v>6.3284947457347709E-2</v>
      </c>
      <c r="Q29">
        <f t="shared" si="8"/>
        <v>2.9641210438471912</v>
      </c>
      <c r="R29">
        <f t="shared" si="9"/>
        <v>6.2543794596819094E-2</v>
      </c>
      <c r="S29">
        <f t="shared" si="10"/>
        <v>3.9155737948720494E-2</v>
      </c>
      <c r="T29">
        <f t="shared" si="11"/>
        <v>231.28993637097651</v>
      </c>
      <c r="U29">
        <f t="shared" si="12"/>
        <v>29.050597461492305</v>
      </c>
      <c r="V29">
        <f t="shared" si="13"/>
        <v>28.2634935483871</v>
      </c>
      <c r="W29">
        <f t="shared" si="14"/>
        <v>3.8535234070803859</v>
      </c>
      <c r="X29">
        <f t="shared" si="15"/>
        <v>54.072002094244233</v>
      </c>
      <c r="Y29">
        <f t="shared" si="16"/>
        <v>2.0513161265420057</v>
      </c>
      <c r="Z29">
        <f t="shared" si="17"/>
        <v>3.7936751869603156</v>
      </c>
      <c r="AA29">
        <f t="shared" si="18"/>
        <v>1.8022072805383802</v>
      </c>
      <c r="AB29">
        <f t="shared" si="19"/>
        <v>-50.154012087486258</v>
      </c>
      <c r="AC29">
        <f t="shared" si="20"/>
        <v>-42.947993909477027</v>
      </c>
      <c r="AD29">
        <f t="shared" si="21"/>
        <v>-3.1623976873326631</v>
      </c>
      <c r="AE29">
        <f t="shared" si="22"/>
        <v>135.02553268668058</v>
      </c>
      <c r="AF29">
        <v>0</v>
      </c>
      <c r="AG29">
        <v>0</v>
      </c>
      <c r="AH29">
        <f t="shared" si="23"/>
        <v>1</v>
      </c>
      <c r="AI29">
        <f t="shared" si="24"/>
        <v>0</v>
      </c>
      <c r="AJ29">
        <f t="shared" si="25"/>
        <v>53747.666828827998</v>
      </c>
      <c r="AK29" t="s">
        <v>293</v>
      </c>
      <c r="AL29">
        <v>10143.9</v>
      </c>
      <c r="AM29">
        <v>715.47692307692296</v>
      </c>
      <c r="AN29">
        <v>3262.08</v>
      </c>
      <c r="AO29">
        <f t="shared" si="26"/>
        <v>0.78066849277855754</v>
      </c>
      <c r="AP29">
        <v>-0.57774747981622299</v>
      </c>
      <c r="AQ29" t="s">
        <v>348</v>
      </c>
      <c r="AR29">
        <v>15398.9</v>
      </c>
      <c r="AS29">
        <v>806.14407692307702</v>
      </c>
      <c r="AT29">
        <v>1012.35</v>
      </c>
      <c r="AU29">
        <f t="shared" si="27"/>
        <v>0.20369034728791724</v>
      </c>
      <c r="AV29">
        <v>0.5</v>
      </c>
      <c r="AW29">
        <f t="shared" si="28"/>
        <v>1180.1749496424504</v>
      </c>
      <c r="AX29">
        <f t="shared" si="29"/>
        <v>18.329768319370455</v>
      </c>
      <c r="AY29">
        <f t="shared" si="30"/>
        <v>120.19512267658548</v>
      </c>
      <c r="AZ29">
        <f t="shared" si="31"/>
        <v>1.6020943170260444E-2</v>
      </c>
      <c r="BA29">
        <f t="shared" si="32"/>
        <v>2.2222847829308043</v>
      </c>
      <c r="BB29" t="s">
        <v>349</v>
      </c>
      <c r="BC29">
        <v>806.14407692307702</v>
      </c>
      <c r="BD29">
        <v>539.05999999999995</v>
      </c>
      <c r="BE29">
        <f t="shared" si="33"/>
        <v>0.46751617523583744</v>
      </c>
      <c r="BF29">
        <f t="shared" si="34"/>
        <v>0.43568620312477119</v>
      </c>
      <c r="BG29">
        <f t="shared" si="35"/>
        <v>0.82618930452218498</v>
      </c>
      <c r="BH29">
        <f t="shared" si="36"/>
        <v>0.69459287185665919</v>
      </c>
      <c r="BI29">
        <f t="shared" si="37"/>
        <v>0.88342389137384825</v>
      </c>
      <c r="BJ29">
        <f t="shared" si="38"/>
        <v>0.2913387462361145</v>
      </c>
      <c r="BK29">
        <f t="shared" si="39"/>
        <v>0.70866125376388545</v>
      </c>
      <c r="BL29">
        <f t="shared" si="40"/>
        <v>1399.9874193548401</v>
      </c>
      <c r="BM29">
        <f t="shared" si="41"/>
        <v>1180.1749496424504</v>
      </c>
      <c r="BN29">
        <f t="shared" si="42"/>
        <v>0.84298968214036774</v>
      </c>
      <c r="BO29">
        <f t="shared" si="43"/>
        <v>0.19597936428073554</v>
      </c>
      <c r="BP29">
        <v>6</v>
      </c>
      <c r="BQ29">
        <v>0.5</v>
      </c>
      <c r="BR29" t="s">
        <v>296</v>
      </c>
      <c r="BS29">
        <v>2</v>
      </c>
      <c r="BT29">
        <v>1607712941.5</v>
      </c>
      <c r="BU29">
        <v>899.86732258064501</v>
      </c>
      <c r="BV29">
        <v>923.08541935483902</v>
      </c>
      <c r="BW29">
        <v>20.0984451612903</v>
      </c>
      <c r="BX29">
        <v>18.761467741935501</v>
      </c>
      <c r="BY29">
        <v>900.01900000000001</v>
      </c>
      <c r="BZ29">
        <v>19.812564516129001</v>
      </c>
      <c r="CA29">
        <v>500.12287096774202</v>
      </c>
      <c r="CB29">
        <v>101.963419354839</v>
      </c>
      <c r="CC29">
        <v>0.100004461290323</v>
      </c>
      <c r="CD29">
        <v>27.994735483871001</v>
      </c>
      <c r="CE29">
        <v>28.2634935483871</v>
      </c>
      <c r="CF29">
        <v>999.9</v>
      </c>
      <c r="CG29">
        <v>0</v>
      </c>
      <c r="CH29">
        <v>0</v>
      </c>
      <c r="CI29">
        <v>10002.0325806452</v>
      </c>
      <c r="CJ29">
        <v>0</v>
      </c>
      <c r="CK29">
        <v>290.52058064516098</v>
      </c>
      <c r="CL29">
        <v>1399.9874193548401</v>
      </c>
      <c r="CM29">
        <v>0.89998922580645102</v>
      </c>
      <c r="CN29">
        <v>0.100010777419355</v>
      </c>
      <c r="CO29">
        <v>0</v>
      </c>
      <c r="CP29">
        <v>806.17645161290295</v>
      </c>
      <c r="CQ29">
        <v>4.9994800000000001</v>
      </c>
      <c r="CR29">
        <v>11562.6483870968</v>
      </c>
      <c r="CS29">
        <v>11417.441935483899</v>
      </c>
      <c r="CT29">
        <v>49.802</v>
      </c>
      <c r="CU29">
        <v>51.620935483871001</v>
      </c>
      <c r="CV29">
        <v>50.866870967741903</v>
      </c>
      <c r="CW29">
        <v>51.045999999999999</v>
      </c>
      <c r="CX29">
        <v>51.526000000000003</v>
      </c>
      <c r="CY29">
        <v>1255.47225806452</v>
      </c>
      <c r="CZ29">
        <v>139.51741935483901</v>
      </c>
      <c r="DA29">
        <v>0</v>
      </c>
      <c r="DB29">
        <v>119.59999990463299</v>
      </c>
      <c r="DC29">
        <v>0</v>
      </c>
      <c r="DD29">
        <v>806.14407692307702</v>
      </c>
      <c r="DE29">
        <v>-4.9096068307526304</v>
      </c>
      <c r="DF29">
        <v>-59.911111038534997</v>
      </c>
      <c r="DG29">
        <v>11562.3153846154</v>
      </c>
      <c r="DH29">
        <v>15</v>
      </c>
      <c r="DI29">
        <v>1607712512</v>
      </c>
      <c r="DJ29" t="s">
        <v>333</v>
      </c>
      <c r="DK29">
        <v>1607712510</v>
      </c>
      <c r="DL29">
        <v>1607712512</v>
      </c>
      <c r="DM29">
        <v>3</v>
      </c>
      <c r="DN29">
        <v>0.23699999999999999</v>
      </c>
      <c r="DO29">
        <v>1.2E-2</v>
      </c>
      <c r="DP29">
        <v>0.26900000000000002</v>
      </c>
      <c r="DQ29">
        <v>0.24299999999999999</v>
      </c>
      <c r="DR29">
        <v>512</v>
      </c>
      <c r="DS29">
        <v>19</v>
      </c>
      <c r="DT29">
        <v>0.2</v>
      </c>
      <c r="DU29">
        <v>7.0000000000000007E-2</v>
      </c>
      <c r="DV29">
        <v>18.333260732689599</v>
      </c>
      <c r="DW29">
        <v>-1.3245931244632301</v>
      </c>
      <c r="DX29">
        <v>0.109537361785423</v>
      </c>
      <c r="DY29">
        <v>0</v>
      </c>
      <c r="DZ29">
        <v>-23.214166666666699</v>
      </c>
      <c r="EA29">
        <v>1.58005962180201</v>
      </c>
      <c r="EB29">
        <v>0.12814897667255201</v>
      </c>
      <c r="EC29">
        <v>0</v>
      </c>
      <c r="ED29">
        <v>1.33616966666667</v>
      </c>
      <c r="EE29">
        <v>3.7238976640713101E-2</v>
      </c>
      <c r="EF29">
        <v>7.4656602669973303E-3</v>
      </c>
      <c r="EG29">
        <v>1</v>
      </c>
      <c r="EH29">
        <v>1</v>
      </c>
      <c r="EI29">
        <v>3</v>
      </c>
      <c r="EJ29" t="s">
        <v>350</v>
      </c>
      <c r="EK29">
        <v>100</v>
      </c>
      <c r="EL29">
        <v>100</v>
      </c>
      <c r="EM29">
        <v>-0.152</v>
      </c>
      <c r="EN29">
        <v>0.28660000000000002</v>
      </c>
      <c r="EO29">
        <v>0.53033110653762205</v>
      </c>
      <c r="EP29">
        <v>-1.6043650578588901E-5</v>
      </c>
      <c r="EQ29">
        <v>-1.15305589960158E-6</v>
      </c>
      <c r="ER29">
        <v>3.6581349982770798E-10</v>
      </c>
      <c r="ES29">
        <v>-6.1337195185187897E-2</v>
      </c>
      <c r="ET29">
        <v>-1.48585495900011E-2</v>
      </c>
      <c r="EU29">
        <v>2.0620247853856302E-3</v>
      </c>
      <c r="EV29">
        <v>-2.1578943166311499E-5</v>
      </c>
      <c r="EW29">
        <v>18</v>
      </c>
      <c r="EX29">
        <v>2225</v>
      </c>
      <c r="EY29">
        <v>1</v>
      </c>
      <c r="EZ29">
        <v>25</v>
      </c>
      <c r="FA29">
        <v>7.3</v>
      </c>
      <c r="FB29">
        <v>7.3</v>
      </c>
      <c r="FC29">
        <v>2</v>
      </c>
      <c r="FD29">
        <v>494.87299999999999</v>
      </c>
      <c r="FE29">
        <v>478.00700000000001</v>
      </c>
      <c r="FF29">
        <v>23.576899999999998</v>
      </c>
      <c r="FG29">
        <v>33.6143</v>
      </c>
      <c r="FH29">
        <v>30.000299999999999</v>
      </c>
      <c r="FI29">
        <v>33.601100000000002</v>
      </c>
      <c r="FJ29">
        <v>33.637700000000002</v>
      </c>
      <c r="FK29">
        <v>37.549100000000003</v>
      </c>
      <c r="FL29">
        <v>20.249500000000001</v>
      </c>
      <c r="FM29">
        <v>42.859499999999997</v>
      </c>
      <c r="FN29">
        <v>23.575900000000001</v>
      </c>
      <c r="FO29">
        <v>923.05499999999995</v>
      </c>
      <c r="FP29">
        <v>18.7803</v>
      </c>
      <c r="FQ29">
        <v>97.891099999999994</v>
      </c>
      <c r="FR29">
        <v>101.98</v>
      </c>
    </row>
    <row r="30" spans="1:174" x14ac:dyDescent="0.25">
      <c r="A30">
        <v>14</v>
      </c>
      <c r="B30">
        <v>1607713070</v>
      </c>
      <c r="C30">
        <v>1259.4000000953699</v>
      </c>
      <c r="D30" t="s">
        <v>351</v>
      </c>
      <c r="E30" t="s">
        <v>352</v>
      </c>
      <c r="F30" t="s">
        <v>291</v>
      </c>
      <c r="G30" t="s">
        <v>292</v>
      </c>
      <c r="H30">
        <v>1607713062</v>
      </c>
      <c r="I30">
        <f t="shared" si="0"/>
        <v>1.1182223698355833E-3</v>
      </c>
      <c r="J30">
        <f t="shared" si="1"/>
        <v>1.1182223698355833</v>
      </c>
      <c r="K30">
        <f t="shared" si="2"/>
        <v>19.469827679330052</v>
      </c>
      <c r="L30">
        <f t="shared" si="3"/>
        <v>1199.53967741935</v>
      </c>
      <c r="M30">
        <f t="shared" si="4"/>
        <v>669.1989854849578</v>
      </c>
      <c r="N30">
        <f t="shared" si="5"/>
        <v>68.301475619062487</v>
      </c>
      <c r="O30">
        <f t="shared" si="6"/>
        <v>122.43044566480063</v>
      </c>
      <c r="P30">
        <f t="shared" si="7"/>
        <v>6.2511905825932079E-2</v>
      </c>
      <c r="Q30">
        <f t="shared" si="8"/>
        <v>2.9630171943919361</v>
      </c>
      <c r="R30">
        <f t="shared" si="9"/>
        <v>6.1788371423720824E-2</v>
      </c>
      <c r="S30">
        <f t="shared" si="10"/>
        <v>3.8682040958656086E-2</v>
      </c>
      <c r="T30">
        <f t="shared" si="11"/>
        <v>231.29151323632303</v>
      </c>
      <c r="U30">
        <f t="shared" si="12"/>
        <v>29.050097120628621</v>
      </c>
      <c r="V30">
        <f t="shared" si="13"/>
        <v>28.2934967741935</v>
      </c>
      <c r="W30">
        <f t="shared" si="14"/>
        <v>3.8602554847797341</v>
      </c>
      <c r="X30">
        <f t="shared" si="15"/>
        <v>54.497543468970875</v>
      </c>
      <c r="Y30">
        <f t="shared" si="16"/>
        <v>2.0667631423182007</v>
      </c>
      <c r="Z30">
        <f t="shared" si="17"/>
        <v>3.792396887567874</v>
      </c>
      <c r="AA30">
        <f t="shared" si="18"/>
        <v>1.7934923424615334</v>
      </c>
      <c r="AB30">
        <f t="shared" si="19"/>
        <v>-49.313606509749221</v>
      </c>
      <c r="AC30">
        <f t="shared" si="20"/>
        <v>-48.648193584372557</v>
      </c>
      <c r="AD30">
        <f t="shared" si="21"/>
        <v>-3.5838886461660868</v>
      </c>
      <c r="AE30">
        <f t="shared" si="22"/>
        <v>129.74582449603514</v>
      </c>
      <c r="AF30">
        <v>0</v>
      </c>
      <c r="AG30">
        <v>0</v>
      </c>
      <c r="AH30">
        <f t="shared" si="23"/>
        <v>1</v>
      </c>
      <c r="AI30">
        <f t="shared" si="24"/>
        <v>0</v>
      </c>
      <c r="AJ30">
        <f t="shared" si="25"/>
        <v>53716.4855856453</v>
      </c>
      <c r="AK30" t="s">
        <v>293</v>
      </c>
      <c r="AL30">
        <v>10143.9</v>
      </c>
      <c r="AM30">
        <v>715.47692307692296</v>
      </c>
      <c r="AN30">
        <v>3262.08</v>
      </c>
      <c r="AO30">
        <f t="shared" si="26"/>
        <v>0.78066849277855754</v>
      </c>
      <c r="AP30">
        <v>-0.57774747981622299</v>
      </c>
      <c r="AQ30" t="s">
        <v>353</v>
      </c>
      <c r="AR30">
        <v>15398.5</v>
      </c>
      <c r="AS30">
        <v>805.96723076923104</v>
      </c>
      <c r="AT30">
        <v>990.46</v>
      </c>
      <c r="AU30">
        <f t="shared" si="27"/>
        <v>0.18626978296020935</v>
      </c>
      <c r="AV30">
        <v>0.5</v>
      </c>
      <c r="AW30">
        <f t="shared" si="28"/>
        <v>1180.1848012556129</v>
      </c>
      <c r="AX30">
        <f t="shared" si="29"/>
        <v>19.469827679330052</v>
      </c>
      <c r="AY30">
        <f t="shared" si="30"/>
        <v>109.91638339141041</v>
      </c>
      <c r="AZ30">
        <f t="shared" si="31"/>
        <v>1.6986810148560988E-2</v>
      </c>
      <c r="BA30">
        <f t="shared" si="32"/>
        <v>2.293499989903681</v>
      </c>
      <c r="BB30" t="s">
        <v>354</v>
      </c>
      <c r="BC30">
        <v>805.96723076923104</v>
      </c>
      <c r="BD30">
        <v>534.16</v>
      </c>
      <c r="BE30">
        <f t="shared" si="33"/>
        <v>0.46069503059184624</v>
      </c>
      <c r="BF30">
        <f t="shared" si="34"/>
        <v>0.4043234039683738</v>
      </c>
      <c r="BG30">
        <f t="shared" si="35"/>
        <v>0.83272969881814707</v>
      </c>
      <c r="BH30">
        <f t="shared" si="36"/>
        <v>0.67092408483878607</v>
      </c>
      <c r="BI30">
        <f t="shared" si="37"/>
        <v>0.89201965574653896</v>
      </c>
      <c r="BJ30">
        <f t="shared" si="38"/>
        <v>0.26796795355763692</v>
      </c>
      <c r="BK30">
        <f t="shared" si="39"/>
        <v>0.73203204644236308</v>
      </c>
      <c r="BL30">
        <f t="shared" si="40"/>
        <v>1399.9993548387099</v>
      </c>
      <c r="BM30">
        <f t="shared" si="41"/>
        <v>1180.1848012556129</v>
      </c>
      <c r="BN30">
        <f t="shared" si="42"/>
        <v>0.84298953222844797</v>
      </c>
      <c r="BO30">
        <f t="shared" si="43"/>
        <v>0.19597906445689622</v>
      </c>
      <c r="BP30">
        <v>6</v>
      </c>
      <c r="BQ30">
        <v>0.5</v>
      </c>
      <c r="BR30" t="s">
        <v>296</v>
      </c>
      <c r="BS30">
        <v>2</v>
      </c>
      <c r="BT30">
        <v>1607713062</v>
      </c>
      <c r="BU30">
        <v>1199.53967741935</v>
      </c>
      <c r="BV30">
        <v>1224.50774193548</v>
      </c>
      <c r="BW30">
        <v>20.249574193548401</v>
      </c>
      <c r="BX30">
        <v>18.935161290322601</v>
      </c>
      <c r="BY30">
        <v>1200.05741935484</v>
      </c>
      <c r="BZ30">
        <v>19.957670967741901</v>
      </c>
      <c r="CA30">
        <v>500.10716129032301</v>
      </c>
      <c r="CB30">
        <v>101.964548387097</v>
      </c>
      <c r="CC30">
        <v>9.9975170967742E-2</v>
      </c>
      <c r="CD30">
        <v>27.988954838709699</v>
      </c>
      <c r="CE30">
        <v>28.2934967741935</v>
      </c>
      <c r="CF30">
        <v>999.9</v>
      </c>
      <c r="CG30">
        <v>0</v>
      </c>
      <c r="CH30">
        <v>0</v>
      </c>
      <c r="CI30">
        <v>9995.6674193548406</v>
      </c>
      <c r="CJ30">
        <v>0</v>
      </c>
      <c r="CK30">
        <v>274.92703225806503</v>
      </c>
      <c r="CL30">
        <v>1399.9993548387099</v>
      </c>
      <c r="CM30">
        <v>0.89999074193548401</v>
      </c>
      <c r="CN30">
        <v>0.100009267741935</v>
      </c>
      <c r="CO30">
        <v>0</v>
      </c>
      <c r="CP30">
        <v>806.10954838709699</v>
      </c>
      <c r="CQ30">
        <v>4.9994800000000001</v>
      </c>
      <c r="CR30">
        <v>11565</v>
      </c>
      <c r="CS30">
        <v>11417.5419354839</v>
      </c>
      <c r="CT30">
        <v>49.850612903225802</v>
      </c>
      <c r="CU30">
        <v>51.633000000000003</v>
      </c>
      <c r="CV30">
        <v>50.929000000000002</v>
      </c>
      <c r="CW30">
        <v>51.066129032257997</v>
      </c>
      <c r="CX30">
        <v>51.580354838709702</v>
      </c>
      <c r="CY30">
        <v>1255.49</v>
      </c>
      <c r="CZ30">
        <v>139.51161290322599</v>
      </c>
      <c r="DA30">
        <v>0</v>
      </c>
      <c r="DB30">
        <v>119.700000047684</v>
      </c>
      <c r="DC30">
        <v>0</v>
      </c>
      <c r="DD30">
        <v>805.96723076923104</v>
      </c>
      <c r="DE30">
        <v>-25.7914529592233</v>
      </c>
      <c r="DF30">
        <v>-370.635897009774</v>
      </c>
      <c r="DG30">
        <v>11562.85</v>
      </c>
      <c r="DH30">
        <v>15</v>
      </c>
      <c r="DI30">
        <v>1607712512</v>
      </c>
      <c r="DJ30" t="s">
        <v>333</v>
      </c>
      <c r="DK30">
        <v>1607712510</v>
      </c>
      <c r="DL30">
        <v>1607712512</v>
      </c>
      <c r="DM30">
        <v>3</v>
      </c>
      <c r="DN30">
        <v>0.23699999999999999</v>
      </c>
      <c r="DO30">
        <v>1.2E-2</v>
      </c>
      <c r="DP30">
        <v>0.26900000000000002</v>
      </c>
      <c r="DQ30">
        <v>0.24299999999999999</v>
      </c>
      <c r="DR30">
        <v>512</v>
      </c>
      <c r="DS30">
        <v>19</v>
      </c>
      <c r="DT30">
        <v>0.2</v>
      </c>
      <c r="DU30">
        <v>7.0000000000000007E-2</v>
      </c>
      <c r="DV30">
        <v>19.4766345644301</v>
      </c>
      <c r="DW30">
        <v>-0.43900165523782497</v>
      </c>
      <c r="DX30">
        <v>3.6428973866721198E-2</v>
      </c>
      <c r="DY30">
        <v>1</v>
      </c>
      <c r="DZ30">
        <v>-24.969626666666699</v>
      </c>
      <c r="EA30">
        <v>0.53530411568406699</v>
      </c>
      <c r="EB30">
        <v>4.2844361226290699E-2</v>
      </c>
      <c r="EC30">
        <v>0</v>
      </c>
      <c r="ED30">
        <v>1.31453166666667</v>
      </c>
      <c r="EE30">
        <v>-2.1102113459399101E-2</v>
      </c>
      <c r="EF30">
        <v>1.6821793073933001E-3</v>
      </c>
      <c r="EG30">
        <v>1</v>
      </c>
      <c r="EH30">
        <v>2</v>
      </c>
      <c r="EI30">
        <v>3</v>
      </c>
      <c r="EJ30" t="s">
        <v>355</v>
      </c>
      <c r="EK30">
        <v>100</v>
      </c>
      <c r="EL30">
        <v>100</v>
      </c>
      <c r="EM30">
        <v>-0.52</v>
      </c>
      <c r="EN30">
        <v>0.2918</v>
      </c>
      <c r="EO30">
        <v>0.53033110653762205</v>
      </c>
      <c r="EP30">
        <v>-1.6043650578588901E-5</v>
      </c>
      <c r="EQ30">
        <v>-1.15305589960158E-6</v>
      </c>
      <c r="ER30">
        <v>3.6581349982770798E-10</v>
      </c>
      <c r="ES30">
        <v>-6.1337195185187897E-2</v>
      </c>
      <c r="ET30">
        <v>-1.48585495900011E-2</v>
      </c>
      <c r="EU30">
        <v>2.0620247853856302E-3</v>
      </c>
      <c r="EV30">
        <v>-2.1578943166311499E-5</v>
      </c>
      <c r="EW30">
        <v>18</v>
      </c>
      <c r="EX30">
        <v>2225</v>
      </c>
      <c r="EY30">
        <v>1</v>
      </c>
      <c r="EZ30">
        <v>25</v>
      </c>
      <c r="FA30">
        <v>9.3000000000000007</v>
      </c>
      <c r="FB30">
        <v>9.3000000000000007</v>
      </c>
      <c r="FC30">
        <v>2</v>
      </c>
      <c r="FD30">
        <v>495.202</v>
      </c>
      <c r="FE30">
        <v>478.59100000000001</v>
      </c>
      <c r="FF30">
        <v>23.5718</v>
      </c>
      <c r="FG30">
        <v>33.659599999999998</v>
      </c>
      <c r="FH30">
        <v>30.000399999999999</v>
      </c>
      <c r="FI30">
        <v>33.648200000000003</v>
      </c>
      <c r="FJ30">
        <v>33.683700000000002</v>
      </c>
      <c r="FK30">
        <v>47.2669</v>
      </c>
      <c r="FL30">
        <v>19.2651</v>
      </c>
      <c r="FM30">
        <v>42.488199999999999</v>
      </c>
      <c r="FN30">
        <v>23.576799999999999</v>
      </c>
      <c r="FO30">
        <v>1224.51</v>
      </c>
      <c r="FP30">
        <v>18.896100000000001</v>
      </c>
      <c r="FQ30">
        <v>97.885000000000005</v>
      </c>
      <c r="FR30">
        <v>101.97</v>
      </c>
    </row>
    <row r="31" spans="1:174" x14ac:dyDescent="0.25">
      <c r="A31">
        <v>15</v>
      </c>
      <c r="B31">
        <v>1607713190</v>
      </c>
      <c r="C31">
        <v>1379.4000000953699</v>
      </c>
      <c r="D31" t="s">
        <v>356</v>
      </c>
      <c r="E31" t="s">
        <v>357</v>
      </c>
      <c r="F31" t="s">
        <v>291</v>
      </c>
      <c r="G31" t="s">
        <v>292</v>
      </c>
      <c r="H31">
        <v>1607713182.25</v>
      </c>
      <c r="I31">
        <f t="shared" si="0"/>
        <v>1.024371292802145E-3</v>
      </c>
      <c r="J31">
        <f t="shared" si="1"/>
        <v>1.0243712928021449</v>
      </c>
      <c r="K31">
        <f t="shared" si="2"/>
        <v>18.682458926223269</v>
      </c>
      <c r="L31">
        <f t="shared" si="3"/>
        <v>1399.8146666666701</v>
      </c>
      <c r="M31">
        <f t="shared" si="4"/>
        <v>835.75733143048888</v>
      </c>
      <c r="N31">
        <f t="shared" si="5"/>
        <v>85.311158260977663</v>
      </c>
      <c r="O31">
        <f t="shared" si="6"/>
        <v>142.88813998153995</v>
      </c>
      <c r="P31">
        <f t="shared" si="7"/>
        <v>5.67542957492672E-2</v>
      </c>
      <c r="Q31">
        <f t="shared" si="8"/>
        <v>2.9645350260973755</v>
      </c>
      <c r="R31">
        <f t="shared" si="9"/>
        <v>5.6157520218138829E-2</v>
      </c>
      <c r="S31">
        <f t="shared" si="10"/>
        <v>3.5151545023065188E-2</v>
      </c>
      <c r="T31">
        <f t="shared" si="11"/>
        <v>231.29278477086424</v>
      </c>
      <c r="U31">
        <f t="shared" si="12"/>
        <v>29.084654848102272</v>
      </c>
      <c r="V31">
        <f t="shared" si="13"/>
        <v>28.2811633333333</v>
      </c>
      <c r="W31">
        <f t="shared" si="14"/>
        <v>3.8574868854730795</v>
      </c>
      <c r="X31">
        <f t="shared" si="15"/>
        <v>54.004717512400106</v>
      </c>
      <c r="Y31">
        <f t="shared" si="16"/>
        <v>2.0493801035161603</v>
      </c>
      <c r="Z31">
        <f t="shared" si="17"/>
        <v>3.7948168195595122</v>
      </c>
      <c r="AA31">
        <f t="shared" si="18"/>
        <v>1.8081067819569192</v>
      </c>
      <c r="AB31">
        <f t="shared" si="19"/>
        <v>-45.174774012574595</v>
      </c>
      <c r="AC31">
        <f t="shared" si="20"/>
        <v>-44.953167200486064</v>
      </c>
      <c r="AD31">
        <f t="shared" si="21"/>
        <v>-3.3099592225007735</v>
      </c>
      <c r="AE31">
        <f t="shared" si="22"/>
        <v>137.85488433530281</v>
      </c>
      <c r="AF31">
        <v>0</v>
      </c>
      <c r="AG31">
        <v>0</v>
      </c>
      <c r="AH31">
        <f t="shared" si="23"/>
        <v>1</v>
      </c>
      <c r="AI31">
        <f t="shared" si="24"/>
        <v>0</v>
      </c>
      <c r="AJ31">
        <f t="shared" si="25"/>
        <v>53759.119701012693</v>
      </c>
      <c r="AK31" t="s">
        <v>293</v>
      </c>
      <c r="AL31">
        <v>10143.9</v>
      </c>
      <c r="AM31">
        <v>715.47692307692296</v>
      </c>
      <c r="AN31">
        <v>3262.08</v>
      </c>
      <c r="AO31">
        <f t="shared" si="26"/>
        <v>0.78066849277855754</v>
      </c>
      <c r="AP31">
        <v>-0.57774747981622299</v>
      </c>
      <c r="AQ31" t="s">
        <v>358</v>
      </c>
      <c r="AR31">
        <v>15398</v>
      </c>
      <c r="AS31">
        <v>777.15580769230803</v>
      </c>
      <c r="AT31">
        <v>940.13</v>
      </c>
      <c r="AU31">
        <f t="shared" si="27"/>
        <v>0.17335282600033186</v>
      </c>
      <c r="AV31">
        <v>0.5</v>
      </c>
      <c r="AW31">
        <f t="shared" si="28"/>
        <v>1180.1912505580467</v>
      </c>
      <c r="AX31">
        <f t="shared" si="29"/>
        <v>18.682458926223269</v>
      </c>
      <c r="AY31">
        <f t="shared" si="30"/>
        <v>102.29474425255157</v>
      </c>
      <c r="AZ31">
        <f t="shared" si="31"/>
        <v>1.631956379691208E-2</v>
      </c>
      <c r="BA31">
        <f t="shared" si="32"/>
        <v>2.4698180038930784</v>
      </c>
      <c r="BB31" t="s">
        <v>359</v>
      </c>
      <c r="BC31">
        <v>777.15580769230803</v>
      </c>
      <c r="BD31">
        <v>529.37</v>
      </c>
      <c r="BE31">
        <f t="shared" si="33"/>
        <v>0.43691829853318154</v>
      </c>
      <c r="BF31">
        <f t="shared" si="34"/>
        <v>0.39676256769814972</v>
      </c>
      <c r="BG31">
        <f t="shared" si="35"/>
        <v>0.84968767267657375</v>
      </c>
      <c r="BH31">
        <f t="shared" si="36"/>
        <v>0.72544829805957034</v>
      </c>
      <c r="BI31">
        <f t="shared" si="37"/>
        <v>0.91178323824437013</v>
      </c>
      <c r="BJ31">
        <f t="shared" si="38"/>
        <v>0.27026009248524635</v>
      </c>
      <c r="BK31">
        <f t="shared" si="39"/>
        <v>0.72973990751475371</v>
      </c>
      <c r="BL31">
        <f t="shared" si="40"/>
        <v>1400.0070000000001</v>
      </c>
      <c r="BM31">
        <f t="shared" si="41"/>
        <v>1180.1912505580467</v>
      </c>
      <c r="BN31">
        <f t="shared" si="42"/>
        <v>0.84298953545092747</v>
      </c>
      <c r="BO31">
        <f t="shared" si="43"/>
        <v>0.1959790709018549</v>
      </c>
      <c r="BP31">
        <v>6</v>
      </c>
      <c r="BQ31">
        <v>0.5</v>
      </c>
      <c r="BR31" t="s">
        <v>296</v>
      </c>
      <c r="BS31">
        <v>2</v>
      </c>
      <c r="BT31">
        <v>1607713182.25</v>
      </c>
      <c r="BU31">
        <v>1399.8146666666701</v>
      </c>
      <c r="BV31">
        <v>1423.9486666666701</v>
      </c>
      <c r="BW31">
        <v>20.076910000000002</v>
      </c>
      <c r="BX31">
        <v>18.872626666666701</v>
      </c>
      <c r="BY31">
        <v>1400.4096666666701</v>
      </c>
      <c r="BZ31">
        <v>19.844909999999999</v>
      </c>
      <c r="CA31">
        <v>500.11739999999998</v>
      </c>
      <c r="CB31">
        <v>101.9765</v>
      </c>
      <c r="CC31">
        <v>9.9970110000000001E-2</v>
      </c>
      <c r="CD31">
        <v>27.9998966666667</v>
      </c>
      <c r="CE31">
        <v>28.2811633333333</v>
      </c>
      <c r="CF31">
        <v>999.9</v>
      </c>
      <c r="CG31">
        <v>0</v>
      </c>
      <c r="CH31">
        <v>0</v>
      </c>
      <c r="CI31">
        <v>10003.095666666701</v>
      </c>
      <c r="CJ31">
        <v>0</v>
      </c>
      <c r="CK31">
        <v>238.81803333333301</v>
      </c>
      <c r="CL31">
        <v>1400.0070000000001</v>
      </c>
      <c r="CM31">
        <v>0.89998929999999999</v>
      </c>
      <c r="CN31">
        <v>0.10001073000000001</v>
      </c>
      <c r="CO31">
        <v>0</v>
      </c>
      <c r="CP31">
        <v>777.27666666666698</v>
      </c>
      <c r="CQ31">
        <v>4.9994800000000001</v>
      </c>
      <c r="CR31">
        <v>11155.106666666699</v>
      </c>
      <c r="CS31">
        <v>11417.5933333333</v>
      </c>
      <c r="CT31">
        <v>49.849800000000002</v>
      </c>
      <c r="CU31">
        <v>51.6415333333333</v>
      </c>
      <c r="CV31">
        <v>50.957999999999998</v>
      </c>
      <c r="CW31">
        <v>51.112400000000001</v>
      </c>
      <c r="CX31">
        <v>51.587200000000003</v>
      </c>
      <c r="CY31">
        <v>1255.4949999999999</v>
      </c>
      <c r="CZ31">
        <v>139.512333333333</v>
      </c>
      <c r="DA31">
        <v>0</v>
      </c>
      <c r="DB31">
        <v>119.59999990463299</v>
      </c>
      <c r="DC31">
        <v>0</v>
      </c>
      <c r="DD31">
        <v>777.15580769230803</v>
      </c>
      <c r="DE31">
        <v>-16.8943247636299</v>
      </c>
      <c r="DF31">
        <v>-234.20512793010701</v>
      </c>
      <c r="DG31">
        <v>11153.1653846154</v>
      </c>
      <c r="DH31">
        <v>15</v>
      </c>
      <c r="DI31">
        <v>1607713220.5</v>
      </c>
      <c r="DJ31" t="s">
        <v>360</v>
      </c>
      <c r="DK31">
        <v>1607713220.5</v>
      </c>
      <c r="DL31">
        <v>1607713210</v>
      </c>
      <c r="DM31">
        <v>4</v>
      </c>
      <c r="DN31">
        <v>0.18099999999999999</v>
      </c>
      <c r="DO31">
        <v>-7.0000000000000001E-3</v>
      </c>
      <c r="DP31">
        <v>-0.59499999999999997</v>
      </c>
      <c r="DQ31">
        <v>0.23200000000000001</v>
      </c>
      <c r="DR31">
        <v>1424</v>
      </c>
      <c r="DS31">
        <v>19</v>
      </c>
      <c r="DT31">
        <v>0.13</v>
      </c>
      <c r="DU31">
        <v>7.0000000000000007E-2</v>
      </c>
      <c r="DV31">
        <v>18.754866413876801</v>
      </c>
      <c r="DW31">
        <v>-7.7571483647926806E-2</v>
      </c>
      <c r="DX31">
        <v>3.2189326711208201E-2</v>
      </c>
      <c r="DY31">
        <v>1</v>
      </c>
      <c r="DZ31">
        <v>-24.296119999999998</v>
      </c>
      <c r="EA31">
        <v>0.18687430478307601</v>
      </c>
      <c r="EB31">
        <v>4.0497781009169502E-2</v>
      </c>
      <c r="EC31">
        <v>1</v>
      </c>
      <c r="ED31">
        <v>1.2599813333333301</v>
      </c>
      <c r="EE31">
        <v>-5.3869988876525998E-2</v>
      </c>
      <c r="EF31">
        <v>3.9848954259246996E-3</v>
      </c>
      <c r="EG31">
        <v>1</v>
      </c>
      <c r="EH31">
        <v>3</v>
      </c>
      <c r="EI31">
        <v>3</v>
      </c>
      <c r="EJ31" t="s">
        <v>308</v>
      </c>
      <c r="EK31">
        <v>100</v>
      </c>
      <c r="EL31">
        <v>100</v>
      </c>
      <c r="EM31">
        <v>-0.59499999999999997</v>
      </c>
      <c r="EN31">
        <v>0.23200000000000001</v>
      </c>
      <c r="EO31">
        <v>0.53033110653762205</v>
      </c>
      <c r="EP31">
        <v>-1.6043650578588901E-5</v>
      </c>
      <c r="EQ31">
        <v>-1.15305589960158E-6</v>
      </c>
      <c r="ER31">
        <v>3.6581349982770798E-10</v>
      </c>
      <c r="ES31">
        <v>-6.1337195185187897E-2</v>
      </c>
      <c r="ET31">
        <v>-1.48585495900011E-2</v>
      </c>
      <c r="EU31">
        <v>2.0620247853856302E-3</v>
      </c>
      <c r="EV31">
        <v>-2.1578943166311499E-5</v>
      </c>
      <c r="EW31">
        <v>18</v>
      </c>
      <c r="EX31">
        <v>2225</v>
      </c>
      <c r="EY31">
        <v>1</v>
      </c>
      <c r="EZ31">
        <v>25</v>
      </c>
      <c r="FA31">
        <v>11.3</v>
      </c>
      <c r="FB31">
        <v>11.3</v>
      </c>
      <c r="FC31">
        <v>2</v>
      </c>
      <c r="FD31">
        <v>495.13799999999998</v>
      </c>
      <c r="FE31">
        <v>479.06299999999999</v>
      </c>
      <c r="FF31">
        <v>23.5425</v>
      </c>
      <c r="FG31">
        <v>33.689799999999998</v>
      </c>
      <c r="FH31">
        <v>30.000900000000001</v>
      </c>
      <c r="FI31">
        <v>33.681800000000003</v>
      </c>
      <c r="FJ31">
        <v>33.718000000000004</v>
      </c>
      <c r="FK31">
        <v>53.431699999999999</v>
      </c>
      <c r="FL31">
        <v>19.316099999999999</v>
      </c>
      <c r="FM31">
        <v>42.118200000000002</v>
      </c>
      <c r="FN31">
        <v>23.530999999999999</v>
      </c>
      <c r="FO31">
        <v>1423.93</v>
      </c>
      <c r="FP31">
        <v>18.906300000000002</v>
      </c>
      <c r="FQ31">
        <v>97.880200000000002</v>
      </c>
      <c r="FR31">
        <v>101.964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19</v>
      </c>
    </row>
    <row r="12" spans="1:2" x14ac:dyDescent="0.25">
      <c r="A12" t="s">
        <v>21</v>
      </c>
      <c r="B12" t="s">
        <v>17</v>
      </c>
    </row>
    <row r="13" spans="1:2" x14ac:dyDescent="0.25">
      <c r="A13" t="s">
        <v>22</v>
      </c>
      <c r="B13" t="s">
        <v>23</v>
      </c>
    </row>
    <row r="14" spans="1:2" x14ac:dyDescent="0.25">
      <c r="A14" t="s">
        <v>24</v>
      </c>
      <c r="B14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Niko Carvajal</cp:lastModifiedBy>
  <dcterms:created xsi:type="dcterms:W3CDTF">2020-12-11T13:02:00Z</dcterms:created>
  <dcterms:modified xsi:type="dcterms:W3CDTF">2021-05-04T23:15:07Z</dcterms:modified>
</cp:coreProperties>
</file>