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E2660F72-755D-4ACF-B7A6-27EF15FDCC81}" xr6:coauthVersionLast="46" xr6:coauthVersionMax="46" xr10:uidLastSave="{00000000-0000-0000-0000-000000000000}"/>
  <bookViews>
    <workbookView xWindow="390" yWindow="390" windowWidth="21600" windowHeight="11385" xr2:uid="{00000000-000D-0000-FFFF-FFFF00000000}"/>
  </bookViews>
  <sheets>
    <sheet name="Measurements" sheetId="1" r:id="rId1"/>
    <sheet name="Remarks" sheetId="2" r:id="rId2"/>
  </sheets>
  <calcPr calcId="191029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N31" i="1"/>
  <c r="AM31" i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J30" i="1"/>
  <c r="AV30" i="1" s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S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I18" i="1"/>
  <c r="AU18" i="1" s="1"/>
  <c r="AW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AY18" i="1" s="1"/>
  <c r="Y18" i="1"/>
  <c r="X18" i="1"/>
  <c r="W18" i="1"/>
  <c r="S18" i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Y17" i="1"/>
  <c r="W17" i="1" s="1"/>
  <c r="X17" i="1"/>
  <c r="P17" i="1"/>
  <c r="AU21" i="1" l="1"/>
  <c r="S21" i="1"/>
  <c r="AU22" i="1"/>
  <c r="AW22" i="1" s="1"/>
  <c r="S22" i="1"/>
  <c r="AH24" i="1"/>
  <c r="N24" i="1"/>
  <c r="K24" i="1"/>
  <c r="I24" i="1"/>
  <c r="J24" i="1"/>
  <c r="AV24" i="1" s="1"/>
  <c r="AY24" i="1" s="1"/>
  <c r="I25" i="1"/>
  <c r="K25" i="1"/>
  <c r="J25" i="1"/>
  <c r="AV25" i="1" s="1"/>
  <c r="AY25" i="1" s="1"/>
  <c r="AH25" i="1"/>
  <c r="N25" i="1"/>
  <c r="S27" i="1"/>
  <c r="AU27" i="1"/>
  <c r="AU29" i="1"/>
  <c r="S29" i="1"/>
  <c r="AW27" i="1"/>
  <c r="S28" i="1"/>
  <c r="AU28" i="1"/>
  <c r="AW28" i="1" s="1"/>
  <c r="AW29" i="1"/>
  <c r="S23" i="1"/>
  <c r="AU23" i="1"/>
  <c r="N19" i="1"/>
  <c r="K19" i="1"/>
  <c r="J19" i="1"/>
  <c r="AV19" i="1" s="1"/>
  <c r="AH19" i="1"/>
  <c r="I19" i="1"/>
  <c r="AY30" i="1"/>
  <c r="K17" i="1"/>
  <c r="I17" i="1"/>
  <c r="J17" i="1"/>
  <c r="AV17" i="1" s="1"/>
  <c r="AY17" i="1" s="1"/>
  <c r="AH17" i="1"/>
  <c r="N17" i="1"/>
  <c r="K20" i="1"/>
  <c r="J20" i="1"/>
  <c r="AV20" i="1" s="1"/>
  <c r="AH20" i="1"/>
  <c r="I20" i="1"/>
  <c r="N20" i="1"/>
  <c r="AY26" i="1"/>
  <c r="S31" i="1"/>
  <c r="AU31" i="1"/>
  <c r="AW31" i="1" s="1"/>
  <c r="S20" i="1"/>
  <c r="AU20" i="1"/>
  <c r="AW20" i="1" s="1"/>
  <c r="I29" i="1"/>
  <c r="AH29" i="1"/>
  <c r="N29" i="1"/>
  <c r="K29" i="1"/>
  <c r="J29" i="1"/>
  <c r="AV29" i="1" s="1"/>
  <c r="AY29" i="1" s="1"/>
  <c r="AU30" i="1"/>
  <c r="AW30" i="1" s="1"/>
  <c r="S30" i="1"/>
  <c r="I21" i="1"/>
  <c r="AH21" i="1"/>
  <c r="N21" i="1"/>
  <c r="K21" i="1"/>
  <c r="J21" i="1"/>
  <c r="AV21" i="1" s="1"/>
  <c r="AY21" i="1" s="1"/>
  <c r="AW21" i="1"/>
  <c r="AW23" i="1"/>
  <c r="AW19" i="1"/>
  <c r="S19" i="1"/>
  <c r="AU19" i="1"/>
  <c r="N27" i="1"/>
  <c r="K27" i="1"/>
  <c r="J27" i="1"/>
  <c r="AV27" i="1" s="1"/>
  <c r="AY27" i="1" s="1"/>
  <c r="I27" i="1"/>
  <c r="AH27" i="1"/>
  <c r="K28" i="1"/>
  <c r="AH28" i="1"/>
  <c r="J28" i="1"/>
  <c r="AV28" i="1" s="1"/>
  <c r="AY28" i="1" s="1"/>
  <c r="I28" i="1"/>
  <c r="N28" i="1"/>
  <c r="T18" i="1"/>
  <c r="U18" i="1" s="1"/>
  <c r="AH22" i="1"/>
  <c r="T26" i="1"/>
  <c r="U26" i="1" s="1"/>
  <c r="AH30" i="1"/>
  <c r="I22" i="1"/>
  <c r="N23" i="1"/>
  <c r="S24" i="1"/>
  <c r="I30" i="1"/>
  <c r="N31" i="1"/>
  <c r="K22" i="1"/>
  <c r="AH23" i="1"/>
  <c r="K30" i="1"/>
  <c r="AH31" i="1"/>
  <c r="S17" i="1"/>
  <c r="AH18" i="1"/>
  <c r="I23" i="1"/>
  <c r="S25" i="1"/>
  <c r="AH26" i="1"/>
  <c r="I31" i="1"/>
  <c r="J22" i="1"/>
  <c r="AV22" i="1" s="1"/>
  <c r="AY22" i="1" s="1"/>
  <c r="I18" i="1"/>
  <c r="J23" i="1"/>
  <c r="AV23" i="1" s="1"/>
  <c r="I26" i="1"/>
  <c r="J31" i="1"/>
  <c r="AV31" i="1" s="1"/>
  <c r="AY31" i="1" s="1"/>
  <c r="AA31" i="1" l="1"/>
  <c r="AA17" i="1"/>
  <c r="V18" i="1"/>
  <c r="Z18" i="1" s="1"/>
  <c r="AC18" i="1"/>
  <c r="AB18" i="1"/>
  <c r="Q26" i="1"/>
  <c r="O26" i="1" s="1"/>
  <c r="R26" i="1" s="1"/>
  <c r="L26" i="1" s="1"/>
  <c r="M26" i="1" s="1"/>
  <c r="AA26" i="1"/>
  <c r="T24" i="1"/>
  <c r="U24" i="1" s="1"/>
  <c r="AA28" i="1"/>
  <c r="T31" i="1"/>
  <c r="U31" i="1" s="1"/>
  <c r="T29" i="1"/>
  <c r="U29" i="1" s="1"/>
  <c r="T22" i="1"/>
  <c r="U22" i="1" s="1"/>
  <c r="V26" i="1"/>
  <c r="Z26" i="1" s="1"/>
  <c r="AC26" i="1"/>
  <c r="AD26" i="1" s="1"/>
  <c r="AB26" i="1"/>
  <c r="Q29" i="1"/>
  <c r="O29" i="1" s="1"/>
  <c r="R29" i="1" s="1"/>
  <c r="L29" i="1" s="1"/>
  <c r="M29" i="1" s="1"/>
  <c r="AA29" i="1"/>
  <c r="AA23" i="1"/>
  <c r="AY20" i="1"/>
  <c r="AY23" i="1"/>
  <c r="T17" i="1"/>
  <c r="U17" i="1" s="1"/>
  <c r="AA19" i="1"/>
  <c r="AA25" i="1"/>
  <c r="AA27" i="1"/>
  <c r="T25" i="1"/>
  <c r="U25" i="1" s="1"/>
  <c r="T30" i="1"/>
  <c r="U30" i="1" s="1"/>
  <c r="AA30" i="1"/>
  <c r="Q18" i="1"/>
  <c r="O18" i="1" s="1"/>
  <c r="R18" i="1" s="1"/>
  <c r="L18" i="1" s="1"/>
  <c r="M18" i="1" s="1"/>
  <c r="AA18" i="1"/>
  <c r="AA22" i="1"/>
  <c r="Q22" i="1"/>
  <c r="O22" i="1" s="1"/>
  <c r="R22" i="1" s="1"/>
  <c r="L22" i="1" s="1"/>
  <c r="M22" i="1" s="1"/>
  <c r="T19" i="1"/>
  <c r="U19" i="1" s="1"/>
  <c r="Q19" i="1" s="1"/>
  <c r="O19" i="1" s="1"/>
  <c r="R19" i="1" s="1"/>
  <c r="L19" i="1" s="1"/>
  <c r="M19" i="1" s="1"/>
  <c r="T21" i="1"/>
  <c r="U21" i="1" s="1"/>
  <c r="Q21" i="1"/>
  <c r="O21" i="1" s="1"/>
  <c r="R21" i="1" s="1"/>
  <c r="L21" i="1" s="1"/>
  <c r="M21" i="1" s="1"/>
  <c r="AA21" i="1"/>
  <c r="AA20" i="1"/>
  <c r="T20" i="1"/>
  <c r="U20" i="1" s="1"/>
  <c r="Q20" i="1" s="1"/>
  <c r="O20" i="1" s="1"/>
  <c r="R20" i="1" s="1"/>
  <c r="L20" i="1" s="1"/>
  <c r="M20" i="1" s="1"/>
  <c r="T23" i="1"/>
  <c r="U23" i="1" s="1"/>
  <c r="AY19" i="1"/>
  <c r="T28" i="1"/>
  <c r="U28" i="1" s="1"/>
  <c r="Q28" i="1" s="1"/>
  <c r="O28" i="1" s="1"/>
  <c r="R28" i="1" s="1"/>
  <c r="L28" i="1" s="1"/>
  <c r="M28" i="1" s="1"/>
  <c r="T27" i="1"/>
  <c r="U27" i="1" s="1"/>
  <c r="Q27" i="1" s="1"/>
  <c r="O27" i="1" s="1"/>
  <c r="R27" i="1" s="1"/>
  <c r="L27" i="1" s="1"/>
  <c r="M27" i="1" s="1"/>
  <c r="AA24" i="1"/>
  <c r="Q24" i="1"/>
  <c r="O24" i="1" s="1"/>
  <c r="R24" i="1" s="1"/>
  <c r="L24" i="1" s="1"/>
  <c r="M24" i="1" s="1"/>
  <c r="AD18" i="1" l="1"/>
  <c r="V30" i="1"/>
  <c r="Z30" i="1" s="1"/>
  <c r="AC30" i="1"/>
  <c r="AB30" i="1"/>
  <c r="V31" i="1"/>
  <c r="Z31" i="1" s="1"/>
  <c r="AC31" i="1"/>
  <c r="AB31" i="1"/>
  <c r="AC25" i="1"/>
  <c r="AD25" i="1" s="1"/>
  <c r="V25" i="1"/>
  <c r="Z25" i="1" s="1"/>
  <c r="AB25" i="1"/>
  <c r="AC17" i="1"/>
  <c r="V17" i="1"/>
  <c r="Z17" i="1" s="1"/>
  <c r="AB17" i="1"/>
  <c r="V28" i="1"/>
  <c r="Z28" i="1" s="1"/>
  <c r="AC28" i="1"/>
  <c r="AD28" i="1" s="1"/>
  <c r="AB28" i="1"/>
  <c r="V27" i="1"/>
  <c r="Z27" i="1" s="1"/>
  <c r="AC27" i="1"/>
  <c r="AD27" i="1" s="1"/>
  <c r="AB27" i="1"/>
  <c r="V22" i="1"/>
  <c r="Z22" i="1" s="1"/>
  <c r="AC22" i="1"/>
  <c r="AD22" i="1" s="1"/>
  <c r="AB22" i="1"/>
  <c r="Q17" i="1"/>
  <c r="O17" i="1" s="1"/>
  <c r="R17" i="1" s="1"/>
  <c r="L17" i="1" s="1"/>
  <c r="M17" i="1" s="1"/>
  <c r="AC20" i="1"/>
  <c r="AD20" i="1" s="1"/>
  <c r="V20" i="1"/>
  <c r="Z20" i="1" s="1"/>
  <c r="AB20" i="1"/>
  <c r="V23" i="1"/>
  <c r="Z23" i="1" s="1"/>
  <c r="AB23" i="1"/>
  <c r="AC23" i="1"/>
  <c r="AD23" i="1" s="1"/>
  <c r="AC21" i="1"/>
  <c r="V21" i="1"/>
  <c r="Z21" i="1" s="1"/>
  <c r="AB21" i="1"/>
  <c r="Q30" i="1"/>
  <c r="O30" i="1" s="1"/>
  <c r="R30" i="1" s="1"/>
  <c r="L30" i="1" s="1"/>
  <c r="M30" i="1" s="1"/>
  <c r="Q23" i="1"/>
  <c r="O23" i="1" s="1"/>
  <c r="R23" i="1" s="1"/>
  <c r="L23" i="1" s="1"/>
  <c r="M23" i="1" s="1"/>
  <c r="V24" i="1"/>
  <c r="Z24" i="1" s="1"/>
  <c r="AC24" i="1"/>
  <c r="AB24" i="1"/>
  <c r="Q31" i="1"/>
  <c r="O31" i="1" s="1"/>
  <c r="R31" i="1" s="1"/>
  <c r="L31" i="1" s="1"/>
  <c r="M31" i="1" s="1"/>
  <c r="V19" i="1"/>
  <c r="Z19" i="1" s="1"/>
  <c r="AC19" i="1"/>
  <c r="AD19" i="1" s="1"/>
  <c r="AB19" i="1"/>
  <c r="Q25" i="1"/>
  <c r="O25" i="1" s="1"/>
  <c r="R25" i="1" s="1"/>
  <c r="L25" i="1" s="1"/>
  <c r="M25" i="1" s="1"/>
  <c r="AC29" i="1"/>
  <c r="V29" i="1"/>
  <c r="Z29" i="1" s="1"/>
  <c r="AB29" i="1"/>
  <c r="AD21" i="1" l="1"/>
  <c r="AD31" i="1"/>
  <c r="AD24" i="1"/>
  <c r="AD29" i="1"/>
  <c r="AD17" i="1"/>
  <c r="AD30" i="1"/>
</calcChain>
</file>

<file path=xl/sharedStrings.xml><?xml version="1.0" encoding="utf-8"?>
<sst xmlns="http://schemas.openxmlformats.org/spreadsheetml/2006/main" count="693" uniqueCount="351">
  <si>
    <t>File opened</t>
  </si>
  <si>
    <t>2020-12-15 09:11:50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</si>
  <si>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</si>
  <si>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</si>
  <si>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</si>
  <si>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</si>
  <si>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</si>
  <si>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</si>
  <si>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</si>
  <si>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</si>
  <si>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</si>
  <si>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</si>
  <si>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</si>
  <si>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</si>
  <si>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</si>
  <si>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</si>
  <si>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</si>
  <si>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</si>
  <si>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</si>
  <si>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</si>
  <si>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</si>
  <si>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</si>
  <si>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</si>
  <si>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09:11:50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</si>
  <si>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</si>
  <si>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</si>
  <si>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</si>
  <si>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</si>
  <si>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</si>
  <si>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</si>
  <si>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</si>
  <si>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</si>
  <si>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</si>
  <si>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</si>
  <si>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</si>
  <si>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</si>
  <si>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</si>
  <si>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</si>
  <si>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</si>
  <si>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</si>
  <si>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</si>
  <si>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</si>
  <si>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</si>
  <si>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</si>
  <si>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</si>
  <si>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</si>
  <si>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</si>
  <si>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</si>
  <si>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</si>
  <si>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</si>
  <si>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</si>
  <si>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</si>
  <si>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</si>
  <si>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</si>
  <si>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</si>
  <si>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</si>
  <si>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</si>
  <si>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</si>
  <si>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</si>
  <si>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</si>
  <si>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</si>
  <si>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</si>
  <si>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</si>
  <si>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</si>
  <si>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</si>
  <si>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</si>
  <si>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</si>
  <si>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</si>
  <si>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</si>
  <si>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</si>
  <si>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</si>
  <si>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</si>
  <si>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</si>
  <si>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</si>
  <si>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</si>
  <si>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</si>
  <si>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</si>
  <si>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</si>
  <si>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</si>
  <si>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</si>
  <si>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</si>
  <si>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</si>
  <si>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</si>
  <si>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</si>
  <si>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</si>
  <si>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</si>
  <si>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</si>
  <si>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</si>
  <si>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</si>
  <si>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</si>
  <si>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</si>
  <si>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</si>
  <si>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</si>
  <si>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</si>
  <si>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</si>
  <si>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</si>
  <si>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</si>
  <si>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</si>
  <si>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</si>
  <si>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</si>
  <si>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</si>
  <si>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</si>
  <si>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</si>
  <si>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</si>
  <si>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</si>
  <si>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</si>
  <si>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</si>
  <si>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</si>
  <si>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</si>
  <si>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</si>
  <si>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</si>
  <si>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</si>
  <si>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</si>
  <si>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</si>
  <si>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</si>
  <si>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</si>
  <si>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</si>
  <si>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</si>
  <si>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</si>
  <si>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</si>
  <si>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</si>
  <si>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</si>
  <si>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</si>
  <si>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</si>
  <si>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</si>
  <si>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</si>
  <si>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</si>
  <si>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</si>
  <si>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</si>
  <si>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</si>
  <si>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</si>
  <si>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</si>
  <si>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</si>
  <si>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</si>
  <si>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</si>
  <si>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</si>
  <si>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</si>
  <si>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</si>
  <si>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</si>
  <si>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</si>
  <si>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</si>
  <si>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</si>
  <si>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</si>
  <si>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</si>
  <si>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</si>
  <si>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</si>
  <si>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</si>
  <si>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</si>
  <si>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</si>
  <si>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</si>
  <si>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</si>
  <si>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</si>
  <si>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</si>
  <si>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</si>
  <si>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</si>
  <si>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</si>
  <si>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</si>
  <si>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</si>
  <si>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</si>
  <si>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</si>
  <si>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</si>
  <si>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</si>
  <si>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</si>
  <si>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</si>
  <si>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</si>
  <si>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</si>
  <si>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</si>
  <si>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</si>
  <si>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</si>
  <si>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</si>
  <si>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</si>
  <si>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</si>
  <si>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</si>
  <si>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</si>
  <si>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</si>
  <si>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</si>
  <si>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</si>
  <si>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</si>
  <si>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</si>
  <si>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</si>
  <si>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</si>
  <si>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</si>
  <si>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</si>
  <si>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</si>
  <si>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</si>
  <si>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</si>
  <si>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</si>
  <si>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</si>
  <si>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</si>
  <si>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</si>
  <si>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</si>
  <si>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</si>
  <si>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</si>
  <si>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</si>
  <si>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</si>
  <si>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</si>
  <si>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</si>
  <si>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</si>
  <si>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</si>
  <si>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</si>
  <si>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</si>
  <si>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</si>
  <si>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</si>
  <si>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</si>
  <si>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</si>
  <si>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</si>
  <si>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</si>
  <si>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</si>
  <si>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</si>
  <si>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</si>
  <si>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</si>
  <si>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</si>
  <si>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</si>
  <si>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</si>
  <si>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</si>
  <si>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</si>
  <si>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</si>
  <si>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</si>
  <si>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</si>
  <si>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</si>
  <si>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</si>
  <si>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</si>
  <si>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</si>
  <si>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</si>
  <si>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</si>
  <si>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</si>
  <si>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</si>
  <si>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</si>
  <si>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</si>
  <si>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</si>
  <si>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</si>
  <si>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</si>
  <si>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</si>
  <si>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</si>
  <si>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</si>
  <si>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</si>
  <si>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</si>
  <si>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</si>
  <si>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</si>
  <si>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</si>
  <si>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</si>
  <si>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</si>
  <si>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</si>
  <si>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</si>
  <si>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</si>
  <si>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</si>
  <si>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</si>
  <si>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</si>
  <si>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</si>
  <si>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</si>
  <si>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</si>
  <si>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</si>
  <si>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</si>
  <si>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</si>
  <si>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</si>
  <si>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</si>
  <si>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</si>
  <si>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</si>
  <si>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</si>
  <si>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</si>
  <si>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</si>
  <si>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</si>
  <si>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</si>
  <si>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</si>
  <si>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</si>
  <si>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</si>
  <si>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</si>
  <si>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</si>
  <si>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</si>
  <si>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</si>
  <si>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</si>
  <si>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</si>
  <si>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</si>
  <si>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</si>
  <si>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</si>
  <si>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</si>
  <si>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</si>
  <si>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</si>
  <si>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</si>
  <si>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</si>
  <si>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</si>
  <si>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</si>
  <si>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</si>
  <si>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09:14:05</t>
  </si>
  <si>
    <t>09:14:05</t>
  </si>
  <si>
    <t>1149</t>
  </si>
  <si>
    <t>_1</t>
  </si>
  <si>
    <t>RECT-4143-20200907-06_33_50</t>
  </si>
  <si>
    <t>RECT-7389-20201215-09_14_09</t>
  </si>
  <si>
    <t>DARK-7390-20201215-09_14_11</t>
  </si>
  <si>
    <t>0: Broadleaf</t>
  </si>
  <si>
    <t>--:--:--</t>
  </si>
  <si>
    <t>1/3</t>
  </si>
  <si>
    <t>20201215 09:16:06</t>
  </si>
  <si>
    <t>09:16:06</t>
  </si>
  <si>
    <t>RECT-7391-20201215-09_16_09</t>
  </si>
  <si>
    <t>DARK-7392-20201215-09_16_11</t>
  </si>
  <si>
    <t>20201215 09:17:14</t>
  </si>
  <si>
    <t>09:17:14</t>
  </si>
  <si>
    <t>RECT-7393-20201215-09_17_17</t>
  </si>
  <si>
    <t>DARK-7394-20201215-09_17_19</t>
  </si>
  <si>
    <t>3/3</t>
  </si>
  <si>
    <t>20201215 09:18:26</t>
  </si>
  <si>
    <t>09:18:26</t>
  </si>
  <si>
    <t>RECT-7395-20201215-09_18_29</t>
  </si>
  <si>
    <t>DARK-7396-20201215-09_18_31</t>
  </si>
  <si>
    <t>20201215 09:19:41</t>
  </si>
  <si>
    <t>09:19:41</t>
  </si>
  <si>
    <t>RECT-7397-20201215-09_19_44</t>
  </si>
  <si>
    <t>DARK-7398-20201215-09_19_46</t>
  </si>
  <si>
    <t>20201215 09:20:55</t>
  </si>
  <si>
    <t>09:20:55</t>
  </si>
  <si>
    <t>RECT-7399-20201215-09_20_58</t>
  </si>
  <si>
    <t>DARK-7400-20201215-09_21_00</t>
  </si>
  <si>
    <t>20201215 09:22:06</t>
  </si>
  <si>
    <t>09:22:06</t>
  </si>
  <si>
    <t>RECT-7401-20201215-09_22_09</t>
  </si>
  <si>
    <t>DARK-7402-20201215-09_22_11</t>
  </si>
  <si>
    <t>20201215 09:24:05</t>
  </si>
  <si>
    <t>09:24:05</t>
  </si>
  <si>
    <t>RECT-7403-20201215-09_24_08</t>
  </si>
  <si>
    <t>DARK-7404-20201215-09_24_10</t>
  </si>
  <si>
    <t>20201215 09:26:04</t>
  </si>
  <si>
    <t>09:26:04</t>
  </si>
  <si>
    <t>RECT-7405-20201215-09_26_07</t>
  </si>
  <si>
    <t>DARK-7406-20201215-09_26_09</t>
  </si>
  <si>
    <t>20201215 09:28:01</t>
  </si>
  <si>
    <t>09:28:01</t>
  </si>
  <si>
    <t>RECT-7407-20201215-09_28_04</t>
  </si>
  <si>
    <t>DARK-7408-20201215-09_28_06</t>
  </si>
  <si>
    <t>20201215 09:30:01</t>
  </si>
  <si>
    <t>09:30:01</t>
  </si>
  <si>
    <t>RECT-7409-20201215-09_30_05</t>
  </si>
  <si>
    <t>DARK-7410-20201215-09_30_07</t>
  </si>
  <si>
    <t>20201215 09:32:02</t>
  </si>
  <si>
    <t>09:32:02</t>
  </si>
  <si>
    <t>RECT-7411-20201215-09_32_05</t>
  </si>
  <si>
    <t>DARK-7412-20201215-09_32_07</t>
  </si>
  <si>
    <t>0/3</t>
  </si>
  <si>
    <t>20201215 09:33:48</t>
  </si>
  <si>
    <t>09:33:48</t>
  </si>
  <si>
    <t>RECT-7413-20201215-09_33_51</t>
  </si>
  <si>
    <t>DARK-7414-20201215-09_33_53</t>
  </si>
  <si>
    <t>20201215 09:35:48</t>
  </si>
  <si>
    <t>09:35:48</t>
  </si>
  <si>
    <t>RECT-7415-20201215-09_35_52</t>
  </si>
  <si>
    <t>DARK-7416-20201215-09_35_54</t>
  </si>
  <si>
    <t>20201215 09:37:49</t>
  </si>
  <si>
    <t>09:37:49</t>
  </si>
  <si>
    <t>RECT-7417-20201215-09_37_52</t>
  </si>
  <si>
    <t>DARK-7418-20201215-09_37_54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</si>
</sst>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1608052445.5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1608052437.75</v>
      </c>
      <c r="I17">
        <f t="shared" ref="I17:I31" si="0">BW17*AG17*(BS17-BT17)/(100*BL17*(1000-AG17*BS17))</f>
        <v>2.3454004618841568E-4</v>
      </c>
      <c r="J17">
        <f t="shared" ref="J17:J31" si="1">BW17*AG17*(BR17-BQ17*(1000-AG17*BT17)/(1000-AG17*BS17))/(100*BL17)</f>
        <v>2.763844014044432</v>
      </c>
      <c r="K17">
        <f t="shared" ref="K17:K31" si="2">BQ17 - IF(AG17&gt;1, J17*BL17*100/(AI17*CE17), 0)</f>
        <v>402.15576666666698</v>
      </c>
      <c r="L17">
        <f t="shared" ref="L17:L31" si="3">((R17-I17/2)*K17-J17)/(R17+I17/2)</f>
        <v>55.122528156501886</v>
      </c>
      <c r="M17">
        <f t="shared" ref="M17:M31" si="4">L17*(BX17+BY17)/1000</f>
        <v>5.6676423172277133</v>
      </c>
      <c r="N17">
        <f t="shared" ref="N17:N31" si="5">(BQ17 - IF(AG17&gt;1, J17*BL17*100/(AI17*CE17), 0))*(BX17+BY17)/1000</f>
        <v>41.349247168161824</v>
      </c>
      <c r="O17">
        <f t="shared" ref="O17:O31" si="6">2/((1/Q17-1/P17)+SIGN(Q17)*SQRT((1/Q17-1/P17)*(1/Q17-1/P17) + 4*BM17/((BM17+1)*(BM17+1))*(2*1/Q17*1/P17-1/P17*1/P17)))</f>
        <v>1.3016986031856489E-2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2.9765435582279474</v>
      </c>
      <c r="Q17">
        <f t="shared" ref="Q17:Q31" si="8">I17*(1000-(1000*0.61365*EXP(17.502*U17/(240.97+U17))/(BX17+BY17)+BS17)/2)/(1000*0.61365*EXP(17.502*U17/(240.97+U17))/(BX17+BY17)-BS17)</f>
        <v>1.2985443378829897E-2</v>
      </c>
      <c r="R17">
        <f t="shared" ref="R17:R31" si="9">1/((BM17+1)/(O17/1.6)+1/(P17/1.37)) + BM17/((BM17+1)/(O17/1.6) + BM17/(P17/1.37))</f>
        <v>8.1187296707784882E-3</v>
      </c>
      <c r="S17">
        <f t="shared" ref="S17:S31" si="10">(BI17*BK17)</f>
        <v>231.29108310839212</v>
      </c>
      <c r="T17">
        <f t="shared" ref="T17:T31" si="11">(BZ17+(S17+2*0.95*0.0000000567*(((BZ17+$B$7)+273)^4-(BZ17+273)^4)-44100*I17)/(1.84*29.3*P17+8*0.95*0.0000000567*(BZ17+273)^3))</f>
        <v>29.275400588210399</v>
      </c>
      <c r="U17">
        <f t="shared" ref="U17:U31" si="12">($C$7*CA17+$D$7*CB17+$E$7*T17)</f>
        <v>28.871703333333301</v>
      </c>
      <c r="V17">
        <f t="shared" ref="V17:V31" si="13">0.61365*EXP(17.502*U17/(240.97+U17))</f>
        <v>3.9920117984003229</v>
      </c>
      <c r="W17">
        <f t="shared" ref="W17:W31" si="14">(X17/Y17*100)</f>
        <v>57.755173500109372</v>
      </c>
      <c r="X17">
        <f t="shared" ref="X17:X31" si="15">BS17*(BX17+BY17)/1000</f>
        <v>2.1907551720894567</v>
      </c>
      <c r="Y17">
        <f t="shared" ref="Y17:Y31" si="16">0.61365*EXP(17.502*BZ17/(240.97+BZ17))</f>
        <v>3.7931756400754439</v>
      </c>
      <c r="Z17">
        <f t="shared" ref="Z17:Z31" si="17">(V17-BS17*(BX17+BY17)/1000)</f>
        <v>1.8012566263108662</v>
      </c>
      <c r="AA17">
        <f t="shared" ref="AA17:AA31" si="18">(-I17*44100)</f>
        <v>-10.343216036909132</v>
      </c>
      <c r="AB17">
        <f t="shared" ref="AB17:AB31" si="19">2*29.3*P17*0.92*(BZ17-U17)</f>
        <v>-141.09074845855159</v>
      </c>
      <c r="AC17">
        <f t="shared" ref="AC17:AC31" si="20">2*0.95*0.0000000567*(((BZ17+$B$7)+273)^4-(U17+273)^4)</f>
        <v>-10.376882062735501</v>
      </c>
      <c r="AD17">
        <f t="shared" ref="AD17:AD31" si="21">S17+AC17+AA17+AB17</f>
        <v>69.480236550195912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54128.111439996705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1001.04542307692</v>
      </c>
      <c r="AR17">
        <v>1127</v>
      </c>
      <c r="AS17">
        <f t="shared" ref="AS17:AS31" si="27">1-AQ17/AR17</f>
        <v>0.11176093781994678</v>
      </c>
      <c r="AT17">
        <v>0.5</v>
      </c>
      <c r="AU17">
        <f t="shared" ref="AU17:AU31" si="28">BI17</f>
        <v>1180.1880807472692</v>
      </c>
      <c r="AV17">
        <f t="shared" ref="AV17:AV31" si="29">J17</f>
        <v>2.763844014044432</v>
      </c>
      <c r="AW17">
        <f t="shared" ref="AW17:AW31" si="30">AS17*AT17*AU17</f>
        <v>65.949463354118947</v>
      </c>
      <c r="AX17">
        <f t="shared" ref="AX17:AX31" si="31">BC17/AR17</f>
        <v>0.36664596273291927</v>
      </c>
      <c r="AY17">
        <f t="shared" ref="AY17:AY31" si="32">(AV17-AO17)/AU17</f>
        <v>2.8314058990875695E-3</v>
      </c>
      <c r="AZ17">
        <f t="shared" ref="AZ17:AZ31" si="33">(AL17-AR17)/AR17</f>
        <v>1.8944809228039041</v>
      </c>
      <c r="BA17" t="s">
        <v>289</v>
      </c>
      <c r="BB17">
        <v>713.79</v>
      </c>
      <c r="BC17">
        <f t="shared" ref="BC17:BC31" si="34">AR17-BB17</f>
        <v>413.21000000000004</v>
      </c>
      <c r="BD17">
        <f t="shared" ref="BD17:BD31" si="35">(AR17-AQ17)/(AR17-BB17)</f>
        <v>0.30481976942252126</v>
      </c>
      <c r="BE17">
        <f t="shared" ref="BE17:BE31" si="36">(AL17-AR17)/(AL17-BB17)</f>
        <v>0.83784812560579836</v>
      </c>
      <c r="BF17">
        <f t="shared" ref="BF17:BF31" si="37">(AR17-AQ17)/(AR17-AK17)</f>
        <v>0.30606929231000035</v>
      </c>
      <c r="BG17">
        <f t="shared" ref="BG17:BG31" si="38">(AL17-AR17)/(AL17-AK17)</f>
        <v>0.83840313370692299</v>
      </c>
      <c r="BH17">
        <f t="shared" ref="BH17:BH31" si="39">$B$11*CF17+$C$11*CG17+$F$11*CH17*(1-CK17)</f>
        <v>1400.0039999999999</v>
      </c>
      <c r="BI17">
        <f t="shared" ref="BI17:BI31" si="40">BH17*BJ17</f>
        <v>1180.1880807472692</v>
      </c>
      <c r="BJ17">
        <f t="shared" ref="BJ17:BJ31" si="41">($B$11*$D$9+$C$11*$D$9+$F$11*((CU17+CM17)/MAX(CU17+CM17+CV17, 0.1)*$I$9+CV17/MAX(CU17+CM17+CV17, 0.1)*$J$9))/($B$11+$C$11+$F$11)</f>
        <v>0.84298907770782749</v>
      </c>
      <c r="BK17">
        <f t="shared" ref="BK17:BK31" si="42">($B$11*$K$9+$C$11*$K$9+$F$11*((CU17+CM17)/MAX(CU17+CM17+CV17, 0.1)*$P$9+CV17/MAX(CU17+CM17+CV17, 0.1)*$Q$9))/($B$11+$C$11+$F$11)</f>
        <v>0.19597815541565516</v>
      </c>
      <c r="BL17">
        <v>6</v>
      </c>
      <c r="BM17">
        <v>0.5</v>
      </c>
      <c r="BN17" t="s">
        <v>290</v>
      </c>
      <c r="BO17">
        <v>2</v>
      </c>
      <c r="BP17">
        <v>1608052437.75</v>
      </c>
      <c r="BQ17">
        <v>402.15576666666698</v>
      </c>
      <c r="BR17">
        <v>405.585466666667</v>
      </c>
      <c r="BS17">
        <v>21.306913333333299</v>
      </c>
      <c r="BT17">
        <v>21.031469999999999</v>
      </c>
      <c r="BU17">
        <v>398.35576666666702</v>
      </c>
      <c r="BV17">
        <v>21.181913333333299</v>
      </c>
      <c r="BW17">
        <v>500.01440000000002</v>
      </c>
      <c r="BX17">
        <v>102.71899999999999</v>
      </c>
      <c r="BY17">
        <v>9.9983576666666699E-2</v>
      </c>
      <c r="BZ17">
        <v>27.9924766666667</v>
      </c>
      <c r="CA17">
        <v>28.871703333333301</v>
      </c>
      <c r="CB17">
        <v>999.9</v>
      </c>
      <c r="CC17">
        <v>0</v>
      </c>
      <c r="CD17">
        <v>0</v>
      </c>
      <c r="CE17">
        <v>9998.518</v>
      </c>
      <c r="CF17">
        <v>0</v>
      </c>
      <c r="CG17">
        <v>476.54826666666702</v>
      </c>
      <c r="CH17">
        <v>1400.0039999999999</v>
      </c>
      <c r="CI17">
        <v>0.900004266666667</v>
      </c>
      <c r="CJ17">
        <v>9.9995443333333295E-2</v>
      </c>
      <c r="CK17">
        <v>0</v>
      </c>
      <c r="CL17">
        <v>1001.68563333333</v>
      </c>
      <c r="CM17">
        <v>4.9997499999999997</v>
      </c>
      <c r="CN17">
        <v>13858.06</v>
      </c>
      <c r="CO17">
        <v>12178.1</v>
      </c>
      <c r="CP17">
        <v>49.0683333333333</v>
      </c>
      <c r="CQ17">
        <v>50.936999999999998</v>
      </c>
      <c r="CR17">
        <v>50.120800000000003</v>
      </c>
      <c r="CS17">
        <v>50.5041333333333</v>
      </c>
      <c r="CT17">
        <v>50.1415333333333</v>
      </c>
      <c r="CU17">
        <v>1255.5133333333299</v>
      </c>
      <c r="CV17">
        <v>139.49066666666701</v>
      </c>
      <c r="CW17">
        <v>0</v>
      </c>
      <c r="CX17">
        <v>356</v>
      </c>
      <c r="CY17">
        <v>0</v>
      </c>
      <c r="CZ17">
        <v>1001.04542307692</v>
      </c>
      <c r="DA17">
        <v>-94.504170810271702</v>
      </c>
      <c r="DB17">
        <v>-1267.5384598442299</v>
      </c>
      <c r="DC17">
        <v>13849.311538461499</v>
      </c>
      <c r="DD17">
        <v>15</v>
      </c>
      <c r="DE17">
        <v>0</v>
      </c>
      <c r="DF17" t="s">
        <v>291</v>
      </c>
      <c r="DG17">
        <v>1607992667.0999999</v>
      </c>
      <c r="DH17">
        <v>1607992669.5999999</v>
      </c>
      <c r="DI17">
        <v>0</v>
      </c>
      <c r="DJ17">
        <v>2.2829999999999999</v>
      </c>
      <c r="DK17">
        <v>-1.6E-2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2.7604882887439399</v>
      </c>
      <c r="DS17">
        <v>2.1665078955074502</v>
      </c>
      <c r="DT17">
        <v>0.190445850358581</v>
      </c>
      <c r="DU17">
        <v>0</v>
      </c>
      <c r="DV17">
        <v>-3.4207409677419398</v>
      </c>
      <c r="DW17">
        <v>-2.16474919354838</v>
      </c>
      <c r="DX17">
        <v>0.21959745796394101</v>
      </c>
      <c r="DY17">
        <v>0</v>
      </c>
      <c r="DZ17">
        <v>0.27581445161290302</v>
      </c>
      <c r="EA17">
        <v>-0.182174322580646</v>
      </c>
      <c r="EB17">
        <v>1.9241730660943802E-2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996.3</v>
      </c>
      <c r="EX17">
        <v>996.3</v>
      </c>
      <c r="EY17">
        <v>2</v>
      </c>
      <c r="EZ17">
        <v>513.85699999999997</v>
      </c>
      <c r="FA17">
        <v>511.65100000000001</v>
      </c>
      <c r="FB17">
        <v>23.787700000000001</v>
      </c>
      <c r="FC17">
        <v>33.785400000000003</v>
      </c>
      <c r="FD17">
        <v>29.999099999999999</v>
      </c>
      <c r="FE17">
        <v>33.703699999999998</v>
      </c>
      <c r="FF17">
        <v>33.667499999999997</v>
      </c>
      <c r="FG17">
        <v>21.7575</v>
      </c>
      <c r="FH17">
        <v>17.114100000000001</v>
      </c>
      <c r="FI17">
        <v>90.941699999999997</v>
      </c>
      <c r="FJ17">
        <v>23.7928</v>
      </c>
      <c r="FK17">
        <v>404.43200000000002</v>
      </c>
      <c r="FL17">
        <v>21.060400000000001</v>
      </c>
      <c r="FM17">
        <v>101.212</v>
      </c>
      <c r="FN17">
        <v>100.55</v>
      </c>
    </row>
    <row r="18" spans="1:170" x14ac:dyDescent="0.25">
      <c r="A18">
        <v>2</v>
      </c>
      <c r="B18">
        <v>1608052566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1608052558</v>
      </c>
      <c r="I18">
        <f t="shared" si="0"/>
        <v>1.9237747756788921E-4</v>
      </c>
      <c r="J18">
        <f t="shared" si="1"/>
        <v>-2.863003173809588</v>
      </c>
      <c r="K18">
        <f t="shared" si="2"/>
        <v>49.816874193548401</v>
      </c>
      <c r="L18">
        <f t="shared" si="3"/>
        <v>474.52835820022386</v>
      </c>
      <c r="M18">
        <f t="shared" si="4"/>
        <v>48.790181734915244</v>
      </c>
      <c r="N18">
        <f t="shared" si="5"/>
        <v>5.1220844937218111</v>
      </c>
      <c r="O18">
        <f t="shared" si="6"/>
        <v>1.0613646848159897E-2</v>
      </c>
      <c r="P18">
        <f t="shared" si="7"/>
        <v>2.9772112977806295</v>
      </c>
      <c r="Q18">
        <f t="shared" si="8"/>
        <v>1.0592671013724294E-2</v>
      </c>
      <c r="R18">
        <f t="shared" si="9"/>
        <v>6.6223004866382421E-3</v>
      </c>
      <c r="S18">
        <f t="shared" si="10"/>
        <v>231.29536149196744</v>
      </c>
      <c r="T18">
        <f t="shared" si="11"/>
        <v>29.29754195336703</v>
      </c>
      <c r="U18">
        <f t="shared" si="12"/>
        <v>28.970541935483901</v>
      </c>
      <c r="V18">
        <f t="shared" si="13"/>
        <v>4.0149223286862554</v>
      </c>
      <c r="W18">
        <f t="shared" si="14"/>
        <v>58.06701559453191</v>
      </c>
      <c r="X18">
        <f t="shared" si="15"/>
        <v>2.2040739856844884</v>
      </c>
      <c r="Y18">
        <f t="shared" si="16"/>
        <v>3.7957418047364619</v>
      </c>
      <c r="Z18">
        <f t="shared" si="17"/>
        <v>1.810848343001767</v>
      </c>
      <c r="AA18">
        <f t="shared" si="18"/>
        <v>-8.4838467607439139</v>
      </c>
      <c r="AB18">
        <f t="shared" si="19"/>
        <v>-155.12472164276051</v>
      </c>
      <c r="AC18">
        <f t="shared" si="20"/>
        <v>-11.412762757573899</v>
      </c>
      <c r="AD18">
        <f t="shared" si="21"/>
        <v>56.274030330889133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54145.61441343763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866.72669230769202</v>
      </c>
      <c r="AR18">
        <v>946.22</v>
      </c>
      <c r="AS18">
        <f t="shared" si="27"/>
        <v>8.4011443102352534E-2</v>
      </c>
      <c r="AT18">
        <v>0.5</v>
      </c>
      <c r="AU18">
        <f t="shared" si="28"/>
        <v>1180.2041426828762</v>
      </c>
      <c r="AV18">
        <f t="shared" si="29"/>
        <v>-2.863003173809588</v>
      </c>
      <c r="AW18">
        <f t="shared" si="30"/>
        <v>49.575326591081605</v>
      </c>
      <c r="AX18">
        <f t="shared" si="31"/>
        <v>0.2915495339350257</v>
      </c>
      <c r="AY18">
        <f t="shared" si="32"/>
        <v>-1.936322379616845E-3</v>
      </c>
      <c r="AZ18">
        <f t="shared" si="33"/>
        <v>2.4474857855467014</v>
      </c>
      <c r="BA18" t="s">
        <v>296</v>
      </c>
      <c r="BB18">
        <v>670.35</v>
      </c>
      <c r="BC18">
        <f t="shared" si="34"/>
        <v>275.87</v>
      </c>
      <c r="BD18">
        <f t="shared" si="35"/>
        <v>0.28815495592963353</v>
      </c>
      <c r="BE18">
        <f t="shared" si="36"/>
        <v>0.89355758508795269</v>
      </c>
      <c r="BF18">
        <f t="shared" si="37"/>
        <v>0.34451004447170797</v>
      </c>
      <c r="BG18">
        <f t="shared" si="38"/>
        <v>0.90939181727453511</v>
      </c>
      <c r="BH18">
        <f t="shared" si="39"/>
        <v>1400.02225806452</v>
      </c>
      <c r="BI18">
        <f t="shared" si="40"/>
        <v>1180.2041426828762</v>
      </c>
      <c r="BJ18">
        <f t="shared" si="41"/>
        <v>0.842989556690667</v>
      </c>
      <c r="BK18">
        <f t="shared" si="42"/>
        <v>0.19597911338133397</v>
      </c>
      <c r="BL18">
        <v>6</v>
      </c>
      <c r="BM18">
        <v>0.5</v>
      </c>
      <c r="BN18" t="s">
        <v>290</v>
      </c>
      <c r="BO18">
        <v>2</v>
      </c>
      <c r="BP18">
        <v>1608052558</v>
      </c>
      <c r="BQ18">
        <v>49.816874193548401</v>
      </c>
      <c r="BR18">
        <v>46.392835483871004</v>
      </c>
      <c r="BS18">
        <v>21.436599999999999</v>
      </c>
      <c r="BT18">
        <v>21.210699999999999</v>
      </c>
      <c r="BU18">
        <v>46.016874193548396</v>
      </c>
      <c r="BV18">
        <v>21.311599999999999</v>
      </c>
      <c r="BW18">
        <v>500.00945161290298</v>
      </c>
      <c r="BX18">
        <v>102.71832258064499</v>
      </c>
      <c r="BY18">
        <v>9.9940841935483901E-2</v>
      </c>
      <c r="BZ18">
        <v>28.0040774193548</v>
      </c>
      <c r="CA18">
        <v>28.970541935483901</v>
      </c>
      <c r="CB18">
        <v>999.9</v>
      </c>
      <c r="CC18">
        <v>0</v>
      </c>
      <c r="CD18">
        <v>0</v>
      </c>
      <c r="CE18">
        <v>10002.359677419399</v>
      </c>
      <c r="CF18">
        <v>0</v>
      </c>
      <c r="CG18">
        <v>605.98177419354795</v>
      </c>
      <c r="CH18">
        <v>1400.02225806452</v>
      </c>
      <c r="CI18">
        <v>0.89999322580645202</v>
      </c>
      <c r="CJ18">
        <v>0.100006690322581</v>
      </c>
      <c r="CK18">
        <v>0</v>
      </c>
      <c r="CL18">
        <v>867.07319354838705</v>
      </c>
      <c r="CM18">
        <v>4.9997499999999997</v>
      </c>
      <c r="CN18">
        <v>12015.8096774194</v>
      </c>
      <c r="CO18">
        <v>12178.2129032258</v>
      </c>
      <c r="CP18">
        <v>49.186999999999998</v>
      </c>
      <c r="CQ18">
        <v>51.064032258064501</v>
      </c>
      <c r="CR18">
        <v>50.237806451612897</v>
      </c>
      <c r="CS18">
        <v>50.628999999999998</v>
      </c>
      <c r="CT18">
        <v>50.256</v>
      </c>
      <c r="CU18">
        <v>1255.5074193548401</v>
      </c>
      <c r="CV18">
        <v>139.51483870967701</v>
      </c>
      <c r="CW18">
        <v>0</v>
      </c>
      <c r="CX18">
        <v>120</v>
      </c>
      <c r="CY18">
        <v>0</v>
      </c>
      <c r="CZ18">
        <v>866.72669230769202</v>
      </c>
      <c r="DA18">
        <v>-26.8966837137231</v>
      </c>
      <c r="DB18">
        <v>-358.08205088565001</v>
      </c>
      <c r="DC18">
        <v>12011.0961538462</v>
      </c>
      <c r="DD18">
        <v>15</v>
      </c>
      <c r="DE18">
        <v>0</v>
      </c>
      <c r="DF18" t="s">
        <v>291</v>
      </c>
      <c r="DG18">
        <v>1607992667.0999999</v>
      </c>
      <c r="DH18">
        <v>1607992669.5999999</v>
      </c>
      <c r="DI18">
        <v>0</v>
      </c>
      <c r="DJ18">
        <v>2.2829999999999999</v>
      </c>
      <c r="DK18">
        <v>-1.6E-2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-2.8612160272741698</v>
      </c>
      <c r="DS18">
        <v>-0.621694114115381</v>
      </c>
      <c r="DT18">
        <v>0.112370115110355</v>
      </c>
      <c r="DU18">
        <v>0</v>
      </c>
      <c r="DV18">
        <v>3.4236303225806499</v>
      </c>
      <c r="DW18">
        <v>0.70469225806451397</v>
      </c>
      <c r="DX18">
        <v>0.13267371343027901</v>
      </c>
      <c r="DY18">
        <v>0</v>
      </c>
      <c r="DZ18">
        <v>0.224775032258065</v>
      </c>
      <c r="EA18">
        <v>0.19831059677419399</v>
      </c>
      <c r="EB18">
        <v>1.5371705879443601E-2</v>
      </c>
      <c r="EC18">
        <v>1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998.3</v>
      </c>
      <c r="EX18">
        <v>998.3</v>
      </c>
      <c r="EY18">
        <v>2</v>
      </c>
      <c r="EZ18">
        <v>514.10299999999995</v>
      </c>
      <c r="FA18">
        <v>509.36</v>
      </c>
      <c r="FB18">
        <v>23.7529</v>
      </c>
      <c r="FC18">
        <v>33.8307</v>
      </c>
      <c r="FD18">
        <v>30.000499999999999</v>
      </c>
      <c r="FE18">
        <v>33.749400000000001</v>
      </c>
      <c r="FF18">
        <v>33.713700000000003</v>
      </c>
      <c r="FG18">
        <v>6.2867100000000002</v>
      </c>
      <c r="FH18">
        <v>16.327300000000001</v>
      </c>
      <c r="FI18">
        <v>90.941699999999997</v>
      </c>
      <c r="FJ18">
        <v>23.750900000000001</v>
      </c>
      <c r="FK18">
        <v>46.353499999999997</v>
      </c>
      <c r="FL18">
        <v>21.267900000000001</v>
      </c>
      <c r="FM18">
        <v>101.211</v>
      </c>
      <c r="FN18">
        <v>100.54900000000001</v>
      </c>
    </row>
    <row r="19" spans="1:170" x14ac:dyDescent="0.25">
      <c r="A19">
        <v>3</v>
      </c>
      <c r="B19">
        <v>1608052634</v>
      </c>
      <c r="C19">
        <v>188.5</v>
      </c>
      <c r="D19" t="s">
        <v>297</v>
      </c>
      <c r="E19" t="s">
        <v>298</v>
      </c>
      <c r="F19" t="s">
        <v>285</v>
      </c>
      <c r="G19" t="s">
        <v>286</v>
      </c>
      <c r="H19">
        <v>1608052626.25</v>
      </c>
      <c r="I19">
        <f t="shared" si="0"/>
        <v>3.6190817165358585E-4</v>
      </c>
      <c r="J19">
        <f t="shared" si="1"/>
        <v>-2.0180911934811037</v>
      </c>
      <c r="K19">
        <f t="shared" si="2"/>
        <v>79.318596666666707</v>
      </c>
      <c r="L19">
        <f t="shared" si="3"/>
        <v>236.51526581667656</v>
      </c>
      <c r="M19">
        <f t="shared" si="4"/>
        <v>24.317441799399944</v>
      </c>
      <c r="N19">
        <f t="shared" si="5"/>
        <v>8.1551833510264089</v>
      </c>
      <c r="O19">
        <f t="shared" si="6"/>
        <v>2.0022927395279867E-2</v>
      </c>
      <c r="P19">
        <f t="shared" si="7"/>
        <v>2.9775607233106074</v>
      </c>
      <c r="Q19">
        <f t="shared" si="8"/>
        <v>1.9948424421261123E-2</v>
      </c>
      <c r="R19">
        <f t="shared" si="9"/>
        <v>1.2474435853033228E-2</v>
      </c>
      <c r="S19">
        <f t="shared" si="10"/>
        <v>231.28927604787469</v>
      </c>
      <c r="T19">
        <f t="shared" si="11"/>
        <v>29.231520201861066</v>
      </c>
      <c r="U19">
        <f t="shared" si="12"/>
        <v>28.954516666666699</v>
      </c>
      <c r="V19">
        <f t="shared" si="13"/>
        <v>4.0111999437886601</v>
      </c>
      <c r="W19">
        <f t="shared" si="14"/>
        <v>58.095369093141933</v>
      </c>
      <c r="X19">
        <f t="shared" si="15"/>
        <v>2.2022637013655606</v>
      </c>
      <c r="Y19">
        <f t="shared" si="16"/>
        <v>3.790773233292934</v>
      </c>
      <c r="Z19">
        <f t="shared" si="17"/>
        <v>1.8089362424230995</v>
      </c>
      <c r="AA19">
        <f t="shared" si="18"/>
        <v>-15.960150369923136</v>
      </c>
      <c r="AB19">
        <f t="shared" si="19"/>
        <v>-156.17706241447164</v>
      </c>
      <c r="AC19">
        <f t="shared" si="20"/>
        <v>-11.486636934975236</v>
      </c>
      <c r="AD19">
        <f t="shared" si="21"/>
        <v>47.665426328504708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54159.857206283763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299</v>
      </c>
      <c r="AQ19">
        <v>843.18100000000004</v>
      </c>
      <c r="AR19">
        <v>918.76</v>
      </c>
      <c r="AS19">
        <f t="shared" si="27"/>
        <v>8.2261961774565684E-2</v>
      </c>
      <c r="AT19">
        <v>0.5</v>
      </c>
      <c r="AU19">
        <f t="shared" si="28"/>
        <v>1180.1755407473413</v>
      </c>
      <c r="AV19">
        <f t="shared" si="29"/>
        <v>-2.0180911934811037</v>
      </c>
      <c r="AW19">
        <f t="shared" si="30"/>
        <v>48.541777610117585</v>
      </c>
      <c r="AX19">
        <f t="shared" si="31"/>
        <v>0.28051939570725765</v>
      </c>
      <c r="AY19">
        <f t="shared" si="32"/>
        <v>-1.2204487077852749E-3</v>
      </c>
      <c r="AZ19">
        <f t="shared" si="33"/>
        <v>2.5505246201401888</v>
      </c>
      <c r="BA19" t="s">
        <v>300</v>
      </c>
      <c r="BB19">
        <v>661.03</v>
      </c>
      <c r="BC19">
        <f t="shared" si="34"/>
        <v>257.73</v>
      </c>
      <c r="BD19">
        <f t="shared" si="35"/>
        <v>0.29324874869048984</v>
      </c>
      <c r="BE19">
        <f t="shared" si="36"/>
        <v>0.9009130927894502</v>
      </c>
      <c r="BF19">
        <f t="shared" si="37"/>
        <v>0.37179189307823829</v>
      </c>
      <c r="BG19">
        <f t="shared" si="38"/>
        <v>0.92017480903671367</v>
      </c>
      <c r="BH19">
        <f t="shared" si="39"/>
        <v>1399.98866666667</v>
      </c>
      <c r="BI19">
        <f t="shared" si="40"/>
        <v>1180.1755407473413</v>
      </c>
      <c r="BJ19">
        <f t="shared" si="41"/>
        <v>0.84298935330476843</v>
      </c>
      <c r="BK19">
        <f t="shared" si="42"/>
        <v>0.19597870660953684</v>
      </c>
      <c r="BL19">
        <v>6</v>
      </c>
      <c r="BM19">
        <v>0.5</v>
      </c>
      <c r="BN19" t="s">
        <v>290</v>
      </c>
      <c r="BO19">
        <v>2</v>
      </c>
      <c r="BP19">
        <v>1608052626.25</v>
      </c>
      <c r="BQ19">
        <v>79.318596666666707</v>
      </c>
      <c r="BR19">
        <v>76.931376666666694</v>
      </c>
      <c r="BS19">
        <v>21.419563333333301</v>
      </c>
      <c r="BT19">
        <v>20.994583333333299</v>
      </c>
      <c r="BU19">
        <v>75.518596666666696</v>
      </c>
      <c r="BV19">
        <v>21.294563333333301</v>
      </c>
      <c r="BW19">
        <v>500.00883333333297</v>
      </c>
      <c r="BX19">
        <v>102.715566666667</v>
      </c>
      <c r="BY19">
        <v>9.9960759999999996E-2</v>
      </c>
      <c r="BZ19">
        <v>27.98161</v>
      </c>
      <c r="CA19">
        <v>28.954516666666699</v>
      </c>
      <c r="CB19">
        <v>999.9</v>
      </c>
      <c r="CC19">
        <v>0</v>
      </c>
      <c r="CD19">
        <v>0</v>
      </c>
      <c r="CE19">
        <v>10004.6043333333</v>
      </c>
      <c r="CF19">
        <v>0</v>
      </c>
      <c r="CG19">
        <v>533.61786666666706</v>
      </c>
      <c r="CH19">
        <v>1399.98866666667</v>
      </c>
      <c r="CI19">
        <v>0.89999866666666695</v>
      </c>
      <c r="CJ19">
        <v>0.1000012</v>
      </c>
      <c r="CK19">
        <v>0</v>
      </c>
      <c r="CL19">
        <v>843.22476666666705</v>
      </c>
      <c r="CM19">
        <v>4.9997499999999997</v>
      </c>
      <c r="CN19">
        <v>11691.746666666701</v>
      </c>
      <c r="CO19">
        <v>12177.95</v>
      </c>
      <c r="CP19">
        <v>49.320533333333302</v>
      </c>
      <c r="CQ19">
        <v>51.1291333333333</v>
      </c>
      <c r="CR19">
        <v>50.320599999999999</v>
      </c>
      <c r="CS19">
        <v>50.695399999999999</v>
      </c>
      <c r="CT19">
        <v>50.370733333333298</v>
      </c>
      <c r="CU19">
        <v>1255.4866666666701</v>
      </c>
      <c r="CV19">
        <v>139.50200000000001</v>
      </c>
      <c r="CW19">
        <v>0</v>
      </c>
      <c r="CX19">
        <v>67.299999952316298</v>
      </c>
      <c r="CY19">
        <v>0</v>
      </c>
      <c r="CZ19">
        <v>843.18100000000004</v>
      </c>
      <c r="DA19">
        <v>-18.985094033544499</v>
      </c>
      <c r="DB19">
        <v>-277.37094038948902</v>
      </c>
      <c r="DC19">
        <v>11690.8807692308</v>
      </c>
      <c r="DD19">
        <v>15</v>
      </c>
      <c r="DE19">
        <v>0</v>
      </c>
      <c r="DF19" t="s">
        <v>291</v>
      </c>
      <c r="DG19">
        <v>1607992667.0999999</v>
      </c>
      <c r="DH19">
        <v>1607992669.5999999</v>
      </c>
      <c r="DI19">
        <v>0</v>
      </c>
      <c r="DJ19">
        <v>2.2829999999999999</v>
      </c>
      <c r="DK19">
        <v>-1.6E-2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-2.01481472166095</v>
      </c>
      <c r="DS19">
        <v>-0.27352087988046703</v>
      </c>
      <c r="DT19">
        <v>0.108216979562788</v>
      </c>
      <c r="DU19">
        <v>1</v>
      </c>
      <c r="DV19">
        <v>2.3772222580645201</v>
      </c>
      <c r="DW19">
        <v>0.170307580645153</v>
      </c>
      <c r="DX19">
        <v>0.131363329755981</v>
      </c>
      <c r="DY19">
        <v>1</v>
      </c>
      <c r="DZ19">
        <v>0.42564674193548402</v>
      </c>
      <c r="EA19">
        <v>-0.109127370967743</v>
      </c>
      <c r="EB19">
        <v>1.0801322171062199E-2</v>
      </c>
      <c r="EC19">
        <v>1</v>
      </c>
      <c r="ED19">
        <v>3</v>
      </c>
      <c r="EE19">
        <v>3</v>
      </c>
      <c r="EF19" t="s">
        <v>301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999.4</v>
      </c>
      <c r="EX19">
        <v>999.4</v>
      </c>
      <c r="EY19">
        <v>2</v>
      </c>
      <c r="EZ19">
        <v>514.13099999999997</v>
      </c>
      <c r="FA19">
        <v>507.96800000000002</v>
      </c>
      <c r="FB19">
        <v>23.715399999999999</v>
      </c>
      <c r="FC19">
        <v>33.8703</v>
      </c>
      <c r="FD19">
        <v>30.0001</v>
      </c>
      <c r="FE19">
        <v>33.784999999999997</v>
      </c>
      <c r="FF19">
        <v>33.748399999999997</v>
      </c>
      <c r="FG19">
        <v>7.59741</v>
      </c>
      <c r="FH19">
        <v>16.842199999999998</v>
      </c>
      <c r="FI19">
        <v>90.941699999999997</v>
      </c>
      <c r="FJ19">
        <v>23.722899999999999</v>
      </c>
      <c r="FK19">
        <v>76.822999999999993</v>
      </c>
      <c r="FL19">
        <v>21.050799999999999</v>
      </c>
      <c r="FM19">
        <v>101.212</v>
      </c>
      <c r="FN19">
        <v>100.54900000000001</v>
      </c>
    </row>
    <row r="20" spans="1:170" x14ac:dyDescent="0.25">
      <c r="A20">
        <v>4</v>
      </c>
      <c r="B20">
        <v>1608052706</v>
      </c>
      <c r="C20">
        <v>260.5</v>
      </c>
      <c r="D20" t="s">
        <v>302</v>
      </c>
      <c r="E20" t="s">
        <v>303</v>
      </c>
      <c r="F20" t="s">
        <v>285</v>
      </c>
      <c r="G20" t="s">
        <v>286</v>
      </c>
      <c r="H20">
        <v>1608052698.25</v>
      </c>
      <c r="I20">
        <f t="shared" si="0"/>
        <v>4.5199461518430909E-4</v>
      </c>
      <c r="J20">
        <f t="shared" si="1"/>
        <v>-1.5893024309726504</v>
      </c>
      <c r="K20">
        <f t="shared" si="2"/>
        <v>99.586283333333299</v>
      </c>
      <c r="L20">
        <f t="shared" si="3"/>
        <v>197.60100582451742</v>
      </c>
      <c r="M20">
        <f t="shared" si="4"/>
        <v>20.316305074538842</v>
      </c>
      <c r="N20">
        <f t="shared" si="5"/>
        <v>10.238942382895653</v>
      </c>
      <c r="O20">
        <f t="shared" si="6"/>
        <v>2.4946527666182047E-2</v>
      </c>
      <c r="P20">
        <f t="shared" si="7"/>
        <v>2.9770797050730757</v>
      </c>
      <c r="Q20">
        <f t="shared" si="8"/>
        <v>2.483097506147194E-2</v>
      </c>
      <c r="R20">
        <f t="shared" si="9"/>
        <v>1.5529696611743946E-2</v>
      </c>
      <c r="S20">
        <f t="shared" si="10"/>
        <v>231.29005686666127</v>
      </c>
      <c r="T20">
        <f t="shared" si="11"/>
        <v>29.207586210141145</v>
      </c>
      <c r="U20">
        <f t="shared" si="12"/>
        <v>28.969156666666699</v>
      </c>
      <c r="V20">
        <f t="shared" si="13"/>
        <v>4.0146004364877799</v>
      </c>
      <c r="W20">
        <f t="shared" si="14"/>
        <v>58.029656738896186</v>
      </c>
      <c r="X20">
        <f t="shared" si="15"/>
        <v>2.1996363190605925</v>
      </c>
      <c r="Y20">
        <f t="shared" si="16"/>
        <v>3.7905382224779176</v>
      </c>
      <c r="Z20">
        <f t="shared" si="17"/>
        <v>1.8149641174271873</v>
      </c>
      <c r="AA20">
        <f t="shared" si="18"/>
        <v>-19.932962529628032</v>
      </c>
      <c r="AB20">
        <f t="shared" si="19"/>
        <v>-158.67222240302706</v>
      </c>
      <c r="AC20">
        <f t="shared" si="20"/>
        <v>-11.672828055813774</v>
      </c>
      <c r="AD20">
        <f t="shared" si="21"/>
        <v>41.012043878192401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54145.906241444543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826.42215384615395</v>
      </c>
      <c r="AR20">
        <v>901.98</v>
      </c>
      <c r="AS20">
        <f t="shared" si="27"/>
        <v>8.3768870877232393E-2</v>
      </c>
      <c r="AT20">
        <v>0.5</v>
      </c>
      <c r="AU20">
        <f t="shared" si="28"/>
        <v>1180.1825007472737</v>
      </c>
      <c r="AV20">
        <f t="shared" si="29"/>
        <v>-1.5893024309726504</v>
      </c>
      <c r="AW20">
        <f t="shared" si="30"/>
        <v>49.431277758333799</v>
      </c>
      <c r="AX20">
        <f t="shared" si="31"/>
        <v>0.28591543049735024</v>
      </c>
      <c r="AY20">
        <f t="shared" si="32"/>
        <v>-8.5711739541632426E-4</v>
      </c>
      <c r="AZ20">
        <f t="shared" si="33"/>
        <v>2.6165768642320226</v>
      </c>
      <c r="BA20" t="s">
        <v>305</v>
      </c>
      <c r="BB20">
        <v>644.09</v>
      </c>
      <c r="BC20">
        <f t="shared" si="34"/>
        <v>257.89</v>
      </c>
      <c r="BD20">
        <f t="shared" si="35"/>
        <v>0.29298478480687917</v>
      </c>
      <c r="BE20">
        <f t="shared" si="36"/>
        <v>0.90149313022586031</v>
      </c>
      <c r="BF20">
        <f t="shared" si="37"/>
        <v>0.4051292203881966</v>
      </c>
      <c r="BG20">
        <f t="shared" si="38"/>
        <v>0.92676397880253147</v>
      </c>
      <c r="BH20">
        <f t="shared" si="39"/>
        <v>1399.9973333333301</v>
      </c>
      <c r="BI20">
        <f t="shared" si="40"/>
        <v>1180.1825007472737</v>
      </c>
      <c r="BJ20">
        <f t="shared" si="41"/>
        <v>0.84298910622730461</v>
      </c>
      <c r="BK20">
        <f t="shared" si="42"/>
        <v>0.19597821245460928</v>
      </c>
      <c r="BL20">
        <v>6</v>
      </c>
      <c r="BM20">
        <v>0.5</v>
      </c>
      <c r="BN20" t="s">
        <v>290</v>
      </c>
      <c r="BO20">
        <v>2</v>
      </c>
      <c r="BP20">
        <v>1608052698.25</v>
      </c>
      <c r="BQ20">
        <v>99.586283333333299</v>
      </c>
      <c r="BR20">
        <v>97.733226666666695</v>
      </c>
      <c r="BS20">
        <v>21.394163333333299</v>
      </c>
      <c r="BT20">
        <v>20.863399999999999</v>
      </c>
      <c r="BU20">
        <v>95.786283333333301</v>
      </c>
      <c r="BV20">
        <v>21.269163333333299</v>
      </c>
      <c r="BW20">
        <v>500.02463333333299</v>
      </c>
      <c r="BX20">
        <v>102.714733333333</v>
      </c>
      <c r="BY20">
        <v>0.1000524</v>
      </c>
      <c r="BZ20">
        <v>27.980546666666701</v>
      </c>
      <c r="CA20">
        <v>28.969156666666699</v>
      </c>
      <c r="CB20">
        <v>999.9</v>
      </c>
      <c r="CC20">
        <v>0</v>
      </c>
      <c r="CD20">
        <v>0</v>
      </c>
      <c r="CE20">
        <v>10001.965</v>
      </c>
      <c r="CF20">
        <v>0</v>
      </c>
      <c r="CG20">
        <v>482.614233333333</v>
      </c>
      <c r="CH20">
        <v>1399.9973333333301</v>
      </c>
      <c r="CI20">
        <v>0.90000380000000002</v>
      </c>
      <c r="CJ20">
        <v>9.9996020000000005E-2</v>
      </c>
      <c r="CK20">
        <v>0</v>
      </c>
      <c r="CL20">
        <v>826.51459999999997</v>
      </c>
      <c r="CM20">
        <v>4.9997499999999997</v>
      </c>
      <c r="CN20">
        <v>11467.33</v>
      </c>
      <c r="CO20">
        <v>12178.05</v>
      </c>
      <c r="CP20">
        <v>49.424599999999998</v>
      </c>
      <c r="CQ20">
        <v>51.241599999999998</v>
      </c>
      <c r="CR20">
        <v>50.416333333333299</v>
      </c>
      <c r="CS20">
        <v>50.778933333333299</v>
      </c>
      <c r="CT20">
        <v>50.4664</v>
      </c>
      <c r="CU20">
        <v>1255.5060000000001</v>
      </c>
      <c r="CV20">
        <v>139.49133333333299</v>
      </c>
      <c r="CW20">
        <v>0</v>
      </c>
      <c r="CX20">
        <v>71.599999904632597</v>
      </c>
      <c r="CY20">
        <v>0</v>
      </c>
      <c r="CZ20">
        <v>826.42215384615395</v>
      </c>
      <c r="DA20">
        <v>-12.0015726413239</v>
      </c>
      <c r="DB20">
        <v>-173.47350429177899</v>
      </c>
      <c r="DC20">
        <v>11465.6192307692</v>
      </c>
      <c r="DD20">
        <v>15</v>
      </c>
      <c r="DE20">
        <v>0</v>
      </c>
      <c r="DF20" t="s">
        <v>291</v>
      </c>
      <c r="DG20">
        <v>1607992667.0999999</v>
      </c>
      <c r="DH20">
        <v>1607992669.5999999</v>
      </c>
      <c r="DI20">
        <v>0</v>
      </c>
      <c r="DJ20">
        <v>2.2829999999999999</v>
      </c>
      <c r="DK20">
        <v>-1.6E-2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-1.5854066286720601</v>
      </c>
      <c r="DS20">
        <v>3.5496237075098502E-3</v>
      </c>
      <c r="DT20">
        <v>6.8377344387615793E-2</v>
      </c>
      <c r="DU20">
        <v>1</v>
      </c>
      <c r="DV20">
        <v>1.8474867741935499</v>
      </c>
      <c r="DW20">
        <v>-4.4618709677423402E-2</v>
      </c>
      <c r="DX20">
        <v>8.0928184148627597E-2</v>
      </c>
      <c r="DY20">
        <v>1</v>
      </c>
      <c r="DZ20">
        <v>0.52875545161290305</v>
      </c>
      <c r="EA20">
        <v>0.15005409677419301</v>
      </c>
      <c r="EB20">
        <v>1.1274315516992201E-2</v>
      </c>
      <c r="EC20">
        <v>1</v>
      </c>
      <c r="ED20">
        <v>3</v>
      </c>
      <c r="EE20">
        <v>3</v>
      </c>
      <c r="EF20" t="s">
        <v>301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1000.6</v>
      </c>
      <c r="EX20">
        <v>1000.6</v>
      </c>
      <c r="EY20">
        <v>2</v>
      </c>
      <c r="EZ20">
        <v>514.22699999999998</v>
      </c>
      <c r="FA20">
        <v>506.70800000000003</v>
      </c>
      <c r="FB20">
        <v>23.8184</v>
      </c>
      <c r="FC20">
        <v>33.905799999999999</v>
      </c>
      <c r="FD20">
        <v>30.0001</v>
      </c>
      <c r="FE20">
        <v>33.818600000000004</v>
      </c>
      <c r="FF20">
        <v>33.780799999999999</v>
      </c>
      <c r="FG20">
        <v>8.5260300000000004</v>
      </c>
      <c r="FH20">
        <v>17.321100000000001</v>
      </c>
      <c r="FI20">
        <v>90.941699999999997</v>
      </c>
      <c r="FJ20">
        <v>23.83</v>
      </c>
      <c r="FK20">
        <v>97.825100000000006</v>
      </c>
      <c r="FL20">
        <v>20.909300000000002</v>
      </c>
      <c r="FM20">
        <v>101.206</v>
      </c>
      <c r="FN20">
        <v>100.547</v>
      </c>
    </row>
    <row r="21" spans="1:170" x14ac:dyDescent="0.25">
      <c r="A21">
        <v>5</v>
      </c>
      <c r="B21">
        <v>1608052781</v>
      </c>
      <c r="C21">
        <v>335.5</v>
      </c>
      <c r="D21" t="s">
        <v>306</v>
      </c>
      <c r="E21" t="s">
        <v>307</v>
      </c>
      <c r="F21" t="s">
        <v>285</v>
      </c>
      <c r="G21" t="s">
        <v>286</v>
      </c>
      <c r="H21">
        <v>1608052773.25</v>
      </c>
      <c r="I21">
        <f t="shared" si="0"/>
        <v>5.1225447896168798E-4</v>
      </c>
      <c r="J21">
        <f t="shared" si="1"/>
        <v>-0.52055782367955672</v>
      </c>
      <c r="K21">
        <f t="shared" si="2"/>
        <v>149.03983333333301</v>
      </c>
      <c r="L21">
        <f t="shared" si="3"/>
        <v>173.8450083825596</v>
      </c>
      <c r="M21">
        <f t="shared" si="4"/>
        <v>17.873860349361792</v>
      </c>
      <c r="N21">
        <f t="shared" si="5"/>
        <v>15.323518301025887</v>
      </c>
      <c r="O21">
        <f t="shared" si="6"/>
        <v>2.8371033415167522E-2</v>
      </c>
      <c r="P21">
        <f t="shared" si="7"/>
        <v>2.9765647205893622</v>
      </c>
      <c r="Q21">
        <f t="shared" si="8"/>
        <v>2.8221655440560468E-2</v>
      </c>
      <c r="R21">
        <f t="shared" si="9"/>
        <v>1.7651889963756103E-2</v>
      </c>
      <c r="S21">
        <f t="shared" si="10"/>
        <v>231.2919006070199</v>
      </c>
      <c r="T21">
        <f t="shared" si="11"/>
        <v>29.189060338893299</v>
      </c>
      <c r="U21">
        <f t="shared" si="12"/>
        <v>28.955066666666699</v>
      </c>
      <c r="V21">
        <f t="shared" si="13"/>
        <v>4.0113276491178063</v>
      </c>
      <c r="W21">
        <f t="shared" si="14"/>
        <v>58.090214664546323</v>
      </c>
      <c r="X21">
        <f t="shared" si="15"/>
        <v>2.2015073042061473</v>
      </c>
      <c r="Y21">
        <f t="shared" si="16"/>
        <v>3.7898074863713203</v>
      </c>
      <c r="Z21">
        <f t="shared" si="17"/>
        <v>1.809820344911659</v>
      </c>
      <c r="AA21">
        <f t="shared" si="18"/>
        <v>-22.590422522210439</v>
      </c>
      <c r="AB21">
        <f t="shared" si="19"/>
        <v>-156.91434571440726</v>
      </c>
      <c r="AC21">
        <f t="shared" si="20"/>
        <v>-11.544505863775887</v>
      </c>
      <c r="AD21">
        <f t="shared" si="21"/>
        <v>40.242626506626294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54131.383948954157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814.97030769230798</v>
      </c>
      <c r="AR21">
        <v>894.52</v>
      </c>
      <c r="AS21">
        <f t="shared" si="27"/>
        <v>8.8930032092845335E-2</v>
      </c>
      <c r="AT21">
        <v>0.5</v>
      </c>
      <c r="AU21">
        <f t="shared" si="28"/>
        <v>1180.1907807473001</v>
      </c>
      <c r="AV21">
        <f t="shared" si="29"/>
        <v>-0.52055782367955672</v>
      </c>
      <c r="AW21">
        <f t="shared" si="30"/>
        <v>52.477202003768795</v>
      </c>
      <c r="AX21">
        <f t="shared" si="31"/>
        <v>0.2923690918034253</v>
      </c>
      <c r="AY21">
        <f t="shared" si="32"/>
        <v>4.8457975667674352E-5</v>
      </c>
      <c r="AZ21">
        <f t="shared" si="33"/>
        <v>2.6467379153065331</v>
      </c>
      <c r="BA21" t="s">
        <v>309</v>
      </c>
      <c r="BB21">
        <v>632.99</v>
      </c>
      <c r="BC21">
        <f t="shared" si="34"/>
        <v>261.52999999999997</v>
      </c>
      <c r="BD21">
        <f t="shared" si="35"/>
        <v>0.30417042904329145</v>
      </c>
      <c r="BE21">
        <f t="shared" si="36"/>
        <v>0.90052451608731532</v>
      </c>
      <c r="BF21">
        <f t="shared" si="37"/>
        <v>0.44430476550550596</v>
      </c>
      <c r="BG21">
        <f t="shared" si="38"/>
        <v>0.92969337132058871</v>
      </c>
      <c r="BH21">
        <f t="shared" si="39"/>
        <v>1400.0070000000001</v>
      </c>
      <c r="BI21">
        <f t="shared" si="40"/>
        <v>1180.1907807473001</v>
      </c>
      <c r="BJ21">
        <f t="shared" si="41"/>
        <v>0.84298919987350074</v>
      </c>
      <c r="BK21">
        <f t="shared" si="42"/>
        <v>0.19597839974700126</v>
      </c>
      <c r="BL21">
        <v>6</v>
      </c>
      <c r="BM21">
        <v>0.5</v>
      </c>
      <c r="BN21" t="s">
        <v>290</v>
      </c>
      <c r="BO21">
        <v>2</v>
      </c>
      <c r="BP21">
        <v>1608052773.25</v>
      </c>
      <c r="BQ21">
        <v>149.03983333333301</v>
      </c>
      <c r="BR21">
        <v>148.5068</v>
      </c>
      <c r="BS21">
        <v>21.412333333333301</v>
      </c>
      <c r="BT21">
        <v>20.8108133333333</v>
      </c>
      <c r="BU21">
        <v>145.239833333333</v>
      </c>
      <c r="BV21">
        <v>21.287333333333301</v>
      </c>
      <c r="BW21">
        <v>500.01920000000001</v>
      </c>
      <c r="BX21">
        <v>102.71486666666701</v>
      </c>
      <c r="BY21">
        <v>0.100051723333333</v>
      </c>
      <c r="BZ21">
        <v>27.977239999999998</v>
      </c>
      <c r="CA21">
        <v>28.955066666666699</v>
      </c>
      <c r="CB21">
        <v>999.9</v>
      </c>
      <c r="CC21">
        <v>0</v>
      </c>
      <c r="CD21">
        <v>0</v>
      </c>
      <c r="CE21">
        <v>9999.0400000000009</v>
      </c>
      <c r="CF21">
        <v>0</v>
      </c>
      <c r="CG21">
        <v>406.671333333333</v>
      </c>
      <c r="CH21">
        <v>1400.0070000000001</v>
      </c>
      <c r="CI21">
        <v>0.90000100000000005</v>
      </c>
      <c r="CJ21">
        <v>9.9998840000000006E-2</v>
      </c>
      <c r="CK21">
        <v>0</v>
      </c>
      <c r="CL21">
        <v>815.00689999999997</v>
      </c>
      <c r="CM21">
        <v>4.9997499999999997</v>
      </c>
      <c r="CN21">
        <v>11312.44</v>
      </c>
      <c r="CO21">
        <v>12178.12</v>
      </c>
      <c r="CP21">
        <v>49.497733333333301</v>
      </c>
      <c r="CQ21">
        <v>51.303733333333298</v>
      </c>
      <c r="CR21">
        <v>50.514466666666699</v>
      </c>
      <c r="CS21">
        <v>50.8121333333333</v>
      </c>
      <c r="CT21">
        <v>50.541400000000003</v>
      </c>
      <c r="CU21">
        <v>1255.51033333333</v>
      </c>
      <c r="CV21">
        <v>139.49666666666701</v>
      </c>
      <c r="CW21">
        <v>0</v>
      </c>
      <c r="CX21">
        <v>74.400000095367403</v>
      </c>
      <c r="CY21">
        <v>0</v>
      </c>
      <c r="CZ21">
        <v>814.97030769230798</v>
      </c>
      <c r="DA21">
        <v>-8.2013675324247508</v>
      </c>
      <c r="DB21">
        <v>-114.666666629669</v>
      </c>
      <c r="DC21">
        <v>11311.646153846201</v>
      </c>
      <c r="DD21">
        <v>15</v>
      </c>
      <c r="DE21">
        <v>0</v>
      </c>
      <c r="DF21" t="s">
        <v>291</v>
      </c>
      <c r="DG21">
        <v>1607992667.0999999</v>
      </c>
      <c r="DH21">
        <v>1607992669.5999999</v>
      </c>
      <c r="DI21">
        <v>0</v>
      </c>
      <c r="DJ21">
        <v>2.2829999999999999</v>
      </c>
      <c r="DK21">
        <v>-1.6E-2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-0.53164865927260396</v>
      </c>
      <c r="DS21">
        <v>-4.4926645041357197E-2</v>
      </c>
      <c r="DT21">
        <v>0.119998471342073</v>
      </c>
      <c r="DU21">
        <v>1</v>
      </c>
      <c r="DV21">
        <v>0.53685687096774204</v>
      </c>
      <c r="DW21">
        <v>-0.19817951612903201</v>
      </c>
      <c r="DX21">
        <v>0.15194519175586099</v>
      </c>
      <c r="DY21">
        <v>1</v>
      </c>
      <c r="DZ21">
        <v>0.60000890322580602</v>
      </c>
      <c r="EA21">
        <v>0.165984967741932</v>
      </c>
      <c r="EB21">
        <v>1.28828028516009E-2</v>
      </c>
      <c r="EC21">
        <v>1</v>
      </c>
      <c r="ED21">
        <v>3</v>
      </c>
      <c r="EE21">
        <v>3</v>
      </c>
      <c r="EF21" t="s">
        <v>301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1001.9</v>
      </c>
      <c r="EX21">
        <v>1001.9</v>
      </c>
      <c r="EY21">
        <v>2</v>
      </c>
      <c r="EZ21">
        <v>514.36099999999999</v>
      </c>
      <c r="FA21">
        <v>505.839</v>
      </c>
      <c r="FB21">
        <v>23.843499999999999</v>
      </c>
      <c r="FC21">
        <v>33.915999999999997</v>
      </c>
      <c r="FD21">
        <v>29.9998</v>
      </c>
      <c r="FE21">
        <v>33.836799999999997</v>
      </c>
      <c r="FF21">
        <v>33.797199999999997</v>
      </c>
      <c r="FG21">
        <v>10.861000000000001</v>
      </c>
      <c r="FH21">
        <v>17.084099999999999</v>
      </c>
      <c r="FI21">
        <v>90.941699999999997</v>
      </c>
      <c r="FJ21">
        <v>23.861599999999999</v>
      </c>
      <c r="FK21">
        <v>149.44399999999999</v>
      </c>
      <c r="FL21">
        <v>20.851900000000001</v>
      </c>
      <c r="FM21">
        <v>101.209</v>
      </c>
      <c r="FN21">
        <v>100.547</v>
      </c>
    </row>
    <row r="22" spans="1:170" x14ac:dyDescent="0.25">
      <c r="A22">
        <v>6</v>
      </c>
      <c r="B22">
        <v>1608052855</v>
      </c>
      <c r="C22">
        <v>409.5</v>
      </c>
      <c r="D22" t="s">
        <v>310</v>
      </c>
      <c r="E22" t="s">
        <v>311</v>
      </c>
      <c r="F22" t="s">
        <v>285</v>
      </c>
      <c r="G22" t="s">
        <v>286</v>
      </c>
      <c r="H22">
        <v>1608052847.25</v>
      </c>
      <c r="I22">
        <f t="shared" si="0"/>
        <v>6.6493844046241015E-4</v>
      </c>
      <c r="J22">
        <f t="shared" si="1"/>
        <v>1.0552915200656738</v>
      </c>
      <c r="K22">
        <f t="shared" si="2"/>
        <v>199.141433333333</v>
      </c>
      <c r="L22">
        <f t="shared" si="3"/>
        <v>148.21874717404793</v>
      </c>
      <c r="M22">
        <f t="shared" si="4"/>
        <v>15.23897277917955</v>
      </c>
      <c r="N22">
        <f t="shared" si="5"/>
        <v>20.474541443869509</v>
      </c>
      <c r="O22">
        <f t="shared" si="6"/>
        <v>3.7003446546828064E-2</v>
      </c>
      <c r="P22">
        <f t="shared" si="7"/>
        <v>2.9772446206059708</v>
      </c>
      <c r="Q22">
        <f t="shared" si="8"/>
        <v>3.6749833332181889E-2</v>
      </c>
      <c r="R22">
        <f t="shared" si="9"/>
        <v>2.299128692379198E-2</v>
      </c>
      <c r="S22">
        <f t="shared" si="10"/>
        <v>231.29097422405115</v>
      </c>
      <c r="T22">
        <f t="shared" si="11"/>
        <v>29.151480221438412</v>
      </c>
      <c r="U22">
        <f t="shared" si="12"/>
        <v>28.924969999999998</v>
      </c>
      <c r="V22">
        <f t="shared" si="13"/>
        <v>4.0043446675341032</v>
      </c>
      <c r="W22">
        <f t="shared" si="14"/>
        <v>58.049577882467297</v>
      </c>
      <c r="X22">
        <f t="shared" si="15"/>
        <v>2.2001947281011347</v>
      </c>
      <c r="Y22">
        <f t="shared" si="16"/>
        <v>3.7901993577900916</v>
      </c>
      <c r="Z22">
        <f t="shared" si="17"/>
        <v>1.8041499394329685</v>
      </c>
      <c r="AA22">
        <f t="shared" si="18"/>
        <v>-29.323785224392289</v>
      </c>
      <c r="AB22">
        <f t="shared" si="19"/>
        <v>-151.8347591396784</v>
      </c>
      <c r="AC22">
        <f t="shared" si="20"/>
        <v>-11.166663656102557</v>
      </c>
      <c r="AD22">
        <f t="shared" si="21"/>
        <v>38.965766203877934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54151.010728042813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807.86099999999999</v>
      </c>
      <c r="AR22">
        <v>893.42</v>
      </c>
      <c r="AS22">
        <f t="shared" si="27"/>
        <v>9.5765709296859236E-2</v>
      </c>
      <c r="AT22">
        <v>0.5</v>
      </c>
      <c r="AU22">
        <f t="shared" si="28"/>
        <v>1180.1862607472983</v>
      </c>
      <c r="AV22">
        <f t="shared" si="29"/>
        <v>1.0552915200656738</v>
      </c>
      <c r="AW22">
        <f t="shared" si="30"/>
        <v>56.510687181436545</v>
      </c>
      <c r="AX22">
        <f t="shared" si="31"/>
        <v>0.30085514091916454</v>
      </c>
      <c r="AY22">
        <f t="shared" si="32"/>
        <v>1.3837129393862377E-3</v>
      </c>
      <c r="AZ22">
        <f t="shared" si="33"/>
        <v>2.6512278659533028</v>
      </c>
      <c r="BA22" t="s">
        <v>313</v>
      </c>
      <c r="BB22">
        <v>624.63</v>
      </c>
      <c r="BC22">
        <f t="shared" si="34"/>
        <v>268.78999999999996</v>
      </c>
      <c r="BD22">
        <f t="shared" si="35"/>
        <v>0.31831169314334601</v>
      </c>
      <c r="BE22">
        <f t="shared" si="36"/>
        <v>0.89808716752924223</v>
      </c>
      <c r="BF22">
        <f t="shared" si="37"/>
        <v>0.48082230272429349</v>
      </c>
      <c r="BG22">
        <f t="shared" si="38"/>
        <v>0.93012531927901532</v>
      </c>
      <c r="BH22">
        <f t="shared" si="39"/>
        <v>1400.00166666667</v>
      </c>
      <c r="BI22">
        <f t="shared" si="40"/>
        <v>1180.1862607472983</v>
      </c>
      <c r="BJ22">
        <f t="shared" si="41"/>
        <v>0.8429891826895175</v>
      </c>
      <c r="BK22">
        <f t="shared" si="42"/>
        <v>0.19597836537903504</v>
      </c>
      <c r="BL22">
        <v>6</v>
      </c>
      <c r="BM22">
        <v>0.5</v>
      </c>
      <c r="BN22" t="s">
        <v>290</v>
      </c>
      <c r="BO22">
        <v>2</v>
      </c>
      <c r="BP22">
        <v>1608052847.25</v>
      </c>
      <c r="BQ22">
        <v>199.141433333333</v>
      </c>
      <c r="BR22">
        <v>200.56663333333299</v>
      </c>
      <c r="BS22">
        <v>21.399743333333301</v>
      </c>
      <c r="BT22">
        <v>20.618919999999999</v>
      </c>
      <c r="BU22">
        <v>195.34143333333299</v>
      </c>
      <c r="BV22">
        <v>21.274743333333301</v>
      </c>
      <c r="BW22">
        <v>500.01753333333301</v>
      </c>
      <c r="BX22">
        <v>102.7141</v>
      </c>
      <c r="BY22">
        <v>9.9970890000000007E-2</v>
      </c>
      <c r="BZ22">
        <v>27.979013333333299</v>
      </c>
      <c r="CA22">
        <v>28.924969999999998</v>
      </c>
      <c r="CB22">
        <v>999.9</v>
      </c>
      <c r="CC22">
        <v>0</v>
      </c>
      <c r="CD22">
        <v>0</v>
      </c>
      <c r="CE22">
        <v>10002.9593333333</v>
      </c>
      <c r="CF22">
        <v>0</v>
      </c>
      <c r="CG22">
        <v>399.04509999999999</v>
      </c>
      <c r="CH22">
        <v>1400.00166666667</v>
      </c>
      <c r="CI22">
        <v>0.90000233333333302</v>
      </c>
      <c r="CJ22">
        <v>9.9997500000000003E-2</v>
      </c>
      <c r="CK22">
        <v>0</v>
      </c>
      <c r="CL22">
        <v>807.88723333333303</v>
      </c>
      <c r="CM22">
        <v>4.9997499999999997</v>
      </c>
      <c r="CN22">
        <v>11218.8733333333</v>
      </c>
      <c r="CO22">
        <v>12178.0666666667</v>
      </c>
      <c r="CP22">
        <v>49.558</v>
      </c>
      <c r="CQ22">
        <v>51.311999999999998</v>
      </c>
      <c r="CR22">
        <v>50.553800000000003</v>
      </c>
      <c r="CS22">
        <v>50.845599999999997</v>
      </c>
      <c r="CT22">
        <v>50.5662666666666</v>
      </c>
      <c r="CU22">
        <v>1255.5063333333301</v>
      </c>
      <c r="CV22">
        <v>139.49533333333301</v>
      </c>
      <c r="CW22">
        <v>0</v>
      </c>
      <c r="CX22">
        <v>73.299999952316298</v>
      </c>
      <c r="CY22">
        <v>0</v>
      </c>
      <c r="CZ22">
        <v>807.86099999999999</v>
      </c>
      <c r="DA22">
        <v>-5.9902222088735897</v>
      </c>
      <c r="DB22">
        <v>-96.475213713502299</v>
      </c>
      <c r="DC22">
        <v>11218.7269230769</v>
      </c>
      <c r="DD22">
        <v>15</v>
      </c>
      <c r="DE22">
        <v>0</v>
      </c>
      <c r="DF22" t="s">
        <v>291</v>
      </c>
      <c r="DG22">
        <v>1607992667.0999999</v>
      </c>
      <c r="DH22">
        <v>1607992669.5999999</v>
      </c>
      <c r="DI22">
        <v>0</v>
      </c>
      <c r="DJ22">
        <v>2.2829999999999999</v>
      </c>
      <c r="DK22">
        <v>-1.6E-2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1.0700322153622399</v>
      </c>
      <c r="DS22">
        <v>0.38626830095425602</v>
      </c>
      <c r="DT22">
        <v>0.160213522241693</v>
      </c>
      <c r="DU22">
        <v>1</v>
      </c>
      <c r="DV22">
        <v>-1.42927903225806</v>
      </c>
      <c r="DW22">
        <v>-0.15630629032257901</v>
      </c>
      <c r="DX22">
        <v>0.20283771995008101</v>
      </c>
      <c r="DY22">
        <v>1</v>
      </c>
      <c r="DZ22">
        <v>0.77890967741935502</v>
      </c>
      <c r="EA22">
        <v>0.157984548387095</v>
      </c>
      <c r="EB22">
        <v>1.17963203157898E-2</v>
      </c>
      <c r="EC22">
        <v>1</v>
      </c>
      <c r="ED22">
        <v>3</v>
      </c>
      <c r="EE22">
        <v>3</v>
      </c>
      <c r="EF22" t="s">
        <v>301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1003.1</v>
      </c>
      <c r="EX22">
        <v>1003.1</v>
      </c>
      <c r="EY22">
        <v>2</v>
      </c>
      <c r="EZ22">
        <v>514.404</v>
      </c>
      <c r="FA22">
        <v>505.13200000000001</v>
      </c>
      <c r="FB22">
        <v>23.885899999999999</v>
      </c>
      <c r="FC22">
        <v>33.875100000000003</v>
      </c>
      <c r="FD22">
        <v>29.999600000000001</v>
      </c>
      <c r="FE22">
        <v>33.809800000000003</v>
      </c>
      <c r="FF22">
        <v>33.770000000000003</v>
      </c>
      <c r="FG22">
        <v>13.1503</v>
      </c>
      <c r="FH22">
        <v>17.5425</v>
      </c>
      <c r="FI22">
        <v>90.941699999999997</v>
      </c>
      <c r="FJ22">
        <v>23.891100000000002</v>
      </c>
      <c r="FK22">
        <v>200.642</v>
      </c>
      <c r="FL22">
        <v>20.672999999999998</v>
      </c>
      <c r="FM22">
        <v>101.224</v>
      </c>
      <c r="FN22">
        <v>100.562</v>
      </c>
    </row>
    <row r="23" spans="1:170" x14ac:dyDescent="0.25">
      <c r="A23">
        <v>7</v>
      </c>
      <c r="B23">
        <v>1608052926</v>
      </c>
      <c r="C23">
        <v>480.5</v>
      </c>
      <c r="D23" t="s">
        <v>314</v>
      </c>
      <c r="E23" t="s">
        <v>315</v>
      </c>
      <c r="F23" t="s">
        <v>285</v>
      </c>
      <c r="G23" t="s">
        <v>286</v>
      </c>
      <c r="H23">
        <v>1608052918.25</v>
      </c>
      <c r="I23">
        <f t="shared" si="0"/>
        <v>7.6285890880430324E-4</v>
      </c>
      <c r="J23">
        <f t="shared" si="1"/>
        <v>2.5650299646554733</v>
      </c>
      <c r="K23">
        <f t="shared" si="2"/>
        <v>248.91993333333301</v>
      </c>
      <c r="L23">
        <f t="shared" si="3"/>
        <v>145.97824732940941</v>
      </c>
      <c r="M23">
        <f t="shared" si="4"/>
        <v>15.009381256242488</v>
      </c>
      <c r="N23">
        <f t="shared" si="5"/>
        <v>25.593773387672126</v>
      </c>
      <c r="O23">
        <f t="shared" si="6"/>
        <v>4.2495263854954377E-2</v>
      </c>
      <c r="P23">
        <f t="shared" si="7"/>
        <v>2.9773448132409177</v>
      </c>
      <c r="Q23">
        <f t="shared" si="8"/>
        <v>4.21611629682049E-2</v>
      </c>
      <c r="R23">
        <f t="shared" si="9"/>
        <v>2.6380525399074563E-2</v>
      </c>
      <c r="S23">
        <f t="shared" si="10"/>
        <v>231.29400705295851</v>
      </c>
      <c r="T23">
        <f t="shared" si="11"/>
        <v>29.124771080300551</v>
      </c>
      <c r="U23">
        <f t="shared" si="12"/>
        <v>28.893703333333299</v>
      </c>
      <c r="V23">
        <f t="shared" si="13"/>
        <v>3.9971014530586437</v>
      </c>
      <c r="W23">
        <f t="shared" si="14"/>
        <v>57.857324909556972</v>
      </c>
      <c r="X23">
        <f t="shared" si="15"/>
        <v>2.1927004080229286</v>
      </c>
      <c r="Y23">
        <f t="shared" si="16"/>
        <v>3.7898406320212268</v>
      </c>
      <c r="Z23">
        <f t="shared" si="17"/>
        <v>1.8044010450357151</v>
      </c>
      <c r="AA23">
        <f t="shared" si="18"/>
        <v>-33.642077878269774</v>
      </c>
      <c r="AB23">
        <f t="shared" si="19"/>
        <v>-147.08168061035661</v>
      </c>
      <c r="AC23">
        <f t="shared" si="20"/>
        <v>-10.814963436886991</v>
      </c>
      <c r="AD23">
        <f t="shared" si="21"/>
        <v>39.75528512744512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54154.357780661659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805.61861538461505</v>
      </c>
      <c r="AR23">
        <v>899.39</v>
      </c>
      <c r="AS23">
        <f t="shared" si="27"/>
        <v>0.10426109320248722</v>
      </c>
      <c r="AT23">
        <v>0.5</v>
      </c>
      <c r="AU23">
        <f t="shared" si="28"/>
        <v>1180.2007107473198</v>
      </c>
      <c r="AV23">
        <f t="shared" si="29"/>
        <v>2.5650299646554733</v>
      </c>
      <c r="AW23">
        <f t="shared" si="30"/>
        <v>61.524508150433988</v>
      </c>
      <c r="AX23">
        <f t="shared" si="31"/>
        <v>0.31302327132834473</v>
      </c>
      <c r="AY23">
        <f t="shared" si="32"/>
        <v>2.6629177697085485E-3</v>
      </c>
      <c r="AZ23">
        <f t="shared" si="33"/>
        <v>2.6269916276587466</v>
      </c>
      <c r="BA23" t="s">
        <v>317</v>
      </c>
      <c r="BB23">
        <v>617.86</v>
      </c>
      <c r="BC23">
        <f t="shared" si="34"/>
        <v>281.52999999999997</v>
      </c>
      <c r="BD23">
        <f t="shared" si="35"/>
        <v>0.33307777009691664</v>
      </c>
      <c r="BE23">
        <f t="shared" si="36"/>
        <v>0.8935300391041594</v>
      </c>
      <c r="BF23">
        <f t="shared" si="37"/>
        <v>0.50986795601601231</v>
      </c>
      <c r="BG23">
        <f t="shared" si="38"/>
        <v>0.92778101990464523</v>
      </c>
      <c r="BH23">
        <f t="shared" si="39"/>
        <v>1400.01866666667</v>
      </c>
      <c r="BI23">
        <f t="shared" si="40"/>
        <v>1180.2007107473198</v>
      </c>
      <c r="BJ23">
        <f t="shared" si="41"/>
        <v>0.8429892678197507</v>
      </c>
      <c r="BK23">
        <f t="shared" si="42"/>
        <v>0.19597853563950141</v>
      </c>
      <c r="BL23">
        <v>6</v>
      </c>
      <c r="BM23">
        <v>0.5</v>
      </c>
      <c r="BN23" t="s">
        <v>290</v>
      </c>
      <c r="BO23">
        <v>2</v>
      </c>
      <c r="BP23">
        <v>1608052918.25</v>
      </c>
      <c r="BQ23">
        <v>248.91993333333301</v>
      </c>
      <c r="BR23">
        <v>252.22573333333301</v>
      </c>
      <c r="BS23">
        <v>21.325766666666699</v>
      </c>
      <c r="BT23">
        <v>20.4298866666667</v>
      </c>
      <c r="BU23">
        <v>245.11993333333299</v>
      </c>
      <c r="BV23">
        <v>21.200766666666699</v>
      </c>
      <c r="BW23">
        <v>500.01586666666702</v>
      </c>
      <c r="BX23">
        <v>102.719333333333</v>
      </c>
      <c r="BY23">
        <v>9.9967013333333299E-2</v>
      </c>
      <c r="BZ23">
        <v>27.97739</v>
      </c>
      <c r="CA23">
        <v>28.893703333333299</v>
      </c>
      <c r="CB23">
        <v>999.9</v>
      </c>
      <c r="CC23">
        <v>0</v>
      </c>
      <c r="CD23">
        <v>0</v>
      </c>
      <c r="CE23">
        <v>10003.0163333333</v>
      </c>
      <c r="CF23">
        <v>0</v>
      </c>
      <c r="CG23">
        <v>382.47313333333301</v>
      </c>
      <c r="CH23">
        <v>1400.01866666667</v>
      </c>
      <c r="CI23">
        <v>0.90000086666666701</v>
      </c>
      <c r="CJ23">
        <v>9.9998980000000001E-2</v>
      </c>
      <c r="CK23">
        <v>0</v>
      </c>
      <c r="CL23">
        <v>805.616266666667</v>
      </c>
      <c r="CM23">
        <v>4.9997499999999997</v>
      </c>
      <c r="CN23">
        <v>11189.8433333333</v>
      </c>
      <c r="CO23">
        <v>12178.22</v>
      </c>
      <c r="CP23">
        <v>49.564166666666601</v>
      </c>
      <c r="CQ23">
        <v>51.2520666666667</v>
      </c>
      <c r="CR23">
        <v>50.562066666666603</v>
      </c>
      <c r="CS23">
        <v>50.791400000000003</v>
      </c>
      <c r="CT23">
        <v>50.5809</v>
      </c>
      <c r="CU23">
        <v>1255.51766666667</v>
      </c>
      <c r="CV23">
        <v>139.501</v>
      </c>
      <c r="CW23">
        <v>0</v>
      </c>
      <c r="CX23">
        <v>70.400000095367403</v>
      </c>
      <c r="CY23">
        <v>0</v>
      </c>
      <c r="CZ23">
        <v>805.61861538461505</v>
      </c>
      <c r="DA23">
        <v>-6.6859487079492697</v>
      </c>
      <c r="DB23">
        <v>-95.497435854794205</v>
      </c>
      <c r="DC23">
        <v>11189.180769230799</v>
      </c>
      <c r="DD23">
        <v>15</v>
      </c>
      <c r="DE23">
        <v>0</v>
      </c>
      <c r="DF23" t="s">
        <v>291</v>
      </c>
      <c r="DG23">
        <v>1607992667.0999999</v>
      </c>
      <c r="DH23">
        <v>1607992669.5999999</v>
      </c>
      <c r="DI23">
        <v>0</v>
      </c>
      <c r="DJ23">
        <v>2.2829999999999999</v>
      </c>
      <c r="DK23">
        <v>-1.6E-2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2.5693679925558701</v>
      </c>
      <c r="DS23">
        <v>-0.19349085657682699</v>
      </c>
      <c r="DT23">
        <v>4.1510433304093701E-2</v>
      </c>
      <c r="DU23">
        <v>1</v>
      </c>
      <c r="DV23">
        <v>-3.31166580645161</v>
      </c>
      <c r="DW23">
        <v>0.13715274193549401</v>
      </c>
      <c r="DX23">
        <v>4.8849883664416803E-2</v>
      </c>
      <c r="DY23">
        <v>1</v>
      </c>
      <c r="DZ23">
        <v>0.89401277419354896</v>
      </c>
      <c r="EA23">
        <v>0.165580112903225</v>
      </c>
      <c r="EB23">
        <v>1.2398636841590999E-2</v>
      </c>
      <c r="EC23">
        <v>1</v>
      </c>
      <c r="ED23">
        <v>3</v>
      </c>
      <c r="EE23">
        <v>3</v>
      </c>
      <c r="EF23" t="s">
        <v>301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1004.3</v>
      </c>
      <c r="EX23">
        <v>1004.3</v>
      </c>
      <c r="EY23">
        <v>2</v>
      </c>
      <c r="EZ23">
        <v>514.61599999999999</v>
      </c>
      <c r="FA23">
        <v>504.74299999999999</v>
      </c>
      <c r="FB23">
        <v>23.939900000000002</v>
      </c>
      <c r="FC23">
        <v>33.791800000000002</v>
      </c>
      <c r="FD23">
        <v>29.999400000000001</v>
      </c>
      <c r="FE23">
        <v>33.748800000000003</v>
      </c>
      <c r="FF23">
        <v>33.711599999999997</v>
      </c>
      <c r="FG23">
        <v>15.4939</v>
      </c>
      <c r="FH23">
        <v>17.909700000000001</v>
      </c>
      <c r="FI23">
        <v>90.941699999999997</v>
      </c>
      <c r="FJ23">
        <v>23.9588</v>
      </c>
      <c r="FK23">
        <v>252.78700000000001</v>
      </c>
      <c r="FL23">
        <v>20.458200000000001</v>
      </c>
      <c r="FM23">
        <v>101.244</v>
      </c>
      <c r="FN23">
        <v>100.583</v>
      </c>
    </row>
    <row r="24" spans="1:170" x14ac:dyDescent="0.25">
      <c r="A24">
        <v>8</v>
      </c>
      <c r="B24">
        <v>1608053045</v>
      </c>
      <c r="C24">
        <v>599.5</v>
      </c>
      <c r="D24" t="s">
        <v>318</v>
      </c>
      <c r="E24" t="s">
        <v>319</v>
      </c>
      <c r="F24" t="s">
        <v>285</v>
      </c>
      <c r="G24" t="s">
        <v>286</v>
      </c>
      <c r="H24">
        <v>1608053037.25</v>
      </c>
      <c r="I24">
        <f t="shared" si="0"/>
        <v>8.4056948545634005E-4</v>
      </c>
      <c r="J24">
        <f t="shared" si="1"/>
        <v>6.6219314242698344</v>
      </c>
      <c r="K24">
        <f t="shared" si="2"/>
        <v>399.707533333333</v>
      </c>
      <c r="L24">
        <f t="shared" si="3"/>
        <v>162.7030496979566</v>
      </c>
      <c r="M24">
        <f t="shared" si="4"/>
        <v>16.732157253670088</v>
      </c>
      <c r="N24">
        <f t="shared" si="5"/>
        <v>41.105371507328911</v>
      </c>
      <c r="O24">
        <f t="shared" si="6"/>
        <v>4.6644674385345468E-2</v>
      </c>
      <c r="P24">
        <f t="shared" si="7"/>
        <v>2.9780454809517614</v>
      </c>
      <c r="Q24">
        <f t="shared" si="8"/>
        <v>4.6242569036271886E-2</v>
      </c>
      <c r="R24">
        <f t="shared" si="9"/>
        <v>2.8937444162524854E-2</v>
      </c>
      <c r="S24">
        <f t="shared" si="10"/>
        <v>231.2897048649026</v>
      </c>
      <c r="T24">
        <f t="shared" si="11"/>
        <v>29.121541792581194</v>
      </c>
      <c r="U24">
        <f t="shared" si="12"/>
        <v>28.889953333333299</v>
      </c>
      <c r="V24">
        <f t="shared" si="13"/>
        <v>3.9962334984316681</v>
      </c>
      <c r="W24">
        <f t="shared" si="14"/>
        <v>57.54597060403691</v>
      </c>
      <c r="X24">
        <f t="shared" si="15"/>
        <v>2.1830568741327037</v>
      </c>
      <c r="Y24">
        <f t="shared" si="16"/>
        <v>3.7935877199012085</v>
      </c>
      <c r="Z24">
        <f t="shared" si="17"/>
        <v>1.8131766242989644</v>
      </c>
      <c r="AA24">
        <f t="shared" si="18"/>
        <v>-37.069114308624599</v>
      </c>
      <c r="AB24">
        <f t="shared" si="19"/>
        <v>-143.79285936360085</v>
      </c>
      <c r="AC24">
        <f t="shared" si="20"/>
        <v>-10.571340989801111</v>
      </c>
      <c r="AD24">
        <f t="shared" si="21"/>
        <v>39.856390202876042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54172.300728195609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816.16283999999996</v>
      </c>
      <c r="AR24">
        <v>936.37</v>
      </c>
      <c r="AS24">
        <f t="shared" si="27"/>
        <v>0.1283757061845211</v>
      </c>
      <c r="AT24">
        <v>0.5</v>
      </c>
      <c r="AU24">
        <f t="shared" si="28"/>
        <v>1180.1775307473424</v>
      </c>
      <c r="AV24">
        <f t="shared" si="29"/>
        <v>6.6219314242698344</v>
      </c>
      <c r="AW24">
        <f t="shared" si="30"/>
        <v>75.753061966397226</v>
      </c>
      <c r="AX24">
        <f t="shared" si="31"/>
        <v>0.3428025246430364</v>
      </c>
      <c r="AY24">
        <f t="shared" si="32"/>
        <v>6.1005049804048472E-3</v>
      </c>
      <c r="AZ24">
        <f t="shared" si="33"/>
        <v>2.483751081303331</v>
      </c>
      <c r="BA24" t="s">
        <v>321</v>
      </c>
      <c r="BB24">
        <v>615.38</v>
      </c>
      <c r="BC24">
        <f t="shared" si="34"/>
        <v>320.99</v>
      </c>
      <c r="BD24">
        <f t="shared" si="35"/>
        <v>0.37448880027415199</v>
      </c>
      <c r="BE24">
        <f t="shared" si="36"/>
        <v>0.87872067102429452</v>
      </c>
      <c r="BF24">
        <f t="shared" si="37"/>
        <v>0.54418708668656246</v>
      </c>
      <c r="BG24">
        <f t="shared" si="38"/>
        <v>0.91325971490226499</v>
      </c>
      <c r="BH24">
        <f t="shared" si="39"/>
        <v>1399.991</v>
      </c>
      <c r="BI24">
        <f t="shared" si="40"/>
        <v>1180.1775307473424</v>
      </c>
      <c r="BJ24">
        <f t="shared" si="41"/>
        <v>0.84298936975119299</v>
      </c>
      <c r="BK24">
        <f t="shared" si="42"/>
        <v>0.19597873950238603</v>
      </c>
      <c r="BL24">
        <v>6</v>
      </c>
      <c r="BM24">
        <v>0.5</v>
      </c>
      <c r="BN24" t="s">
        <v>290</v>
      </c>
      <c r="BO24">
        <v>2</v>
      </c>
      <c r="BP24">
        <v>1608053037.25</v>
      </c>
      <c r="BQ24">
        <v>399.707533333333</v>
      </c>
      <c r="BR24">
        <v>408.05676666666699</v>
      </c>
      <c r="BS24">
        <v>21.227986666666698</v>
      </c>
      <c r="BT24">
        <v>20.240746666666698</v>
      </c>
      <c r="BU24">
        <v>395.90753333333299</v>
      </c>
      <c r="BV24">
        <v>21.102986666666698</v>
      </c>
      <c r="BW24">
        <v>500.015733333333</v>
      </c>
      <c r="BX24">
        <v>102.738633333333</v>
      </c>
      <c r="BY24">
        <v>9.9987606666666701E-2</v>
      </c>
      <c r="BZ24">
        <v>27.994340000000001</v>
      </c>
      <c r="CA24">
        <v>28.889953333333299</v>
      </c>
      <c r="CB24">
        <v>999.9</v>
      </c>
      <c r="CC24">
        <v>0</v>
      </c>
      <c r="CD24">
        <v>0</v>
      </c>
      <c r="CE24">
        <v>10005.0996666667</v>
      </c>
      <c r="CF24">
        <v>0</v>
      </c>
      <c r="CG24">
        <v>376.43186666666702</v>
      </c>
      <c r="CH24">
        <v>1399.991</v>
      </c>
      <c r="CI24">
        <v>0.89999836666666699</v>
      </c>
      <c r="CJ24">
        <v>0.10000151</v>
      </c>
      <c r="CK24">
        <v>0</v>
      </c>
      <c r="CL24">
        <v>816.11106666666706</v>
      </c>
      <c r="CM24">
        <v>4.9997499999999997</v>
      </c>
      <c r="CN24">
        <v>11332.413333333299</v>
      </c>
      <c r="CO24">
        <v>12177.973333333301</v>
      </c>
      <c r="CP24">
        <v>49.468499999999999</v>
      </c>
      <c r="CQ24">
        <v>51.147733333333299</v>
      </c>
      <c r="CR24">
        <v>50.5</v>
      </c>
      <c r="CS24">
        <v>50.668333333333301</v>
      </c>
      <c r="CT24">
        <v>50.5082666666667</v>
      </c>
      <c r="CU24">
        <v>1255.4880000000001</v>
      </c>
      <c r="CV24">
        <v>139.50299999999999</v>
      </c>
      <c r="CW24">
        <v>0</v>
      </c>
      <c r="CX24">
        <v>118.299999952316</v>
      </c>
      <c r="CY24">
        <v>0</v>
      </c>
      <c r="CZ24">
        <v>816.16283999999996</v>
      </c>
      <c r="DA24">
        <v>3.7680769397984801</v>
      </c>
      <c r="DB24">
        <v>49.115384462538799</v>
      </c>
      <c r="DC24">
        <v>11332.948</v>
      </c>
      <c r="DD24">
        <v>15</v>
      </c>
      <c r="DE24">
        <v>0</v>
      </c>
      <c r="DF24" t="s">
        <v>291</v>
      </c>
      <c r="DG24">
        <v>1607992667.0999999</v>
      </c>
      <c r="DH24">
        <v>1607992669.5999999</v>
      </c>
      <c r="DI24">
        <v>0</v>
      </c>
      <c r="DJ24">
        <v>2.2829999999999999</v>
      </c>
      <c r="DK24">
        <v>-1.6E-2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6.6237779033933597</v>
      </c>
      <c r="DS24">
        <v>-0.213613756717491</v>
      </c>
      <c r="DT24">
        <v>2.13909364479338E-2</v>
      </c>
      <c r="DU24">
        <v>1</v>
      </c>
      <c r="DV24">
        <v>-8.3513180645161302</v>
      </c>
      <c r="DW24">
        <v>0.17975903225807799</v>
      </c>
      <c r="DX24">
        <v>2.3080405097825201E-2</v>
      </c>
      <c r="DY24">
        <v>1</v>
      </c>
      <c r="DZ24">
        <v>0.985816258064516</v>
      </c>
      <c r="EA24">
        <v>0.10854822580644601</v>
      </c>
      <c r="EB24">
        <v>8.1632051973898802E-3</v>
      </c>
      <c r="EC24">
        <v>1</v>
      </c>
      <c r="ED24">
        <v>3</v>
      </c>
      <c r="EE24">
        <v>3</v>
      </c>
      <c r="EF24" t="s">
        <v>301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1006.3</v>
      </c>
      <c r="EX24">
        <v>1006.3</v>
      </c>
      <c r="EY24">
        <v>2</v>
      </c>
      <c r="EZ24">
        <v>514.32500000000005</v>
      </c>
      <c r="FA24">
        <v>504.44900000000001</v>
      </c>
      <c r="FB24">
        <v>24.093599999999999</v>
      </c>
      <c r="FC24">
        <v>33.603000000000002</v>
      </c>
      <c r="FD24">
        <v>29.999400000000001</v>
      </c>
      <c r="FE24">
        <v>33.597499999999997</v>
      </c>
      <c r="FF24">
        <v>33.567999999999998</v>
      </c>
      <c r="FG24">
        <v>22.0762</v>
      </c>
      <c r="FH24">
        <v>17.688400000000001</v>
      </c>
      <c r="FI24">
        <v>90.554100000000005</v>
      </c>
      <c r="FJ24">
        <v>24.094899999999999</v>
      </c>
      <c r="FK24">
        <v>408.15199999999999</v>
      </c>
      <c r="FL24">
        <v>20.279199999999999</v>
      </c>
      <c r="FM24">
        <v>101.277</v>
      </c>
      <c r="FN24">
        <v>100.622</v>
      </c>
    </row>
    <row r="25" spans="1:170" x14ac:dyDescent="0.25">
      <c r="A25">
        <v>9</v>
      </c>
      <c r="B25">
        <v>1608053164</v>
      </c>
      <c r="C25">
        <v>718.5</v>
      </c>
      <c r="D25" t="s">
        <v>322</v>
      </c>
      <c r="E25" t="s">
        <v>323</v>
      </c>
      <c r="F25" t="s">
        <v>285</v>
      </c>
      <c r="G25" t="s">
        <v>286</v>
      </c>
      <c r="H25">
        <v>1608053156.25</v>
      </c>
      <c r="I25">
        <f t="shared" si="0"/>
        <v>7.6731256636560516E-4</v>
      </c>
      <c r="J25">
        <f t="shared" si="1"/>
        <v>8.8573496302884323</v>
      </c>
      <c r="K25">
        <f t="shared" si="2"/>
        <v>499.8553</v>
      </c>
      <c r="L25">
        <f t="shared" si="3"/>
        <v>157.5145449297338</v>
      </c>
      <c r="M25">
        <f t="shared" si="4"/>
        <v>16.19749161111972</v>
      </c>
      <c r="N25">
        <f t="shared" si="5"/>
        <v>51.400980348421037</v>
      </c>
      <c r="O25">
        <f t="shared" si="6"/>
        <v>4.2866794805873271E-2</v>
      </c>
      <c r="P25">
        <f t="shared" si="7"/>
        <v>2.9774971213527683</v>
      </c>
      <c r="Q25">
        <f t="shared" si="8"/>
        <v>4.2526868829028022E-2</v>
      </c>
      <c r="R25">
        <f t="shared" si="9"/>
        <v>2.6609609188368105E-2</v>
      </c>
      <c r="S25">
        <f t="shared" si="10"/>
        <v>231.29049202270818</v>
      </c>
      <c r="T25">
        <f t="shared" si="11"/>
        <v>29.122589977780702</v>
      </c>
      <c r="U25">
        <f t="shared" si="12"/>
        <v>28.851973333333301</v>
      </c>
      <c r="V25">
        <f t="shared" si="13"/>
        <v>3.9874521114107844</v>
      </c>
      <c r="W25">
        <f t="shared" si="14"/>
        <v>57.730443668773823</v>
      </c>
      <c r="X25">
        <f t="shared" si="15"/>
        <v>2.1877684984797354</v>
      </c>
      <c r="Y25">
        <f t="shared" si="16"/>
        <v>3.789627031158763</v>
      </c>
      <c r="Z25">
        <f t="shared" si="17"/>
        <v>1.7996836129310489</v>
      </c>
      <c r="AA25">
        <f t="shared" si="18"/>
        <v>-33.838484176723185</v>
      </c>
      <c r="AB25">
        <f t="shared" si="19"/>
        <v>-140.54575925921773</v>
      </c>
      <c r="AC25">
        <f t="shared" si="20"/>
        <v>-10.331648880445892</v>
      </c>
      <c r="AD25">
        <f t="shared" si="21"/>
        <v>46.574599706321351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54159.272654415741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833.22123076923106</v>
      </c>
      <c r="AR25">
        <v>974.09</v>
      </c>
      <c r="AS25">
        <f t="shared" si="27"/>
        <v>0.14461576366739104</v>
      </c>
      <c r="AT25">
        <v>0.5</v>
      </c>
      <c r="AU25">
        <f t="shared" si="28"/>
        <v>1180.1782007474089</v>
      </c>
      <c r="AV25">
        <f t="shared" si="29"/>
        <v>8.8573496302884323</v>
      </c>
      <c r="AW25">
        <f t="shared" si="30"/>
        <v>85.336185882347039</v>
      </c>
      <c r="AX25">
        <f t="shared" si="31"/>
        <v>0.36293360983071388</v>
      </c>
      <c r="AY25">
        <f t="shared" si="32"/>
        <v>7.9946376777078176E-3</v>
      </c>
      <c r="AZ25">
        <f t="shared" si="33"/>
        <v>2.3488486690141563</v>
      </c>
      <c r="BA25" t="s">
        <v>325</v>
      </c>
      <c r="BB25">
        <v>620.55999999999995</v>
      </c>
      <c r="BC25">
        <f t="shared" si="34"/>
        <v>353.53000000000009</v>
      </c>
      <c r="BD25">
        <f t="shared" si="35"/>
        <v>0.39846340969866473</v>
      </c>
      <c r="BE25">
        <f t="shared" si="36"/>
        <v>0.86616417820043001</v>
      </c>
      <c r="BF25">
        <f t="shared" si="37"/>
        <v>0.54470860834570078</v>
      </c>
      <c r="BG25">
        <f t="shared" si="38"/>
        <v>0.89844782672785217</v>
      </c>
      <c r="BH25">
        <f t="shared" si="39"/>
        <v>1399.99133333333</v>
      </c>
      <c r="BI25">
        <f t="shared" si="40"/>
        <v>1180.1782007474089</v>
      </c>
      <c r="BJ25">
        <f t="shared" si="41"/>
        <v>0.84298964761263651</v>
      </c>
      <c r="BK25">
        <f t="shared" si="42"/>
        <v>0.19597929522527319</v>
      </c>
      <c r="BL25">
        <v>6</v>
      </c>
      <c r="BM25">
        <v>0.5</v>
      </c>
      <c r="BN25" t="s">
        <v>290</v>
      </c>
      <c r="BO25">
        <v>2</v>
      </c>
      <c r="BP25">
        <v>1608053156.25</v>
      </c>
      <c r="BQ25">
        <v>499.8553</v>
      </c>
      <c r="BR25">
        <v>510.94426666666698</v>
      </c>
      <c r="BS25">
        <v>21.275230000000001</v>
      </c>
      <c r="BT25">
        <v>20.3740533333333</v>
      </c>
      <c r="BU25">
        <v>496.05529999999999</v>
      </c>
      <c r="BV25">
        <v>21.150230000000001</v>
      </c>
      <c r="BW25">
        <v>500.00483333333301</v>
      </c>
      <c r="BX25">
        <v>102.731766666667</v>
      </c>
      <c r="BY25">
        <v>9.9953529999999999E-2</v>
      </c>
      <c r="BZ25">
        <v>27.976423333333301</v>
      </c>
      <c r="CA25">
        <v>28.851973333333301</v>
      </c>
      <c r="CB25">
        <v>999.9</v>
      </c>
      <c r="CC25">
        <v>0</v>
      </c>
      <c r="CD25">
        <v>0</v>
      </c>
      <c r="CE25">
        <v>10002.666999999999</v>
      </c>
      <c r="CF25">
        <v>0</v>
      </c>
      <c r="CG25">
        <v>350.00716666666699</v>
      </c>
      <c r="CH25">
        <v>1399.99133333333</v>
      </c>
      <c r="CI25">
        <v>0.89998676666666699</v>
      </c>
      <c r="CJ25">
        <v>0.10001319</v>
      </c>
      <c r="CK25">
        <v>0</v>
      </c>
      <c r="CL25">
        <v>833.20356666666703</v>
      </c>
      <c r="CM25">
        <v>4.9997499999999997</v>
      </c>
      <c r="CN25">
        <v>11559.323333333299</v>
      </c>
      <c r="CO25">
        <v>12177.916666666701</v>
      </c>
      <c r="CP25">
        <v>49.358199999999997</v>
      </c>
      <c r="CQ25">
        <v>51.0124</v>
      </c>
      <c r="CR25">
        <v>50.370800000000003</v>
      </c>
      <c r="CS25">
        <v>50.520800000000001</v>
      </c>
      <c r="CT25">
        <v>50.3832666666667</v>
      </c>
      <c r="CU25">
        <v>1255.4753333333299</v>
      </c>
      <c r="CV25">
        <v>139.51599999999999</v>
      </c>
      <c r="CW25">
        <v>0</v>
      </c>
      <c r="CX25">
        <v>118.5</v>
      </c>
      <c r="CY25">
        <v>0</v>
      </c>
      <c r="CZ25">
        <v>833.22123076923106</v>
      </c>
      <c r="DA25">
        <v>3.47589743153106</v>
      </c>
      <c r="DB25">
        <v>36.280341873645398</v>
      </c>
      <c r="DC25">
        <v>11559.569230769201</v>
      </c>
      <c r="DD25">
        <v>15</v>
      </c>
      <c r="DE25">
        <v>0</v>
      </c>
      <c r="DF25" t="s">
        <v>291</v>
      </c>
      <c r="DG25">
        <v>1607992667.0999999</v>
      </c>
      <c r="DH25">
        <v>1607992669.5999999</v>
      </c>
      <c r="DI25">
        <v>0</v>
      </c>
      <c r="DJ25">
        <v>2.2829999999999999</v>
      </c>
      <c r="DK25">
        <v>-1.6E-2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8.85764750531456</v>
      </c>
      <c r="DS25">
        <v>-0.213228811636029</v>
      </c>
      <c r="DT25">
        <v>3.2973218772094103E-2</v>
      </c>
      <c r="DU25">
        <v>1</v>
      </c>
      <c r="DV25">
        <v>-11.0908451612903</v>
      </c>
      <c r="DW25">
        <v>0.14007096774197</v>
      </c>
      <c r="DX25">
        <v>3.9586131806803301E-2</v>
      </c>
      <c r="DY25">
        <v>1</v>
      </c>
      <c r="DZ25">
        <v>0.90005132258064502</v>
      </c>
      <c r="EA25">
        <v>8.8129064516128702E-2</v>
      </c>
      <c r="EB25">
        <v>6.60256499711309E-3</v>
      </c>
      <c r="EC25">
        <v>1</v>
      </c>
      <c r="ED25">
        <v>3</v>
      </c>
      <c r="EE25">
        <v>3</v>
      </c>
      <c r="EF25" t="s">
        <v>301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1008.3</v>
      </c>
      <c r="EX25">
        <v>1008.2</v>
      </c>
      <c r="EY25">
        <v>2</v>
      </c>
      <c r="EZ25">
        <v>514.08399999999995</v>
      </c>
      <c r="FA25">
        <v>504.56</v>
      </c>
      <c r="FB25">
        <v>24.136700000000001</v>
      </c>
      <c r="FC25">
        <v>33.3872</v>
      </c>
      <c r="FD25">
        <v>29.999199999999998</v>
      </c>
      <c r="FE25">
        <v>33.4086</v>
      </c>
      <c r="FF25">
        <v>33.384599999999999</v>
      </c>
      <c r="FG25">
        <v>26.212399999999999</v>
      </c>
      <c r="FH25">
        <v>16.246500000000001</v>
      </c>
      <c r="FI25">
        <v>90.554100000000005</v>
      </c>
      <c r="FJ25">
        <v>24.145</v>
      </c>
      <c r="FK25">
        <v>510.84399999999999</v>
      </c>
      <c r="FL25">
        <v>20.4299</v>
      </c>
      <c r="FM25">
        <v>101.319</v>
      </c>
      <c r="FN25">
        <v>100.663</v>
      </c>
    </row>
    <row r="26" spans="1:170" x14ac:dyDescent="0.25">
      <c r="A26">
        <v>10</v>
      </c>
      <c r="B26">
        <v>1608053281</v>
      </c>
      <c r="C26">
        <v>835.5</v>
      </c>
      <c r="D26" t="s">
        <v>326</v>
      </c>
      <c r="E26" t="s">
        <v>327</v>
      </c>
      <c r="F26" t="s">
        <v>285</v>
      </c>
      <c r="G26" t="s">
        <v>286</v>
      </c>
      <c r="H26">
        <v>1608053273.25</v>
      </c>
      <c r="I26">
        <f t="shared" si="0"/>
        <v>6.2423206607464669E-4</v>
      </c>
      <c r="J26">
        <f t="shared" si="1"/>
        <v>10.018065891046191</v>
      </c>
      <c r="K26">
        <f t="shared" si="2"/>
        <v>599.92529999999999</v>
      </c>
      <c r="L26">
        <f t="shared" si="3"/>
        <v>123.4826037546615</v>
      </c>
      <c r="M26">
        <f t="shared" si="4"/>
        <v>12.696782597496632</v>
      </c>
      <c r="N26">
        <f t="shared" si="5"/>
        <v>61.685783075742748</v>
      </c>
      <c r="O26">
        <f t="shared" si="6"/>
        <v>3.459122988264049E-2</v>
      </c>
      <c r="P26">
        <f t="shared" si="7"/>
        <v>2.9763442969921066</v>
      </c>
      <c r="Q26">
        <f t="shared" si="8"/>
        <v>3.4369430956593949E-2</v>
      </c>
      <c r="R26">
        <f t="shared" si="9"/>
        <v>2.1500703394053064E-2</v>
      </c>
      <c r="S26">
        <f t="shared" si="10"/>
        <v>231.2923113729689</v>
      </c>
      <c r="T26">
        <f t="shared" si="11"/>
        <v>29.169759942166749</v>
      </c>
      <c r="U26">
        <f t="shared" si="12"/>
        <v>28.844580000000001</v>
      </c>
      <c r="V26">
        <f t="shared" si="13"/>
        <v>3.9857446507931269</v>
      </c>
      <c r="W26">
        <f t="shared" si="14"/>
        <v>57.338048094508764</v>
      </c>
      <c r="X26">
        <f t="shared" si="15"/>
        <v>2.1741798052157906</v>
      </c>
      <c r="Y26">
        <f t="shared" si="16"/>
        <v>3.7918622580806178</v>
      </c>
      <c r="Z26">
        <f t="shared" si="17"/>
        <v>1.8115648455773363</v>
      </c>
      <c r="AA26">
        <f t="shared" si="18"/>
        <v>-27.528634113891918</v>
      </c>
      <c r="AB26">
        <f t="shared" si="19"/>
        <v>-137.68221136429474</v>
      </c>
      <c r="AC26">
        <f t="shared" si="20"/>
        <v>-10.125203246622622</v>
      </c>
      <c r="AD26">
        <f t="shared" si="21"/>
        <v>55.956262648159623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54123.403774272199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328</v>
      </c>
      <c r="AQ26">
        <v>845.67719230769205</v>
      </c>
      <c r="AR26">
        <v>1001.42</v>
      </c>
      <c r="AS26">
        <f t="shared" si="27"/>
        <v>0.15552196649987804</v>
      </c>
      <c r="AT26">
        <v>0.5</v>
      </c>
      <c r="AU26">
        <f t="shared" si="28"/>
        <v>1180.191250747331</v>
      </c>
      <c r="AV26">
        <f t="shared" si="29"/>
        <v>10.018065891046191</v>
      </c>
      <c r="AW26">
        <f t="shared" si="30"/>
        <v>91.772832081087785</v>
      </c>
      <c r="AX26">
        <f t="shared" si="31"/>
        <v>0.37097321803039685</v>
      </c>
      <c r="AY26">
        <f t="shared" si="32"/>
        <v>8.9780477224795912E-3</v>
      </c>
      <c r="AZ26">
        <f t="shared" si="33"/>
        <v>2.257454414731082</v>
      </c>
      <c r="BA26" t="s">
        <v>329</v>
      </c>
      <c r="BB26">
        <v>629.91999999999996</v>
      </c>
      <c r="BC26">
        <f t="shared" si="34"/>
        <v>371.5</v>
      </c>
      <c r="BD26">
        <f t="shared" si="35"/>
        <v>0.41922693860648158</v>
      </c>
      <c r="BE26">
        <f t="shared" si="36"/>
        <v>0.8588611634551091</v>
      </c>
      <c r="BF26">
        <f t="shared" si="37"/>
        <v>0.54466367700941076</v>
      </c>
      <c r="BG26">
        <f t="shared" si="38"/>
        <v>0.88771588336076046</v>
      </c>
      <c r="BH26">
        <f t="shared" si="39"/>
        <v>1400.0073333333301</v>
      </c>
      <c r="BI26">
        <f t="shared" si="40"/>
        <v>1180.191250747331</v>
      </c>
      <c r="BJ26">
        <f t="shared" si="41"/>
        <v>0.84298933487538907</v>
      </c>
      <c r="BK26">
        <f t="shared" si="42"/>
        <v>0.19597866975077807</v>
      </c>
      <c r="BL26">
        <v>6</v>
      </c>
      <c r="BM26">
        <v>0.5</v>
      </c>
      <c r="BN26" t="s">
        <v>290</v>
      </c>
      <c r="BO26">
        <v>2</v>
      </c>
      <c r="BP26">
        <v>1608053273.25</v>
      </c>
      <c r="BQ26">
        <v>599.92529999999999</v>
      </c>
      <c r="BR26">
        <v>612.39610000000005</v>
      </c>
      <c r="BS26">
        <v>21.1449933333333</v>
      </c>
      <c r="BT26">
        <v>20.411770000000001</v>
      </c>
      <c r="BU26">
        <v>596.12530000000004</v>
      </c>
      <c r="BV26">
        <v>21.0199933333333</v>
      </c>
      <c r="BW26">
        <v>500.01083333333298</v>
      </c>
      <c r="BX26">
        <v>102.722433333333</v>
      </c>
      <c r="BY26">
        <v>0.10000652</v>
      </c>
      <c r="BZ26">
        <v>27.986536666666701</v>
      </c>
      <c r="CA26">
        <v>28.844580000000001</v>
      </c>
      <c r="CB26">
        <v>999.9</v>
      </c>
      <c r="CC26">
        <v>0</v>
      </c>
      <c r="CD26">
        <v>0</v>
      </c>
      <c r="CE26">
        <v>9997.0573333333305</v>
      </c>
      <c r="CF26">
        <v>0</v>
      </c>
      <c r="CG26">
        <v>343.23090000000002</v>
      </c>
      <c r="CH26">
        <v>1400.0073333333301</v>
      </c>
      <c r="CI26">
        <v>0.89999839999999998</v>
      </c>
      <c r="CJ26">
        <v>0.10000139</v>
      </c>
      <c r="CK26">
        <v>0</v>
      </c>
      <c r="CL26">
        <v>845.67376666666701</v>
      </c>
      <c r="CM26">
        <v>4.9997499999999997</v>
      </c>
      <c r="CN26">
        <v>11722.166666666701</v>
      </c>
      <c r="CO26">
        <v>12178.1</v>
      </c>
      <c r="CP26">
        <v>49.233133333333299</v>
      </c>
      <c r="CQ26">
        <v>50.8874</v>
      </c>
      <c r="CR26">
        <v>50.253999999999998</v>
      </c>
      <c r="CS26">
        <v>50.362333333333297</v>
      </c>
      <c r="CT26">
        <v>50.274799999999999</v>
      </c>
      <c r="CU26">
        <v>1255.5043333333299</v>
      </c>
      <c r="CV26">
        <v>139.50299999999999</v>
      </c>
      <c r="CW26">
        <v>0</v>
      </c>
      <c r="CX26">
        <v>116.5</v>
      </c>
      <c r="CY26">
        <v>0</v>
      </c>
      <c r="CZ26">
        <v>845.67719230769205</v>
      </c>
      <c r="DA26">
        <v>0.81076921666605295</v>
      </c>
      <c r="DB26">
        <v>-8.8957265565315193</v>
      </c>
      <c r="DC26">
        <v>11721.992307692301</v>
      </c>
      <c r="DD26">
        <v>15</v>
      </c>
      <c r="DE26">
        <v>0</v>
      </c>
      <c r="DF26" t="s">
        <v>291</v>
      </c>
      <c r="DG26">
        <v>1607992667.0999999</v>
      </c>
      <c r="DH26">
        <v>1607992669.5999999</v>
      </c>
      <c r="DI26">
        <v>0</v>
      </c>
      <c r="DJ26">
        <v>2.2829999999999999</v>
      </c>
      <c r="DK26">
        <v>-1.6E-2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10.024667856925101</v>
      </c>
      <c r="DS26">
        <v>5.6124508525780402E-2</v>
      </c>
      <c r="DT26">
        <v>5.5248408114728198E-2</v>
      </c>
      <c r="DU26">
        <v>1</v>
      </c>
      <c r="DV26">
        <v>-12.4790516129032</v>
      </c>
      <c r="DW26">
        <v>-0.18553548387096</v>
      </c>
      <c r="DX26">
        <v>6.6841299146501401E-2</v>
      </c>
      <c r="DY26">
        <v>1</v>
      </c>
      <c r="DZ26">
        <v>0.73141400000000001</v>
      </c>
      <c r="EA26">
        <v>0.15049601612903099</v>
      </c>
      <c r="EB26">
        <v>1.1272245158052E-2</v>
      </c>
      <c r="EC26">
        <v>1</v>
      </c>
      <c r="ED26">
        <v>3</v>
      </c>
      <c r="EE26">
        <v>3</v>
      </c>
      <c r="EF26" t="s">
        <v>301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1010.2</v>
      </c>
      <c r="EX26">
        <v>1010.2</v>
      </c>
      <c r="EY26">
        <v>2</v>
      </c>
      <c r="EZ26">
        <v>513.74599999999998</v>
      </c>
      <c r="FA26">
        <v>504.29599999999999</v>
      </c>
      <c r="FB26">
        <v>24.141300000000001</v>
      </c>
      <c r="FC26">
        <v>33.190300000000001</v>
      </c>
      <c r="FD26">
        <v>29.999400000000001</v>
      </c>
      <c r="FE26">
        <v>33.224899999999998</v>
      </c>
      <c r="FF26">
        <v>33.207900000000002</v>
      </c>
      <c r="FG26">
        <v>30.168700000000001</v>
      </c>
      <c r="FH26">
        <v>15.4237</v>
      </c>
      <c r="FI26">
        <v>90.554100000000005</v>
      </c>
      <c r="FJ26">
        <v>24.145800000000001</v>
      </c>
      <c r="FK26">
        <v>612.298</v>
      </c>
      <c r="FL26">
        <v>20.434899999999999</v>
      </c>
      <c r="FM26">
        <v>101.354</v>
      </c>
      <c r="FN26">
        <v>100.706</v>
      </c>
    </row>
    <row r="27" spans="1:170" x14ac:dyDescent="0.25">
      <c r="A27">
        <v>11</v>
      </c>
      <c r="B27">
        <v>1608053401.5999999</v>
      </c>
      <c r="C27">
        <v>956.09999990463302</v>
      </c>
      <c r="D27" t="s">
        <v>330</v>
      </c>
      <c r="E27" t="s">
        <v>331</v>
      </c>
      <c r="F27" t="s">
        <v>285</v>
      </c>
      <c r="G27" t="s">
        <v>286</v>
      </c>
      <c r="H27">
        <v>1608053393.6516099</v>
      </c>
      <c r="I27">
        <f t="shared" si="0"/>
        <v>4.757068610837624E-4</v>
      </c>
      <c r="J27">
        <f t="shared" si="1"/>
        <v>9.8013499419992929</v>
      </c>
      <c r="K27">
        <f t="shared" si="2"/>
        <v>700.14719354838701</v>
      </c>
      <c r="L27">
        <f t="shared" si="3"/>
        <v>90.349627162111645</v>
      </c>
      <c r="M27">
        <f t="shared" si="4"/>
        <v>9.2898689933161549</v>
      </c>
      <c r="N27">
        <f t="shared" si="5"/>
        <v>71.990066903453368</v>
      </c>
      <c r="O27">
        <f t="shared" si="6"/>
        <v>2.6320525978645717E-2</v>
      </c>
      <c r="P27">
        <f t="shared" si="7"/>
        <v>2.9770454877734731</v>
      </c>
      <c r="Q27">
        <f t="shared" si="8"/>
        <v>2.6191928030339519E-2</v>
      </c>
      <c r="R27">
        <f t="shared" si="9"/>
        <v>1.6381456524721488E-2</v>
      </c>
      <c r="S27">
        <f t="shared" si="10"/>
        <v>231.29036811583902</v>
      </c>
      <c r="T27">
        <f t="shared" si="11"/>
        <v>29.205380328827232</v>
      </c>
      <c r="U27">
        <f t="shared" si="12"/>
        <v>28.860835483871</v>
      </c>
      <c r="V27">
        <f t="shared" si="13"/>
        <v>3.9894996299715824</v>
      </c>
      <c r="W27">
        <f t="shared" si="14"/>
        <v>57.446780223149609</v>
      </c>
      <c r="X27">
        <f t="shared" si="15"/>
        <v>2.1780314352345691</v>
      </c>
      <c r="Y27">
        <f t="shared" si="16"/>
        <v>3.7913899208521302</v>
      </c>
      <c r="Z27">
        <f t="shared" si="17"/>
        <v>1.8114681947370133</v>
      </c>
      <c r="AA27">
        <f t="shared" si="18"/>
        <v>-20.978672573793922</v>
      </c>
      <c r="AB27">
        <f t="shared" si="19"/>
        <v>-140.66655976883953</v>
      </c>
      <c r="AC27">
        <f t="shared" si="20"/>
        <v>-10.342964475994471</v>
      </c>
      <c r="AD27">
        <f t="shared" si="21"/>
        <v>59.302171297211089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54144.351162352104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332</v>
      </c>
      <c r="AQ27">
        <v>847.80938461538403</v>
      </c>
      <c r="AR27">
        <v>1008.11</v>
      </c>
      <c r="AS27">
        <f t="shared" si="27"/>
        <v>0.15901103588359999</v>
      </c>
      <c r="AT27">
        <v>0.5</v>
      </c>
      <c r="AU27">
        <f t="shared" si="28"/>
        <v>1180.1778588119259</v>
      </c>
      <c r="AV27">
        <f t="shared" si="29"/>
        <v>9.8013499419992929</v>
      </c>
      <c r="AW27">
        <f t="shared" si="30"/>
        <v>93.830651928286684</v>
      </c>
      <c r="AX27">
        <f t="shared" si="31"/>
        <v>0.37204273343186761</v>
      </c>
      <c r="AY27">
        <f t="shared" si="32"/>
        <v>8.7945196940603983E-3</v>
      </c>
      <c r="AZ27">
        <f t="shared" si="33"/>
        <v>2.2358373590183609</v>
      </c>
      <c r="BA27" t="s">
        <v>333</v>
      </c>
      <c r="BB27">
        <v>633.04999999999995</v>
      </c>
      <c r="BC27">
        <f t="shared" si="34"/>
        <v>375.06000000000006</v>
      </c>
      <c r="BD27">
        <f t="shared" si="35"/>
        <v>0.42739992370451652</v>
      </c>
      <c r="BE27">
        <f t="shared" si="36"/>
        <v>0.85733901857339023</v>
      </c>
      <c r="BF27">
        <f t="shared" si="37"/>
        <v>0.54778706860521231</v>
      </c>
      <c r="BG27">
        <f t="shared" si="38"/>
        <v>0.88508885441360186</v>
      </c>
      <c r="BH27">
        <f t="shared" si="39"/>
        <v>1399.99096774194</v>
      </c>
      <c r="BI27">
        <f t="shared" si="40"/>
        <v>1180.1778588119259</v>
      </c>
      <c r="BJ27">
        <f t="shared" si="41"/>
        <v>0.84298962350839091</v>
      </c>
      <c r="BK27">
        <f t="shared" si="42"/>
        <v>0.19597924701678177</v>
      </c>
      <c r="BL27">
        <v>6</v>
      </c>
      <c r="BM27">
        <v>0.5</v>
      </c>
      <c r="BN27" t="s">
        <v>290</v>
      </c>
      <c r="BO27">
        <v>2</v>
      </c>
      <c r="BP27">
        <v>1608053393.6516099</v>
      </c>
      <c r="BQ27">
        <v>700.14719354838701</v>
      </c>
      <c r="BR27">
        <v>712.30832258064504</v>
      </c>
      <c r="BS27">
        <v>21.182680645161302</v>
      </c>
      <c r="BT27">
        <v>20.623932258064499</v>
      </c>
      <c r="BU27">
        <v>696.34719354838705</v>
      </c>
      <c r="BV27">
        <v>21.057680645161302</v>
      </c>
      <c r="BW27">
        <v>500.00693548387102</v>
      </c>
      <c r="BX27">
        <v>102.72135483871</v>
      </c>
      <c r="BY27">
        <v>9.9976970967741899E-2</v>
      </c>
      <c r="BZ27">
        <v>27.984400000000001</v>
      </c>
      <c r="CA27">
        <v>28.860835483871</v>
      </c>
      <c r="CB27">
        <v>999.9</v>
      </c>
      <c r="CC27">
        <v>0</v>
      </c>
      <c r="CD27">
        <v>0</v>
      </c>
      <c r="CE27">
        <v>10001.126774193501</v>
      </c>
      <c r="CF27">
        <v>0</v>
      </c>
      <c r="CG27">
        <v>345.24106451612897</v>
      </c>
      <c r="CH27">
        <v>1399.99096774194</v>
      </c>
      <c r="CI27">
        <v>0.89999009677419295</v>
      </c>
      <c r="CJ27">
        <v>0.100009806451613</v>
      </c>
      <c r="CK27">
        <v>0</v>
      </c>
      <c r="CL27">
        <v>847.85370967741903</v>
      </c>
      <c r="CM27">
        <v>4.9997499999999997</v>
      </c>
      <c r="CN27">
        <v>11744.4096774194</v>
      </c>
      <c r="CO27">
        <v>12177.935483871001</v>
      </c>
      <c r="CP27">
        <v>49.136935483871</v>
      </c>
      <c r="CQ27">
        <v>50.77</v>
      </c>
      <c r="CR27">
        <v>50.173000000000002</v>
      </c>
      <c r="CS27">
        <v>50.27</v>
      </c>
      <c r="CT27">
        <v>50.1871935483871</v>
      </c>
      <c r="CU27">
        <v>1255.4761290322599</v>
      </c>
      <c r="CV27">
        <v>139.51483870967701</v>
      </c>
      <c r="CW27">
        <v>0</v>
      </c>
      <c r="CX27">
        <v>120.09999990463299</v>
      </c>
      <c r="CY27">
        <v>0</v>
      </c>
      <c r="CZ27">
        <v>847.80938461538403</v>
      </c>
      <c r="DA27">
        <v>-5.0757606643912103</v>
      </c>
      <c r="DB27">
        <v>-85.647862986844999</v>
      </c>
      <c r="DC27">
        <v>11743.6769230769</v>
      </c>
      <c r="DD27">
        <v>15</v>
      </c>
      <c r="DE27">
        <v>0</v>
      </c>
      <c r="DF27" t="s">
        <v>291</v>
      </c>
      <c r="DG27">
        <v>1607992667.0999999</v>
      </c>
      <c r="DH27">
        <v>1607992669.5999999</v>
      </c>
      <c r="DI27">
        <v>0</v>
      </c>
      <c r="DJ27">
        <v>2.2829999999999999</v>
      </c>
      <c r="DK27">
        <v>-1.6E-2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9.8154101179823705</v>
      </c>
      <c r="DS27">
        <v>-2.0179187540065699</v>
      </c>
      <c r="DT27">
        <v>0.15163787039847099</v>
      </c>
      <c r="DU27">
        <v>0</v>
      </c>
      <c r="DV27">
        <v>-12.1610580645161</v>
      </c>
      <c r="DW27">
        <v>2.33929914624678</v>
      </c>
      <c r="DX27">
        <v>0.177321300822225</v>
      </c>
      <c r="DY27">
        <v>0</v>
      </c>
      <c r="DZ27">
        <v>0.55874041935483898</v>
      </c>
      <c r="EA27">
        <v>2.9142367337250002E-3</v>
      </c>
      <c r="EB27">
        <v>1.4788354130802501E-3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1012.2</v>
      </c>
      <c r="EX27">
        <v>1012.2</v>
      </c>
      <c r="EY27">
        <v>2</v>
      </c>
      <c r="EZ27">
        <v>513.37400000000002</v>
      </c>
      <c r="FA27">
        <v>503.85300000000001</v>
      </c>
      <c r="FB27">
        <v>24.145700000000001</v>
      </c>
      <c r="FC27">
        <v>33.043300000000002</v>
      </c>
      <c r="FD27">
        <v>29.999500000000001</v>
      </c>
      <c r="FE27">
        <v>33.0715</v>
      </c>
      <c r="FF27">
        <v>33.054600000000001</v>
      </c>
      <c r="FG27">
        <v>33.971400000000003</v>
      </c>
      <c r="FH27">
        <v>13.3794</v>
      </c>
      <c r="FI27">
        <v>92.053100000000001</v>
      </c>
      <c r="FJ27">
        <v>24.155799999999999</v>
      </c>
      <c r="FK27">
        <v>712.08799999999997</v>
      </c>
      <c r="FL27">
        <v>20.680499999999999</v>
      </c>
      <c r="FM27">
        <v>101.379</v>
      </c>
      <c r="FN27">
        <v>100.73399999999999</v>
      </c>
    </row>
    <row r="28" spans="1:170" x14ac:dyDescent="0.25">
      <c r="A28">
        <v>12</v>
      </c>
      <c r="B28">
        <v>1608053522.0999999</v>
      </c>
      <c r="C28">
        <v>1076.5999999046301</v>
      </c>
      <c r="D28" t="s">
        <v>334</v>
      </c>
      <c r="E28" t="s">
        <v>335</v>
      </c>
      <c r="F28" t="s">
        <v>285</v>
      </c>
      <c r="G28" t="s">
        <v>286</v>
      </c>
      <c r="H28">
        <v>1608053514.0999999</v>
      </c>
      <c r="I28">
        <f t="shared" si="0"/>
        <v>2.0741295746815158E-4</v>
      </c>
      <c r="J28">
        <f t="shared" si="1"/>
        <v>9.2962419252080206</v>
      </c>
      <c r="K28">
        <f t="shared" si="2"/>
        <v>800.10029032258103</v>
      </c>
      <c r="L28">
        <f t="shared" si="3"/>
        <v>-515.28205907505719</v>
      </c>
      <c r="M28">
        <f t="shared" si="4"/>
        <v>-52.982918543461999</v>
      </c>
      <c r="N28">
        <f t="shared" si="5"/>
        <v>82.268822991538983</v>
      </c>
      <c r="O28">
        <f t="shared" si="6"/>
        <v>1.1364256816056982E-2</v>
      </c>
      <c r="P28">
        <f t="shared" si="7"/>
        <v>2.9765278565368165</v>
      </c>
      <c r="Q28">
        <f t="shared" si="8"/>
        <v>1.1340207318809851E-2</v>
      </c>
      <c r="R28">
        <f t="shared" si="9"/>
        <v>7.0897860423021382E-3</v>
      </c>
      <c r="S28">
        <f t="shared" si="10"/>
        <v>231.28975446581552</v>
      </c>
      <c r="T28">
        <f t="shared" si="11"/>
        <v>29.299643970848813</v>
      </c>
      <c r="U28">
        <f t="shared" si="12"/>
        <v>28.922222580645201</v>
      </c>
      <c r="V28">
        <f t="shared" si="13"/>
        <v>4.0037077439059523</v>
      </c>
      <c r="W28">
        <f t="shared" si="14"/>
        <v>57.403490796242998</v>
      </c>
      <c r="X28">
        <f t="shared" si="15"/>
        <v>2.1796140436652558</v>
      </c>
      <c r="Y28">
        <f t="shared" si="16"/>
        <v>3.7970060939358579</v>
      </c>
      <c r="Z28">
        <f t="shared" si="17"/>
        <v>1.8240937002406965</v>
      </c>
      <c r="AA28">
        <f t="shared" si="18"/>
        <v>-9.1469114243454843</v>
      </c>
      <c r="AB28">
        <f t="shared" si="19"/>
        <v>-146.41852435699889</v>
      </c>
      <c r="AC28">
        <f t="shared" si="20"/>
        <v>-10.772421058044968</v>
      </c>
      <c r="AD28">
        <f t="shared" si="21"/>
        <v>64.951897626426188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54124.626663804054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336</v>
      </c>
      <c r="AQ28">
        <v>838.11580769230795</v>
      </c>
      <c r="AR28">
        <v>996.33</v>
      </c>
      <c r="AS28">
        <f t="shared" si="27"/>
        <v>0.15879697721406771</v>
      </c>
      <c r="AT28">
        <v>0.5</v>
      </c>
      <c r="AU28">
        <f t="shared" si="28"/>
        <v>1180.1785071989436</v>
      </c>
      <c r="AV28">
        <f t="shared" si="29"/>
        <v>9.2962419252080206</v>
      </c>
      <c r="AW28">
        <f t="shared" si="30"/>
        <v>93.704389758101556</v>
      </c>
      <c r="AX28">
        <f t="shared" si="31"/>
        <v>0.36421667519797657</v>
      </c>
      <c r="AY28">
        <f t="shared" si="32"/>
        <v>8.3665219666297294E-3</v>
      </c>
      <c r="AZ28">
        <f t="shared" si="33"/>
        <v>2.2740959320706993</v>
      </c>
      <c r="BA28" t="s">
        <v>337</v>
      </c>
      <c r="BB28">
        <v>633.45000000000005</v>
      </c>
      <c r="BC28">
        <f t="shared" si="34"/>
        <v>362.88</v>
      </c>
      <c r="BD28">
        <f t="shared" si="35"/>
        <v>0.43599590031881641</v>
      </c>
      <c r="BE28">
        <f t="shared" si="36"/>
        <v>0.86195090218098402</v>
      </c>
      <c r="BF28">
        <f t="shared" si="37"/>
        <v>0.56333437411841281</v>
      </c>
      <c r="BG28">
        <f t="shared" si="38"/>
        <v>0.88971462436838933</v>
      </c>
      <c r="BH28">
        <f t="shared" si="39"/>
        <v>1399.99225806452</v>
      </c>
      <c r="BI28">
        <f t="shared" si="40"/>
        <v>1180.1785071989436</v>
      </c>
      <c r="BJ28">
        <f t="shared" si="41"/>
        <v>0.84298930969127828</v>
      </c>
      <c r="BK28">
        <f t="shared" si="42"/>
        <v>0.19597861938255653</v>
      </c>
      <c r="BL28">
        <v>6</v>
      </c>
      <c r="BM28">
        <v>0.5</v>
      </c>
      <c r="BN28" t="s">
        <v>290</v>
      </c>
      <c r="BO28">
        <v>2</v>
      </c>
      <c r="BP28">
        <v>1608053514.0999999</v>
      </c>
      <c r="BQ28">
        <v>800.10029032258103</v>
      </c>
      <c r="BR28">
        <v>811.45461290322601</v>
      </c>
      <c r="BS28">
        <v>21.197700000000001</v>
      </c>
      <c r="BT28">
        <v>20.954087096774199</v>
      </c>
      <c r="BU28">
        <v>796.300322580645</v>
      </c>
      <c r="BV28">
        <v>21.072700000000001</v>
      </c>
      <c r="BW28">
        <v>500.01361290322598</v>
      </c>
      <c r="BX28">
        <v>102.72316129032301</v>
      </c>
      <c r="BY28">
        <v>9.9977241935483893E-2</v>
      </c>
      <c r="BZ28">
        <v>28.009790322580599</v>
      </c>
      <c r="CA28">
        <v>28.922222580645201</v>
      </c>
      <c r="CB28">
        <v>999.9</v>
      </c>
      <c r="CC28">
        <v>0</v>
      </c>
      <c r="CD28">
        <v>0</v>
      </c>
      <c r="CE28">
        <v>9998.02419354839</v>
      </c>
      <c r="CF28">
        <v>0</v>
      </c>
      <c r="CG28">
        <v>353.30487096774198</v>
      </c>
      <c r="CH28">
        <v>1399.99225806452</v>
      </c>
      <c r="CI28">
        <v>0.89999967741935505</v>
      </c>
      <c r="CJ28">
        <v>0.100000170967742</v>
      </c>
      <c r="CK28">
        <v>0</v>
      </c>
      <c r="CL28">
        <v>838.25854838709699</v>
      </c>
      <c r="CM28">
        <v>4.9997499999999997</v>
      </c>
      <c r="CN28">
        <v>11608.916129032301</v>
      </c>
      <c r="CO28">
        <v>12177.990322580599</v>
      </c>
      <c r="CP28">
        <v>49.1208064516129</v>
      </c>
      <c r="CQ28">
        <v>50.686999999999998</v>
      </c>
      <c r="CR28">
        <v>50.100677419354803</v>
      </c>
      <c r="CS28">
        <v>50.215451612903202</v>
      </c>
      <c r="CT28">
        <v>50.140935483870997</v>
      </c>
      <c r="CU28">
        <v>1255.4919354838701</v>
      </c>
      <c r="CV28">
        <v>139.50032258064499</v>
      </c>
      <c r="CW28">
        <v>0</v>
      </c>
      <c r="CX28">
        <v>120</v>
      </c>
      <c r="CY28">
        <v>0</v>
      </c>
      <c r="CZ28">
        <v>838.11580769230795</v>
      </c>
      <c r="DA28">
        <v>-8.7784273423095094</v>
      </c>
      <c r="DB28">
        <v>-130.068376008391</v>
      </c>
      <c r="DC28">
        <v>11607.6730769231</v>
      </c>
      <c r="DD28">
        <v>15</v>
      </c>
      <c r="DE28">
        <v>0</v>
      </c>
      <c r="DF28" t="s">
        <v>291</v>
      </c>
      <c r="DG28">
        <v>1607992667.0999999</v>
      </c>
      <c r="DH28">
        <v>1607992669.5999999</v>
      </c>
      <c r="DI28">
        <v>0</v>
      </c>
      <c r="DJ28">
        <v>2.2829999999999999</v>
      </c>
      <c r="DK28">
        <v>-1.6E-2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9.3134931841567301</v>
      </c>
      <c r="DS28">
        <v>-1.1593613666589799</v>
      </c>
      <c r="DT28">
        <v>9.4029718483999394E-2</v>
      </c>
      <c r="DU28">
        <v>0</v>
      </c>
      <c r="DV28">
        <v>-11.361599999999999</v>
      </c>
      <c r="DW28">
        <v>2.0636155728587098</v>
      </c>
      <c r="DX28">
        <v>0.153367943195441</v>
      </c>
      <c r="DY28">
        <v>0</v>
      </c>
      <c r="DZ28">
        <v>0.24587709999999999</v>
      </c>
      <c r="EA28">
        <v>-0.79378814682981003</v>
      </c>
      <c r="EB28">
        <v>5.9805487840916403E-2</v>
      </c>
      <c r="EC28">
        <v>0</v>
      </c>
      <c r="ED28">
        <v>0</v>
      </c>
      <c r="EE28">
        <v>3</v>
      </c>
      <c r="EF28" t="s">
        <v>338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1014.2</v>
      </c>
      <c r="EX28">
        <v>1014.2</v>
      </c>
      <c r="EY28">
        <v>2</v>
      </c>
      <c r="EZ28">
        <v>513.04999999999995</v>
      </c>
      <c r="FA28">
        <v>503.54300000000001</v>
      </c>
      <c r="FB28">
        <v>23.977599999999999</v>
      </c>
      <c r="FC28">
        <v>32.953600000000002</v>
      </c>
      <c r="FD28">
        <v>30.0001</v>
      </c>
      <c r="FE28">
        <v>32.965600000000002</v>
      </c>
      <c r="FF28">
        <v>32.948900000000002</v>
      </c>
      <c r="FG28">
        <v>37.664000000000001</v>
      </c>
      <c r="FH28">
        <v>9.6974300000000007</v>
      </c>
      <c r="FI28">
        <v>96.765799999999999</v>
      </c>
      <c r="FJ28">
        <v>23.969200000000001</v>
      </c>
      <c r="FK28">
        <v>811.23699999999997</v>
      </c>
      <c r="FL28">
        <v>21.191099999999999</v>
      </c>
      <c r="FM28">
        <v>101.396</v>
      </c>
      <c r="FN28">
        <v>100.752</v>
      </c>
    </row>
    <row r="29" spans="1:170" x14ac:dyDescent="0.25">
      <c r="A29">
        <v>13</v>
      </c>
      <c r="B29">
        <v>1608053628.0999999</v>
      </c>
      <c r="C29">
        <v>1182.5999999046301</v>
      </c>
      <c r="D29" t="s">
        <v>339</v>
      </c>
      <c r="E29" t="s">
        <v>340</v>
      </c>
      <c r="F29" t="s">
        <v>285</v>
      </c>
      <c r="G29" t="s">
        <v>286</v>
      </c>
      <c r="H29">
        <v>1608053620.3499999</v>
      </c>
      <c r="I29">
        <f t="shared" si="0"/>
        <v>3.0079949631196752E-4</v>
      </c>
      <c r="J29">
        <f t="shared" si="1"/>
        <v>9.1949876971638052</v>
      </c>
      <c r="K29">
        <f t="shared" si="2"/>
        <v>899.73889999999994</v>
      </c>
      <c r="L29">
        <f t="shared" si="3"/>
        <v>-0.67300563868473373</v>
      </c>
      <c r="M29">
        <f t="shared" si="4"/>
        <v>-6.9202329309188723E-2</v>
      </c>
      <c r="N29">
        <f t="shared" si="5"/>
        <v>92.516353610009674</v>
      </c>
      <c r="O29">
        <f t="shared" si="6"/>
        <v>1.6623492086379196E-2</v>
      </c>
      <c r="P29">
        <f t="shared" si="7"/>
        <v>2.9759628958939262</v>
      </c>
      <c r="Q29">
        <f t="shared" si="8"/>
        <v>1.6572076875973816E-2</v>
      </c>
      <c r="R29">
        <f t="shared" si="9"/>
        <v>1.036215416835613E-2</v>
      </c>
      <c r="S29">
        <f t="shared" si="10"/>
        <v>231.29607662835454</v>
      </c>
      <c r="T29">
        <f t="shared" si="11"/>
        <v>29.243882469730547</v>
      </c>
      <c r="U29">
        <f t="shared" si="12"/>
        <v>28.912859999999998</v>
      </c>
      <c r="V29">
        <f t="shared" si="13"/>
        <v>4.0015379163880089</v>
      </c>
      <c r="W29">
        <f t="shared" si="14"/>
        <v>57.820868200715239</v>
      </c>
      <c r="X29">
        <f t="shared" si="15"/>
        <v>2.1913524026141111</v>
      </c>
      <c r="Y29">
        <f t="shared" si="16"/>
        <v>3.7898988216628062</v>
      </c>
      <c r="Z29">
        <f t="shared" si="17"/>
        <v>1.8101855137738978</v>
      </c>
      <c r="AA29">
        <f t="shared" si="18"/>
        <v>-13.265257787357768</v>
      </c>
      <c r="AB29">
        <f t="shared" si="19"/>
        <v>-150.04466200968818</v>
      </c>
      <c r="AC29">
        <f t="shared" si="20"/>
        <v>-11.03902339483419</v>
      </c>
      <c r="AD29">
        <f t="shared" si="21"/>
        <v>56.947133436474388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54113.875604557819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831.63459999999998</v>
      </c>
      <c r="AR29">
        <v>989.99</v>
      </c>
      <c r="AS29">
        <f t="shared" si="27"/>
        <v>0.15995656521783053</v>
      </c>
      <c r="AT29">
        <v>0.5</v>
      </c>
      <c r="AU29">
        <f t="shared" si="28"/>
        <v>1180.2091107473591</v>
      </c>
      <c r="AV29">
        <f t="shared" si="29"/>
        <v>9.1949876971638052</v>
      </c>
      <c r="AW29">
        <f t="shared" si="30"/>
        <v>94.391097796968864</v>
      </c>
      <c r="AX29">
        <f t="shared" si="31"/>
        <v>0.36378145233790238</v>
      </c>
      <c r="AY29">
        <f t="shared" si="32"/>
        <v>8.2805115534072705E-3</v>
      </c>
      <c r="AZ29">
        <f t="shared" si="33"/>
        <v>2.2950635865008739</v>
      </c>
      <c r="BA29" t="s">
        <v>342</v>
      </c>
      <c r="BB29">
        <v>629.85</v>
      </c>
      <c r="BC29">
        <f t="shared" si="34"/>
        <v>360.14</v>
      </c>
      <c r="BD29">
        <f t="shared" si="35"/>
        <v>0.43970511467762546</v>
      </c>
      <c r="BE29">
        <f t="shared" si="36"/>
        <v>0.86318064910741088</v>
      </c>
      <c r="BF29">
        <f t="shared" si="37"/>
        <v>0.57685922206312135</v>
      </c>
      <c r="BG29">
        <f t="shared" si="38"/>
        <v>0.89220421532877592</v>
      </c>
      <c r="BH29">
        <f t="shared" si="39"/>
        <v>1400.02833333333</v>
      </c>
      <c r="BI29">
        <f t="shared" si="40"/>
        <v>1180.2091107473591</v>
      </c>
      <c r="BJ29">
        <f t="shared" si="41"/>
        <v>0.84298944717597035</v>
      </c>
      <c r="BK29">
        <f t="shared" si="42"/>
        <v>0.19597889435194069</v>
      </c>
      <c r="BL29">
        <v>6</v>
      </c>
      <c r="BM29">
        <v>0.5</v>
      </c>
      <c r="BN29" t="s">
        <v>290</v>
      </c>
      <c r="BO29">
        <v>2</v>
      </c>
      <c r="BP29">
        <v>1608053620.3499999</v>
      </c>
      <c r="BQ29">
        <v>899.73889999999994</v>
      </c>
      <c r="BR29">
        <v>911.09743333333302</v>
      </c>
      <c r="BS29">
        <v>21.311313333333299</v>
      </c>
      <c r="BT29">
        <v>20.9580533333333</v>
      </c>
      <c r="BU29">
        <v>895.93893333333301</v>
      </c>
      <c r="BV29">
        <v>21.186313333333299</v>
      </c>
      <c r="BW29">
        <v>500.00973333333297</v>
      </c>
      <c r="BX29">
        <v>102.725733333333</v>
      </c>
      <c r="BY29">
        <v>0.100046023333333</v>
      </c>
      <c r="BZ29">
        <v>27.977653333333301</v>
      </c>
      <c r="CA29">
        <v>28.912859999999998</v>
      </c>
      <c r="CB29">
        <v>999.9</v>
      </c>
      <c r="CC29">
        <v>0</v>
      </c>
      <c r="CD29">
        <v>0</v>
      </c>
      <c r="CE29">
        <v>9994.5803333333297</v>
      </c>
      <c r="CF29">
        <v>0</v>
      </c>
      <c r="CG29">
        <v>349.00923333333299</v>
      </c>
      <c r="CH29">
        <v>1400.02833333333</v>
      </c>
      <c r="CI29">
        <v>0.89999439999999997</v>
      </c>
      <c r="CJ29">
        <v>0.10000545666666701</v>
      </c>
      <c r="CK29">
        <v>0</v>
      </c>
      <c r="CL29">
        <v>831.67100000000005</v>
      </c>
      <c r="CM29">
        <v>4.9997499999999997</v>
      </c>
      <c r="CN29">
        <v>11518.3433333333</v>
      </c>
      <c r="CO29">
        <v>12178.28</v>
      </c>
      <c r="CP29">
        <v>49.093499999999999</v>
      </c>
      <c r="CQ29">
        <v>50.576700000000002</v>
      </c>
      <c r="CR29">
        <v>50.066200000000002</v>
      </c>
      <c r="CS29">
        <v>50.139466666666699</v>
      </c>
      <c r="CT29">
        <v>50.1291333333333</v>
      </c>
      <c r="CU29">
        <v>1255.518</v>
      </c>
      <c r="CV29">
        <v>139.51033333333299</v>
      </c>
      <c r="CW29">
        <v>0</v>
      </c>
      <c r="CX29">
        <v>105.09999990463299</v>
      </c>
      <c r="CY29">
        <v>0</v>
      </c>
      <c r="CZ29">
        <v>831.63459999999998</v>
      </c>
      <c r="DA29">
        <v>-4.81299999684233</v>
      </c>
      <c r="DB29">
        <v>-80.861538604812495</v>
      </c>
      <c r="DC29">
        <v>11517.951999999999</v>
      </c>
      <c r="DD29">
        <v>15</v>
      </c>
      <c r="DE29">
        <v>0</v>
      </c>
      <c r="DF29" t="s">
        <v>291</v>
      </c>
      <c r="DG29">
        <v>1607992667.0999999</v>
      </c>
      <c r="DH29">
        <v>1607992669.5999999</v>
      </c>
      <c r="DI29">
        <v>0</v>
      </c>
      <c r="DJ29">
        <v>2.2829999999999999</v>
      </c>
      <c r="DK29">
        <v>-1.6E-2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9.1958845176837603</v>
      </c>
      <c r="DS29">
        <v>-0.19755623277916501</v>
      </c>
      <c r="DT29">
        <v>4.9059773384812398E-2</v>
      </c>
      <c r="DU29">
        <v>1</v>
      </c>
      <c r="DV29">
        <v>-11.3590866666667</v>
      </c>
      <c r="DW29">
        <v>3.8512124582858999E-2</v>
      </c>
      <c r="DX29">
        <v>5.5662702852887803E-2</v>
      </c>
      <c r="DY29">
        <v>1</v>
      </c>
      <c r="DZ29">
        <v>0.35342246666666699</v>
      </c>
      <c r="EA29">
        <v>6.6009824249164697E-2</v>
      </c>
      <c r="EB29">
        <v>6.2232854384873604E-3</v>
      </c>
      <c r="EC29">
        <v>1</v>
      </c>
      <c r="ED29">
        <v>3</v>
      </c>
      <c r="EE29">
        <v>3</v>
      </c>
      <c r="EF29" t="s">
        <v>301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1016</v>
      </c>
      <c r="EX29">
        <v>1016</v>
      </c>
      <c r="EY29">
        <v>2</v>
      </c>
      <c r="EZ29">
        <v>512.98900000000003</v>
      </c>
      <c r="FA29">
        <v>503.44400000000002</v>
      </c>
      <c r="FB29">
        <v>24.0624</v>
      </c>
      <c r="FC29">
        <v>32.930199999999999</v>
      </c>
      <c r="FD29">
        <v>30</v>
      </c>
      <c r="FE29">
        <v>32.917000000000002</v>
      </c>
      <c r="FF29">
        <v>32.8949</v>
      </c>
      <c r="FG29">
        <v>41.319000000000003</v>
      </c>
      <c r="FH29">
        <v>10.1731</v>
      </c>
      <c r="FI29">
        <v>100</v>
      </c>
      <c r="FJ29">
        <v>24.0718</v>
      </c>
      <c r="FK29">
        <v>911.04300000000001</v>
      </c>
      <c r="FL29">
        <v>21.0303</v>
      </c>
      <c r="FM29">
        <v>101.4</v>
      </c>
      <c r="FN29">
        <v>100.759</v>
      </c>
    </row>
    <row r="30" spans="1:170" x14ac:dyDescent="0.25">
      <c r="A30">
        <v>14</v>
      </c>
      <c r="B30">
        <v>1608053748.5999999</v>
      </c>
      <c r="C30">
        <v>1303.0999999046301</v>
      </c>
      <c r="D30" t="s">
        <v>343</v>
      </c>
      <c r="E30" t="s">
        <v>344</v>
      </c>
      <c r="F30" t="s">
        <v>285</v>
      </c>
      <c r="G30" t="s">
        <v>286</v>
      </c>
      <c r="H30">
        <v>1608053740.5999999</v>
      </c>
      <c r="I30">
        <f t="shared" si="0"/>
        <v>8.7090568871350127E-5</v>
      </c>
      <c r="J30">
        <f t="shared" si="1"/>
        <v>11.811105887831099</v>
      </c>
      <c r="K30">
        <f t="shared" si="2"/>
        <v>1199.6245161290301</v>
      </c>
      <c r="L30">
        <f t="shared" si="3"/>
        <v>-2721.0721047806296</v>
      </c>
      <c r="M30">
        <f t="shared" si="4"/>
        <v>-279.78437509458098</v>
      </c>
      <c r="N30">
        <f t="shared" si="5"/>
        <v>123.34704214696229</v>
      </c>
      <c r="O30">
        <f t="shared" si="6"/>
        <v>4.7966403075306212E-3</v>
      </c>
      <c r="P30">
        <f t="shared" si="7"/>
        <v>2.9764085418918951</v>
      </c>
      <c r="Q30">
        <f t="shared" si="8"/>
        <v>4.7923499888961598E-3</v>
      </c>
      <c r="R30">
        <f t="shared" si="9"/>
        <v>2.9956038825325669E-3</v>
      </c>
      <c r="S30">
        <f t="shared" si="10"/>
        <v>231.29395727402132</v>
      </c>
      <c r="T30">
        <f t="shared" si="11"/>
        <v>29.319589253414414</v>
      </c>
      <c r="U30">
        <f t="shared" si="12"/>
        <v>28.9194064516129</v>
      </c>
      <c r="V30">
        <f t="shared" si="13"/>
        <v>4.0030549832634437</v>
      </c>
      <c r="W30">
        <f t="shared" si="14"/>
        <v>57.734378965157816</v>
      </c>
      <c r="X30">
        <f t="shared" si="15"/>
        <v>2.1907792139725966</v>
      </c>
      <c r="Y30">
        <f t="shared" si="16"/>
        <v>3.7945834929560989</v>
      </c>
      <c r="Z30">
        <f t="shared" si="17"/>
        <v>1.8122757692908471</v>
      </c>
      <c r="AA30">
        <f t="shared" si="18"/>
        <v>-3.8406940872265407</v>
      </c>
      <c r="AB30">
        <f t="shared" si="19"/>
        <v>-147.71759091927586</v>
      </c>
      <c r="AC30">
        <f t="shared" si="20"/>
        <v>-10.867688795302408</v>
      </c>
      <c r="AD30">
        <f t="shared" si="21"/>
        <v>68.867983472216508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54123.053887102906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850.07646153846201</v>
      </c>
      <c r="AR30">
        <v>1028.45</v>
      </c>
      <c r="AS30">
        <f t="shared" si="27"/>
        <v>0.17343919340905056</v>
      </c>
      <c r="AT30">
        <v>0.5</v>
      </c>
      <c r="AU30">
        <f t="shared" si="28"/>
        <v>1180.195113650653</v>
      </c>
      <c r="AV30">
        <f t="shared" si="29"/>
        <v>11.811105887831099</v>
      </c>
      <c r="AW30">
        <f t="shared" si="30"/>
        <v>102.346044288436</v>
      </c>
      <c r="AX30">
        <f t="shared" si="31"/>
        <v>0.38300354903009393</v>
      </c>
      <c r="AY30">
        <f t="shared" si="32"/>
        <v>1.0497292544556764E-2</v>
      </c>
      <c r="AZ30">
        <f t="shared" si="33"/>
        <v>2.1718411201322376</v>
      </c>
      <c r="BA30" t="s">
        <v>346</v>
      </c>
      <c r="BB30">
        <v>634.54999999999995</v>
      </c>
      <c r="BC30">
        <f t="shared" si="34"/>
        <v>393.90000000000009</v>
      </c>
      <c r="BD30">
        <f t="shared" si="35"/>
        <v>0.45283965082898703</v>
      </c>
      <c r="BE30">
        <f t="shared" si="36"/>
        <v>0.85008734438807565</v>
      </c>
      <c r="BF30">
        <f t="shared" si="37"/>
        <v>0.56993253290403278</v>
      </c>
      <c r="BG30">
        <f t="shared" si="38"/>
        <v>0.87710174398233065</v>
      </c>
      <c r="BH30">
        <f t="shared" si="39"/>
        <v>1400.01129032258</v>
      </c>
      <c r="BI30">
        <f t="shared" si="40"/>
        <v>1180.195113650653</v>
      </c>
      <c r="BJ30">
        <f t="shared" si="41"/>
        <v>0.84298971144634227</v>
      </c>
      <c r="BK30">
        <f t="shared" si="42"/>
        <v>0.19597942289268463</v>
      </c>
      <c r="BL30">
        <v>6</v>
      </c>
      <c r="BM30">
        <v>0.5</v>
      </c>
      <c r="BN30" t="s">
        <v>290</v>
      </c>
      <c r="BO30">
        <v>2</v>
      </c>
      <c r="BP30">
        <v>1608053740.5999999</v>
      </c>
      <c r="BQ30">
        <v>1199.6245161290301</v>
      </c>
      <c r="BR30">
        <v>1213.92258064516</v>
      </c>
      <c r="BS30">
        <v>21.306651612903199</v>
      </c>
      <c r="BT30">
        <v>21.2043741935484</v>
      </c>
      <c r="BU30">
        <v>1195.8245161290299</v>
      </c>
      <c r="BV30">
        <v>21.181651612903199</v>
      </c>
      <c r="BW30">
        <v>500.02216129032303</v>
      </c>
      <c r="BX30">
        <v>102.72135483871</v>
      </c>
      <c r="BY30">
        <v>0.100020090322581</v>
      </c>
      <c r="BZ30">
        <v>27.998841935483899</v>
      </c>
      <c r="CA30">
        <v>28.9194064516129</v>
      </c>
      <c r="CB30">
        <v>999.9</v>
      </c>
      <c r="CC30">
        <v>0</v>
      </c>
      <c r="CD30">
        <v>0</v>
      </c>
      <c r="CE30">
        <v>9997.5254838709698</v>
      </c>
      <c r="CF30">
        <v>0</v>
      </c>
      <c r="CG30">
        <v>343.67403225806498</v>
      </c>
      <c r="CH30">
        <v>1400.01129032258</v>
      </c>
      <c r="CI30">
        <v>0.89998370967741903</v>
      </c>
      <c r="CJ30">
        <v>0.10001628064516099</v>
      </c>
      <c r="CK30">
        <v>0</v>
      </c>
      <c r="CL30">
        <v>850.07412903225804</v>
      </c>
      <c r="CM30">
        <v>4.9997499999999997</v>
      </c>
      <c r="CN30">
        <v>11762.3064516129</v>
      </c>
      <c r="CO30">
        <v>12178.083870967699</v>
      </c>
      <c r="CP30">
        <v>49.021999999999998</v>
      </c>
      <c r="CQ30">
        <v>50.554000000000002</v>
      </c>
      <c r="CR30">
        <v>50.008000000000003</v>
      </c>
      <c r="CS30">
        <v>50.078193548387098</v>
      </c>
      <c r="CT30">
        <v>50.062064516128999</v>
      </c>
      <c r="CU30">
        <v>1255.4903225806499</v>
      </c>
      <c r="CV30">
        <v>139.52096774193501</v>
      </c>
      <c r="CW30">
        <v>0</v>
      </c>
      <c r="CX30">
        <v>119.59999990463299</v>
      </c>
      <c r="CY30">
        <v>0</v>
      </c>
      <c r="CZ30">
        <v>850.07646153846201</v>
      </c>
      <c r="DA30">
        <v>-0.60519658826946299</v>
      </c>
      <c r="DB30">
        <v>-17.682051311282901</v>
      </c>
      <c r="DC30">
        <v>11762.2615384615</v>
      </c>
      <c r="DD30">
        <v>15</v>
      </c>
      <c r="DE30">
        <v>0</v>
      </c>
      <c r="DF30" t="s">
        <v>291</v>
      </c>
      <c r="DG30">
        <v>1607992667.0999999</v>
      </c>
      <c r="DH30">
        <v>1607992669.5999999</v>
      </c>
      <c r="DI30">
        <v>0</v>
      </c>
      <c r="DJ30">
        <v>2.2829999999999999</v>
      </c>
      <c r="DK30">
        <v>-1.6E-2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11.814444267616</v>
      </c>
      <c r="DS30">
        <v>-1.3222881922643599</v>
      </c>
      <c r="DT30">
        <v>0.109008880565024</v>
      </c>
      <c r="DU30">
        <v>0</v>
      </c>
      <c r="DV30">
        <v>-14.28448</v>
      </c>
      <c r="DW30">
        <v>1.6041183537263499</v>
      </c>
      <c r="DX30">
        <v>0.12972775955823801</v>
      </c>
      <c r="DY30">
        <v>0</v>
      </c>
      <c r="DZ30">
        <v>0.10139154</v>
      </c>
      <c r="EA30">
        <v>-0.16698580111234701</v>
      </c>
      <c r="EB30">
        <v>1.32074760134453E-2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1018</v>
      </c>
      <c r="EX30">
        <v>1018</v>
      </c>
      <c r="EY30">
        <v>2</v>
      </c>
      <c r="EZ30">
        <v>512.57399999999996</v>
      </c>
      <c r="FA30">
        <v>503.59399999999999</v>
      </c>
      <c r="FB30">
        <v>24.058</v>
      </c>
      <c r="FC30">
        <v>32.9009</v>
      </c>
      <c r="FD30">
        <v>30</v>
      </c>
      <c r="FE30">
        <v>32.8733</v>
      </c>
      <c r="FF30">
        <v>32.846600000000002</v>
      </c>
      <c r="FG30">
        <v>51.942599999999999</v>
      </c>
      <c r="FH30">
        <v>6.3299899999999996</v>
      </c>
      <c r="FI30">
        <v>100</v>
      </c>
      <c r="FJ30">
        <v>24.058</v>
      </c>
      <c r="FK30">
        <v>1214.1500000000001</v>
      </c>
      <c r="FL30">
        <v>21.349499999999999</v>
      </c>
      <c r="FM30">
        <v>101.405</v>
      </c>
      <c r="FN30">
        <v>100.75700000000001</v>
      </c>
    </row>
    <row r="31" spans="1:170" x14ac:dyDescent="0.25">
      <c r="A31">
        <v>15</v>
      </c>
      <c r="B31">
        <v>1608053869.0999999</v>
      </c>
      <c r="C31">
        <v>1423.5999999046301</v>
      </c>
      <c r="D31" t="s">
        <v>347</v>
      </c>
      <c r="E31" t="s">
        <v>348</v>
      </c>
      <c r="F31" t="s">
        <v>285</v>
      </c>
      <c r="G31" t="s">
        <v>286</v>
      </c>
      <c r="H31">
        <v>1608053861.0999999</v>
      </c>
      <c r="I31">
        <f t="shared" si="0"/>
        <v>2.1212109521809069E-4</v>
      </c>
      <c r="J31">
        <f t="shared" si="1"/>
        <v>11.48045712263867</v>
      </c>
      <c r="K31">
        <f t="shared" si="2"/>
        <v>1399.8767741935501</v>
      </c>
      <c r="L31">
        <f t="shared" si="3"/>
        <v>-187.72334835525911</v>
      </c>
      <c r="M31">
        <f t="shared" si="4"/>
        <v>-19.301570830330437</v>
      </c>
      <c r="N31">
        <f t="shared" si="5"/>
        <v>143.9342572331351</v>
      </c>
      <c r="O31">
        <f t="shared" si="6"/>
        <v>1.172159772600999E-2</v>
      </c>
      <c r="P31">
        <f t="shared" si="7"/>
        <v>2.9773958837179082</v>
      </c>
      <c r="Q31">
        <f t="shared" si="8"/>
        <v>1.1696021290931466E-2</v>
      </c>
      <c r="R31">
        <f t="shared" si="9"/>
        <v>7.3123065524406654E-3</v>
      </c>
      <c r="S31">
        <f t="shared" si="10"/>
        <v>231.28994216574495</v>
      </c>
      <c r="T31">
        <f t="shared" si="11"/>
        <v>29.273162885650976</v>
      </c>
      <c r="U31">
        <f t="shared" si="12"/>
        <v>28.904077419354799</v>
      </c>
      <c r="V31">
        <f t="shared" si="13"/>
        <v>3.999503439131717</v>
      </c>
      <c r="W31">
        <f t="shared" si="14"/>
        <v>57.784464310203084</v>
      </c>
      <c r="X31">
        <f t="shared" si="15"/>
        <v>2.1908908060265526</v>
      </c>
      <c r="Y31">
        <f t="shared" si="16"/>
        <v>3.7914876120772547</v>
      </c>
      <c r="Z31">
        <f t="shared" si="17"/>
        <v>1.8086126331051644</v>
      </c>
      <c r="AA31">
        <f t="shared" si="18"/>
        <v>-9.3545402991177991</v>
      </c>
      <c r="AB31">
        <f t="shared" si="19"/>
        <v>-147.55325941637707</v>
      </c>
      <c r="AC31">
        <f t="shared" si="20"/>
        <v>-10.850415272414448</v>
      </c>
      <c r="AD31">
        <f t="shared" si="21"/>
        <v>63.531727177835648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54154.515686344741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853.35176000000001</v>
      </c>
      <c r="AR31">
        <v>1033.69</v>
      </c>
      <c r="AS31">
        <f t="shared" si="27"/>
        <v>0.17446066035271701</v>
      </c>
      <c r="AT31">
        <v>0.5</v>
      </c>
      <c r="AU31">
        <f t="shared" si="28"/>
        <v>1180.1795813924889</v>
      </c>
      <c r="AV31">
        <f t="shared" si="29"/>
        <v>11.48045712263867</v>
      </c>
      <c r="AW31">
        <f t="shared" si="30"/>
        <v>102.94745455226338</v>
      </c>
      <c r="AX31">
        <f t="shared" si="31"/>
        <v>0.38450599309270672</v>
      </c>
      <c r="AY31">
        <f t="shared" si="32"/>
        <v>1.0217262518834183E-2</v>
      </c>
      <c r="AZ31">
        <f t="shared" si="33"/>
        <v>2.1557623658930627</v>
      </c>
      <c r="BA31" t="s">
        <v>350</v>
      </c>
      <c r="BB31">
        <v>636.23</v>
      </c>
      <c r="BC31">
        <f t="shared" si="34"/>
        <v>397.46000000000004</v>
      </c>
      <c r="BD31">
        <f t="shared" si="35"/>
        <v>0.45372676495748004</v>
      </c>
      <c r="BE31">
        <f t="shared" si="36"/>
        <v>0.84863567987508803</v>
      </c>
      <c r="BF31">
        <f t="shared" si="37"/>
        <v>0.56672164998295749</v>
      </c>
      <c r="BG31">
        <f t="shared" si="38"/>
        <v>0.87504410098037078</v>
      </c>
      <c r="BH31">
        <f t="shared" si="39"/>
        <v>1399.9935483871</v>
      </c>
      <c r="BI31">
        <f t="shared" si="40"/>
        <v>1180.1795813924889</v>
      </c>
      <c r="BJ31">
        <f t="shared" si="41"/>
        <v>0.84298930002366546</v>
      </c>
      <c r="BK31">
        <f t="shared" si="42"/>
        <v>0.19597860004733086</v>
      </c>
      <c r="BL31">
        <v>6</v>
      </c>
      <c r="BM31">
        <v>0.5</v>
      </c>
      <c r="BN31" t="s">
        <v>290</v>
      </c>
      <c r="BO31">
        <v>2</v>
      </c>
      <c r="BP31">
        <v>1608053861.0999999</v>
      </c>
      <c r="BQ31">
        <v>1399.8767741935501</v>
      </c>
      <c r="BR31">
        <v>1414.0093548387099</v>
      </c>
      <c r="BS31">
        <v>21.308180645161301</v>
      </c>
      <c r="BT31">
        <v>21.059064516128998</v>
      </c>
      <c r="BU31">
        <v>1396.0767741935499</v>
      </c>
      <c r="BV31">
        <v>21.183180645161301</v>
      </c>
      <c r="BW31">
        <v>500.01061290322599</v>
      </c>
      <c r="BX31">
        <v>102.719290322581</v>
      </c>
      <c r="BY31">
        <v>9.9943403225806499E-2</v>
      </c>
      <c r="BZ31">
        <v>27.9848419354839</v>
      </c>
      <c r="CA31">
        <v>28.904077419354799</v>
      </c>
      <c r="CB31">
        <v>999.9</v>
      </c>
      <c r="CC31">
        <v>0</v>
      </c>
      <c r="CD31">
        <v>0</v>
      </c>
      <c r="CE31">
        <v>10003.309354838701</v>
      </c>
      <c r="CF31">
        <v>0</v>
      </c>
      <c r="CG31">
        <v>336.03309677419298</v>
      </c>
      <c r="CH31">
        <v>1399.9935483871</v>
      </c>
      <c r="CI31">
        <v>0.90000116129032204</v>
      </c>
      <c r="CJ31">
        <v>9.9998577419354806E-2</v>
      </c>
      <c r="CK31">
        <v>0</v>
      </c>
      <c r="CL31">
        <v>853.43025806451601</v>
      </c>
      <c r="CM31">
        <v>4.9997499999999997</v>
      </c>
      <c r="CN31">
        <v>11803.164516129</v>
      </c>
      <c r="CO31">
        <v>12177.9967741936</v>
      </c>
      <c r="CP31">
        <v>48.947225806451598</v>
      </c>
      <c r="CQ31">
        <v>50.477645161290297</v>
      </c>
      <c r="CR31">
        <v>49.935032258064503</v>
      </c>
      <c r="CS31">
        <v>50.015999999999998</v>
      </c>
      <c r="CT31">
        <v>50.018000000000001</v>
      </c>
      <c r="CU31">
        <v>1255.4935483871</v>
      </c>
      <c r="CV31">
        <v>139.5</v>
      </c>
      <c r="CW31">
        <v>0</v>
      </c>
      <c r="CX31">
        <v>119.700000047684</v>
      </c>
      <c r="CY31">
        <v>0</v>
      </c>
      <c r="CZ31">
        <v>853.35176000000001</v>
      </c>
      <c r="DA31">
        <v>-7.72338460858085</v>
      </c>
      <c r="DB31">
        <v>-108.307692264889</v>
      </c>
      <c r="DC31">
        <v>11802.224</v>
      </c>
      <c r="DD31">
        <v>15</v>
      </c>
      <c r="DE31">
        <v>0</v>
      </c>
      <c r="DF31" t="s">
        <v>291</v>
      </c>
      <c r="DG31">
        <v>1607992667.0999999</v>
      </c>
      <c r="DH31">
        <v>1607992669.5999999</v>
      </c>
      <c r="DI31">
        <v>0</v>
      </c>
      <c r="DJ31">
        <v>2.2829999999999999</v>
      </c>
      <c r="DK31">
        <v>-1.6E-2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11.506224458213699</v>
      </c>
      <c r="DS31">
        <v>-2.0402229691432701</v>
      </c>
      <c r="DT31">
        <v>0.172823900814286</v>
      </c>
      <c r="DU31">
        <v>0</v>
      </c>
      <c r="DV31">
        <v>-14.134119999999999</v>
      </c>
      <c r="DW31">
        <v>1.97812858731923</v>
      </c>
      <c r="DX31">
        <v>0.175218605176505</v>
      </c>
      <c r="DY31">
        <v>0</v>
      </c>
      <c r="DZ31">
        <v>0.24864739999999999</v>
      </c>
      <c r="EA31">
        <v>0.165757775305896</v>
      </c>
      <c r="EB31">
        <v>1.19946837935256E-2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1020</v>
      </c>
      <c r="EX31">
        <v>1020</v>
      </c>
      <c r="EY31">
        <v>2</v>
      </c>
      <c r="EZ31">
        <v>512.61300000000006</v>
      </c>
      <c r="FA31">
        <v>502.90199999999999</v>
      </c>
      <c r="FB31">
        <v>24.229399999999998</v>
      </c>
      <c r="FC31">
        <v>32.850700000000003</v>
      </c>
      <c r="FD31">
        <v>29.9999</v>
      </c>
      <c r="FE31">
        <v>32.820900000000002</v>
      </c>
      <c r="FF31">
        <v>32.7926</v>
      </c>
      <c r="FG31">
        <v>58.677900000000001</v>
      </c>
      <c r="FH31">
        <v>5.5693400000000004</v>
      </c>
      <c r="FI31">
        <v>100</v>
      </c>
      <c r="FJ31">
        <v>24.232600000000001</v>
      </c>
      <c r="FK31">
        <v>1413.92</v>
      </c>
      <c r="FL31">
        <v>21.127700000000001</v>
      </c>
      <c r="FM31">
        <v>101.414</v>
      </c>
      <c r="FN31">
        <v>100.776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2020-12-15T09:40:09Z</dcterms:created>
  <dcterms:modified xsi:type="dcterms:W3CDTF">2021-05-04T23:31:38Z</dcterms:modified>
</cp:coreProperties>
</file>