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1BBF902-80F4-4B05-AB9E-5E386BA11404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AH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I25" i="1" s="1"/>
  <c r="Y25" i="1"/>
  <c r="X25" i="1"/>
  <c r="W25" i="1"/>
  <c r="P25" i="1"/>
  <c r="N25" i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I24" i="1"/>
  <c r="AA24" i="1" s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J21" i="1"/>
  <c r="AV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W20" i="1" s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AH19" i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N17" i="1"/>
  <c r="S27" i="1" l="1"/>
  <c r="AU27" i="1"/>
  <c r="AW27" i="1" s="1"/>
  <c r="J18" i="1"/>
  <c r="AV18" i="1" s="1"/>
  <c r="AY18" i="1" s="1"/>
  <c r="I18" i="1"/>
  <c r="N18" i="1"/>
  <c r="AH18" i="1"/>
  <c r="AU24" i="1"/>
  <c r="AW24" i="1" s="1"/>
  <c r="S24" i="1"/>
  <c r="S28" i="1"/>
  <c r="AU28" i="1"/>
  <c r="AW28" i="1" s="1"/>
  <c r="K18" i="1"/>
  <c r="N19" i="1"/>
  <c r="K19" i="1"/>
  <c r="I19" i="1"/>
  <c r="J19" i="1"/>
  <c r="AV19" i="1" s="1"/>
  <c r="AY19" i="1" s="1"/>
  <c r="T20" i="1"/>
  <c r="U20" i="1" s="1"/>
  <c r="AB20" i="1" s="1"/>
  <c r="AA25" i="1"/>
  <c r="AU30" i="1"/>
  <c r="AW30" i="1" s="1"/>
  <c r="S30" i="1"/>
  <c r="AU22" i="1"/>
  <c r="AW22" i="1" s="1"/>
  <c r="S22" i="1"/>
  <c r="I21" i="1"/>
  <c r="AH21" i="1"/>
  <c r="N21" i="1"/>
  <c r="K21" i="1"/>
  <c r="AU21" i="1"/>
  <c r="S21" i="1"/>
  <c r="N22" i="1"/>
  <c r="J22" i="1"/>
  <c r="AV22" i="1" s="1"/>
  <c r="AH22" i="1"/>
  <c r="K22" i="1"/>
  <c r="I22" i="1"/>
  <c r="N27" i="1"/>
  <c r="I27" i="1"/>
  <c r="K27" i="1"/>
  <c r="J27" i="1"/>
  <c r="AV27" i="1" s="1"/>
  <c r="S31" i="1"/>
  <c r="AU31" i="1"/>
  <c r="AW31" i="1" s="1"/>
  <c r="AU29" i="1"/>
  <c r="AW29" i="1" s="1"/>
  <c r="S29" i="1"/>
  <c r="AW19" i="1"/>
  <c r="AU19" i="1"/>
  <c r="S19" i="1"/>
  <c r="AY21" i="1"/>
  <c r="AW21" i="1"/>
  <c r="AW23" i="1"/>
  <c r="S23" i="1"/>
  <c r="AU23" i="1"/>
  <c r="AH24" i="1"/>
  <c r="N24" i="1"/>
  <c r="J24" i="1"/>
  <c r="AV24" i="1" s="1"/>
  <c r="AY24" i="1" s="1"/>
  <c r="K24" i="1"/>
  <c r="I29" i="1"/>
  <c r="AH29" i="1"/>
  <c r="N29" i="1"/>
  <c r="J29" i="1"/>
  <c r="AV29" i="1" s="1"/>
  <c r="AY29" i="1" s="1"/>
  <c r="K29" i="1"/>
  <c r="K20" i="1"/>
  <c r="AH20" i="1"/>
  <c r="J20" i="1"/>
  <c r="AV20" i="1" s="1"/>
  <c r="AY20" i="1" s="1"/>
  <c r="I20" i="1"/>
  <c r="N20" i="1"/>
  <c r="K28" i="1"/>
  <c r="AH28" i="1"/>
  <c r="J28" i="1"/>
  <c r="AV28" i="1" s="1"/>
  <c r="AY28" i="1" s="1"/>
  <c r="I28" i="1"/>
  <c r="N28" i="1"/>
  <c r="AH30" i="1"/>
  <c r="AH17" i="1"/>
  <c r="N23" i="1"/>
  <c r="AH25" i="1"/>
  <c r="I30" i="1"/>
  <c r="N31" i="1"/>
  <c r="I17" i="1"/>
  <c r="J30" i="1"/>
  <c r="AV30" i="1" s="1"/>
  <c r="AY30" i="1" s="1"/>
  <c r="J17" i="1"/>
  <c r="AV17" i="1" s="1"/>
  <c r="AY17" i="1" s="1"/>
  <c r="AH23" i="1"/>
  <c r="J25" i="1"/>
  <c r="AV25" i="1" s="1"/>
  <c r="AY25" i="1" s="1"/>
  <c r="K30" i="1"/>
  <c r="AH31" i="1"/>
  <c r="S17" i="1"/>
  <c r="I23" i="1"/>
  <c r="K25" i="1"/>
  <c r="S25" i="1"/>
  <c r="AH26" i="1"/>
  <c r="I31" i="1"/>
  <c r="J23" i="1"/>
  <c r="AV23" i="1" s="1"/>
  <c r="AY23" i="1" s="1"/>
  <c r="I26" i="1"/>
  <c r="J31" i="1"/>
  <c r="AV31" i="1" s="1"/>
  <c r="AA23" i="1" l="1"/>
  <c r="AA28" i="1"/>
  <c r="T31" i="1"/>
  <c r="U31" i="1" s="1"/>
  <c r="T30" i="1"/>
  <c r="U30" i="1" s="1"/>
  <c r="AY31" i="1"/>
  <c r="T17" i="1"/>
  <c r="U17" i="1" s="1"/>
  <c r="T24" i="1"/>
  <c r="U24" i="1" s="1"/>
  <c r="AA26" i="1"/>
  <c r="AA30" i="1"/>
  <c r="T19" i="1"/>
  <c r="U19" i="1" s="1"/>
  <c r="Q19" i="1" s="1"/>
  <c r="O19" i="1" s="1"/>
  <c r="R19" i="1" s="1"/>
  <c r="L19" i="1" s="1"/>
  <c r="M19" i="1" s="1"/>
  <c r="T28" i="1"/>
  <c r="U28" i="1" s="1"/>
  <c r="AA17" i="1"/>
  <c r="Q17" i="1"/>
  <c r="O17" i="1" s="1"/>
  <c r="R17" i="1" s="1"/>
  <c r="L17" i="1" s="1"/>
  <c r="M17" i="1" s="1"/>
  <c r="AA22" i="1"/>
  <c r="AA19" i="1"/>
  <c r="AY27" i="1"/>
  <c r="AY22" i="1"/>
  <c r="T26" i="1"/>
  <c r="U26" i="1" s="1"/>
  <c r="Q29" i="1"/>
  <c r="O29" i="1" s="1"/>
  <c r="R29" i="1" s="1"/>
  <c r="L29" i="1" s="1"/>
  <c r="M29" i="1" s="1"/>
  <c r="AA29" i="1"/>
  <c r="T27" i="1"/>
  <c r="U27" i="1" s="1"/>
  <c r="Q27" i="1" s="1"/>
  <c r="O27" i="1" s="1"/>
  <c r="R27" i="1" s="1"/>
  <c r="L27" i="1" s="1"/>
  <c r="M27" i="1" s="1"/>
  <c r="AA31" i="1"/>
  <c r="T29" i="1"/>
  <c r="U29" i="1" s="1"/>
  <c r="AA27" i="1"/>
  <c r="T21" i="1"/>
  <c r="U21" i="1" s="1"/>
  <c r="Q21" i="1"/>
  <c r="O21" i="1" s="1"/>
  <c r="R21" i="1" s="1"/>
  <c r="L21" i="1" s="1"/>
  <c r="M21" i="1" s="1"/>
  <c r="AA21" i="1"/>
  <c r="AA18" i="1"/>
  <c r="T18" i="1"/>
  <c r="U18" i="1" s="1"/>
  <c r="Q18" i="1" s="1"/>
  <c r="O18" i="1" s="1"/>
  <c r="R18" i="1" s="1"/>
  <c r="L18" i="1" s="1"/>
  <c r="M18" i="1" s="1"/>
  <c r="V20" i="1"/>
  <c r="Z20" i="1" s="1"/>
  <c r="AC20" i="1"/>
  <c r="T25" i="1"/>
  <c r="U25" i="1" s="1"/>
  <c r="AA20" i="1"/>
  <c r="Q20" i="1"/>
  <c r="O20" i="1" s="1"/>
  <c r="R20" i="1" s="1"/>
  <c r="L20" i="1" s="1"/>
  <c r="M20" i="1" s="1"/>
  <c r="T23" i="1"/>
  <c r="U23" i="1" s="1"/>
  <c r="T22" i="1"/>
  <c r="U22" i="1" s="1"/>
  <c r="AC23" i="1" l="1"/>
  <c r="V23" i="1"/>
  <c r="Z23" i="1" s="1"/>
  <c r="AB23" i="1"/>
  <c r="V30" i="1"/>
  <c r="Z30" i="1" s="1"/>
  <c r="AC30" i="1"/>
  <c r="AB30" i="1"/>
  <c r="AC29" i="1"/>
  <c r="AD29" i="1" s="1"/>
  <c r="V29" i="1"/>
  <c r="Z29" i="1" s="1"/>
  <c r="AB29" i="1"/>
  <c r="V24" i="1"/>
  <c r="Z24" i="1" s="1"/>
  <c r="AB24" i="1"/>
  <c r="AC24" i="1"/>
  <c r="Q24" i="1"/>
  <c r="O24" i="1" s="1"/>
  <c r="R24" i="1" s="1"/>
  <c r="L24" i="1" s="1"/>
  <c r="M24" i="1" s="1"/>
  <c r="V26" i="1"/>
  <c r="Z26" i="1" s="1"/>
  <c r="AC26" i="1"/>
  <c r="AD26" i="1" s="1"/>
  <c r="AB26" i="1"/>
  <c r="Q26" i="1"/>
  <c r="O26" i="1" s="1"/>
  <c r="R26" i="1" s="1"/>
  <c r="L26" i="1" s="1"/>
  <c r="M26" i="1" s="1"/>
  <c r="AB31" i="1"/>
  <c r="V31" i="1"/>
  <c r="Z31" i="1" s="1"/>
  <c r="AC31" i="1"/>
  <c r="AD31" i="1" s="1"/>
  <c r="Q31" i="1"/>
  <c r="O31" i="1" s="1"/>
  <c r="R31" i="1" s="1"/>
  <c r="L31" i="1" s="1"/>
  <c r="M31" i="1" s="1"/>
  <c r="AC28" i="1"/>
  <c r="AD28" i="1" s="1"/>
  <c r="V28" i="1"/>
  <c r="Z28" i="1" s="1"/>
  <c r="AB28" i="1"/>
  <c r="Q28" i="1"/>
  <c r="O28" i="1" s="1"/>
  <c r="R28" i="1" s="1"/>
  <c r="L28" i="1" s="1"/>
  <c r="M28" i="1" s="1"/>
  <c r="V19" i="1"/>
  <c r="Z19" i="1" s="1"/>
  <c r="AC19" i="1"/>
  <c r="AD19" i="1" s="1"/>
  <c r="AB19" i="1"/>
  <c r="AC25" i="1"/>
  <c r="AD25" i="1" s="1"/>
  <c r="V25" i="1"/>
  <c r="Z25" i="1" s="1"/>
  <c r="Q25" i="1"/>
  <c r="O25" i="1" s="1"/>
  <c r="R25" i="1" s="1"/>
  <c r="L25" i="1" s="1"/>
  <c r="M25" i="1" s="1"/>
  <c r="AB25" i="1"/>
  <c r="AC21" i="1"/>
  <c r="V21" i="1"/>
  <c r="Z21" i="1" s="1"/>
  <c r="AB21" i="1"/>
  <c r="V27" i="1"/>
  <c r="Z27" i="1" s="1"/>
  <c r="AC27" i="1"/>
  <c r="AB27" i="1"/>
  <c r="AC17" i="1"/>
  <c r="AD17" i="1" s="1"/>
  <c r="V17" i="1"/>
  <c r="Z17" i="1" s="1"/>
  <c r="AB17" i="1"/>
  <c r="Q23" i="1"/>
  <c r="O23" i="1" s="1"/>
  <c r="R23" i="1" s="1"/>
  <c r="L23" i="1" s="1"/>
  <c r="M23" i="1" s="1"/>
  <c r="AB18" i="1"/>
  <c r="V18" i="1"/>
  <c r="Z18" i="1" s="1"/>
  <c r="AC18" i="1"/>
  <c r="V22" i="1"/>
  <c r="Z22" i="1" s="1"/>
  <c r="AC22" i="1"/>
  <c r="AD22" i="1" s="1"/>
  <c r="AB22" i="1"/>
  <c r="AD20" i="1"/>
  <c r="Q22" i="1"/>
  <c r="O22" i="1" s="1"/>
  <c r="R22" i="1" s="1"/>
  <c r="L22" i="1" s="1"/>
  <c r="M22" i="1" s="1"/>
  <c r="Q30" i="1"/>
  <c r="O30" i="1" s="1"/>
  <c r="R30" i="1" s="1"/>
  <c r="L30" i="1" s="1"/>
  <c r="M30" i="1" s="1"/>
  <c r="AD21" i="1" l="1"/>
  <c r="AD27" i="1"/>
  <c r="AD30" i="1"/>
  <c r="AD18" i="1"/>
  <c r="AD24" i="1"/>
  <c r="AD23" i="1"/>
</calcChain>
</file>

<file path=xl/sharedStrings.xml><?xml version="1.0" encoding="utf-8"?>
<sst xmlns="http://schemas.openxmlformats.org/spreadsheetml/2006/main" count="693" uniqueCount="352">
  <si>
    <t>File opened</t>
  </si>
  <si>
    <t>2020-12-15 11:58:25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</si>
  <si>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</si>
  <si>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</si>
  <si>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</si>
  <si>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</si>
  <si>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</si>
  <si>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</si>
  <si>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</si>
  <si>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</si>
  <si>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</si>
  <si>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</si>
  <si>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</si>
  <si>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</si>
  <si>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</si>
  <si>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</si>
  <si>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</si>
  <si>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</si>
  <si>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</si>
  <si>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</si>
  <si>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</si>
  <si>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</si>
  <si>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</si>
  <si>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11:58:25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</si>
  <si>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</si>
  <si>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</si>
  <si>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</si>
  <si>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</si>
  <si>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</si>
  <si>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</si>
  <si>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</si>
  <si>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</si>
  <si>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</si>
  <si>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</si>
  <si>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</si>
  <si>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</si>
  <si>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</si>
  <si>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</si>
  <si>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</si>
  <si>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</si>
  <si>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</si>
  <si>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</si>
  <si>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</si>
  <si>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</si>
  <si>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</si>
  <si>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</si>
  <si>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</si>
  <si>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</si>
  <si>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</si>
  <si>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</si>
  <si>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</si>
  <si>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</si>
  <si>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</si>
  <si>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</si>
  <si>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</si>
  <si>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</si>
  <si>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</si>
  <si>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</si>
  <si>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</si>
  <si>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</si>
  <si>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</si>
  <si>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</si>
  <si>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</si>
  <si>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</si>
  <si>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</si>
  <si>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</si>
  <si>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</si>
  <si>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</si>
  <si>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</si>
  <si>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</si>
  <si>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</si>
  <si>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</si>
  <si>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</si>
  <si>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</si>
  <si>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</si>
  <si>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</si>
  <si>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</si>
  <si>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</si>
  <si>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</si>
  <si>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</si>
  <si>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</si>
  <si>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</si>
  <si>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</si>
  <si>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</si>
  <si>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</si>
  <si>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</si>
  <si>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</si>
  <si>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</si>
  <si>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</si>
  <si>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</si>
  <si>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</si>
  <si>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</si>
  <si>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</si>
  <si>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</si>
  <si>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</si>
  <si>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</si>
  <si>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</si>
  <si>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</si>
  <si>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</si>
  <si>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</si>
  <si>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</si>
  <si>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</si>
  <si>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</si>
  <si>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</si>
  <si>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</si>
  <si>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</si>
  <si>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</si>
  <si>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</si>
  <si>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</si>
  <si>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</si>
  <si>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</si>
  <si>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</si>
  <si>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</si>
  <si>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</si>
  <si>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</si>
  <si>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</si>
  <si>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</si>
  <si>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</si>
  <si>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</si>
  <si>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</si>
  <si>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</si>
  <si>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</si>
  <si>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</si>
  <si>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</si>
  <si>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</si>
  <si>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</si>
  <si>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</si>
  <si>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</si>
  <si>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</si>
  <si>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</si>
  <si>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</si>
  <si>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</si>
  <si>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</si>
  <si>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</si>
  <si>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</si>
  <si>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</si>
  <si>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</si>
  <si>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</si>
  <si>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</si>
  <si>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</si>
  <si>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</si>
  <si>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</si>
  <si>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</si>
  <si>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</si>
  <si>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</si>
  <si>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</si>
  <si>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</si>
  <si>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</si>
  <si>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</si>
  <si>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</si>
  <si>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</si>
  <si>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</si>
  <si>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</si>
  <si>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</si>
  <si>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</si>
  <si>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</si>
  <si>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</si>
  <si>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</si>
  <si>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</si>
  <si>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</si>
  <si>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</si>
  <si>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</si>
  <si>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</si>
  <si>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</si>
  <si>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</si>
  <si>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</si>
  <si>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</si>
  <si>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</si>
  <si>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</si>
  <si>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</si>
  <si>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</si>
  <si>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</si>
  <si>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</si>
  <si>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</si>
  <si>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</si>
  <si>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</si>
  <si>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</si>
  <si>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</si>
  <si>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</si>
  <si>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</si>
  <si>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</si>
  <si>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</si>
  <si>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</si>
  <si>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</si>
  <si>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</si>
  <si>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</si>
  <si>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</si>
  <si>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</si>
  <si>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</si>
  <si>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</si>
  <si>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</si>
  <si>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</si>
  <si>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</si>
  <si>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</si>
  <si>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</si>
  <si>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</si>
  <si>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</si>
  <si>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</si>
  <si>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</si>
  <si>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</si>
  <si>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</si>
  <si>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</si>
  <si>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</si>
  <si>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</si>
  <si>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</si>
  <si>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</si>
  <si>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</si>
  <si>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</si>
  <si>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</si>
  <si>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</si>
  <si>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</si>
  <si>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</si>
  <si>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</si>
  <si>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</si>
  <si>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</si>
  <si>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</si>
  <si>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</si>
  <si>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</si>
  <si>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</si>
  <si>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</si>
  <si>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</si>
  <si>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</si>
  <si>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</si>
  <si>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</si>
  <si>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</si>
  <si>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</si>
  <si>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</si>
  <si>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</si>
  <si>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</si>
  <si>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</si>
  <si>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</si>
  <si>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</si>
  <si>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</si>
  <si>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</si>
  <si>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</si>
  <si>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</si>
  <si>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</si>
  <si>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</si>
  <si>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</si>
  <si>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</si>
  <si>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</si>
  <si>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</si>
  <si>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</si>
  <si>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</si>
  <si>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</si>
  <si>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</si>
  <si>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</si>
  <si>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</si>
  <si>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</si>
  <si>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</si>
  <si>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</si>
  <si>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</si>
  <si>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</si>
  <si>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</si>
  <si>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</si>
  <si>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</si>
  <si>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</si>
  <si>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</si>
  <si>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</si>
  <si>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</si>
  <si>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</si>
  <si>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</si>
  <si>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</si>
  <si>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</si>
  <si>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</si>
  <si>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</si>
  <si>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</si>
  <si>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</si>
  <si>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</si>
  <si>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</si>
  <si>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</si>
  <si>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</si>
  <si>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</si>
  <si>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</si>
  <si>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</si>
  <si>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</si>
  <si>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</si>
  <si>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</si>
  <si>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</si>
  <si>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</si>
  <si>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</si>
  <si>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</si>
  <si>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</si>
  <si>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12:00:35</t>
  </si>
  <si>
    <t>12:00:35</t>
  </si>
  <si>
    <t>1149</t>
  </si>
  <si>
    <t>_1</t>
  </si>
  <si>
    <t>RECT-4143-20200907-06_33_50</t>
  </si>
  <si>
    <t>RECT-7569-20201215-12_00_39</t>
  </si>
  <si>
    <t>DARK-7570-20201215-12_00_41</t>
  </si>
  <si>
    <t>0: Broadleaf</t>
  </si>
  <si>
    <t>--:--:--</t>
  </si>
  <si>
    <t>1/3</t>
  </si>
  <si>
    <t>20201215 12:02:36</t>
  </si>
  <si>
    <t>12:02:36</t>
  </si>
  <si>
    <t>RECT-7571-20201215-12_02_39</t>
  </si>
  <si>
    <t>DARK-7572-20201215-12_02_41</t>
  </si>
  <si>
    <t>0/3</t>
  </si>
  <si>
    <t>20201215 12:04:36</t>
  </si>
  <si>
    <t>12:04:36</t>
  </si>
  <si>
    <t>RECT-7573-20201215-12_04_40</t>
  </si>
  <si>
    <t>DARK-7574-20201215-12_04_42</t>
  </si>
  <si>
    <t>2/3</t>
  </si>
  <si>
    <t>20201215 12:06:37</t>
  </si>
  <si>
    <t>12:06:37</t>
  </si>
  <si>
    <t>RECT-7575-20201215-12_06_40</t>
  </si>
  <si>
    <t>DARK-7576-20201215-12_06_42</t>
  </si>
  <si>
    <t>20201215 12:07:49</t>
  </si>
  <si>
    <t>12:07:49</t>
  </si>
  <si>
    <t>RECT-7577-20201215-12_07_52</t>
  </si>
  <si>
    <t>DARK-7578-20201215-12_07_54</t>
  </si>
  <si>
    <t>3/3</t>
  </si>
  <si>
    <t>20201215 12:09:02</t>
  </si>
  <si>
    <t>12:09:02</t>
  </si>
  <si>
    <t>RECT-7579-20201215-12_09_05</t>
  </si>
  <si>
    <t>DARK-7580-20201215-12_09_07</t>
  </si>
  <si>
    <t>20201215 12:10:13</t>
  </si>
  <si>
    <t>12:10:13</t>
  </si>
  <si>
    <t>RECT-7581-20201215-12_10_16</t>
  </si>
  <si>
    <t>DARK-7582-20201215-12_10_18</t>
  </si>
  <si>
    <t>20201215 12:12:13</t>
  </si>
  <si>
    <t>12:12:13</t>
  </si>
  <si>
    <t>RECT-7583-20201215-12_12_17</t>
  </si>
  <si>
    <t>DARK-7584-20201215-12_12_19</t>
  </si>
  <si>
    <t>20201215 12:14:14</t>
  </si>
  <si>
    <t>12:14:14</t>
  </si>
  <si>
    <t>RECT-7585-20201215-12_14_17</t>
  </si>
  <si>
    <t>DARK-7586-20201215-12_14_19</t>
  </si>
  <si>
    <t>20201215 12:15:47</t>
  </si>
  <si>
    <t>12:15:47</t>
  </si>
  <si>
    <t>RECT-7587-20201215-12_15_50</t>
  </si>
  <si>
    <t>DARK-7588-20201215-12_15_52</t>
  </si>
  <si>
    <t>20201215 12:16:52</t>
  </si>
  <si>
    <t>12:16:52</t>
  </si>
  <si>
    <t>RECT-7589-20201215-12_16_55</t>
  </si>
  <si>
    <t>DARK-7590-20201215-12_16_57</t>
  </si>
  <si>
    <t>20201215 12:17:59</t>
  </si>
  <si>
    <t>12:17:59</t>
  </si>
  <si>
    <t>RECT-7591-20201215-12_18_02</t>
  </si>
  <si>
    <t>DARK-7592-20201215-12_18_04</t>
  </si>
  <si>
    <t>20201215 12:19:59</t>
  </si>
  <si>
    <t>12:19:59</t>
  </si>
  <si>
    <t>RECT-7593-20201215-12_20_03</t>
  </si>
  <si>
    <t>DARK-7594-20201215-12_20_05</t>
  </si>
  <si>
    <t>20201215 12:22:00</t>
  </si>
  <si>
    <t>12:22:00</t>
  </si>
  <si>
    <t>RECT-7595-20201215-12_22_03</t>
  </si>
  <si>
    <t>DARK-7596-20201215-12_22_05</t>
  </si>
  <si>
    <t>20201215 12:24:00</t>
  </si>
  <si>
    <t>12:24:00</t>
  </si>
  <si>
    <t>RECT-7597-20201215-12_24_04</t>
  </si>
  <si>
    <t>DARK-7598-20201215-12_24_06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</si>
</sst>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1608062435.5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1608062427.5</v>
      </c>
      <c r="I17">
        <f t="shared" ref="I17:I31" si="0">BW17*AG17*(BS17-BT17)/(100*BL17*(1000-AG17*BS17))</f>
        <v>6.8565045021719306E-4</v>
      </c>
      <c r="J17">
        <f t="shared" ref="J17:J31" si="1">BW17*AG17*(BR17-BQ17*(1000-AG17*BT17)/(1000-AG17*BS17))/(100*BL17)</f>
        <v>1.2620507200770219</v>
      </c>
      <c r="K17">
        <f t="shared" ref="K17:K31" si="2">BQ17 - IF(AG17&gt;1, J17*BL17*100/(AI17*CE17), 0)</f>
        <v>401.81180645161299</v>
      </c>
      <c r="L17">
        <f t="shared" ref="L17:L31" si="3">((R17-I17/2)*K17-J17)/(R17+I17/2)</f>
        <v>313.05122702289242</v>
      </c>
      <c r="M17">
        <f t="shared" ref="M17:M31" si="4">L17*(BX17+BY17)/1000</f>
        <v>32.183778583396943</v>
      </c>
      <c r="N17">
        <f t="shared" ref="N17:N31" si="5">(BQ17 - IF(AG17&gt;1, J17*BL17*100/(AI17*CE17), 0))*(BX17+BY17)/1000</f>
        <v>41.308965098187585</v>
      </c>
      <c r="O17">
        <f t="shared" ref="O17:O31" si="6">2/((1/Q17-1/P17)+SIGN(Q17)*SQRT((1/Q17-1/P17)*(1/Q17-1/P17) + 4*BM17/((BM17+1)*(BM17+1))*(2*1/Q17*1/P17-1/P17*1/P17)))</f>
        <v>2.7285813737838543E-2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2.9779853338591455</v>
      </c>
      <c r="Q17">
        <f t="shared" ref="Q17:Q31" si="8">I17*(1000-(1000*0.61365*EXP(17.502*U17/(240.97+U17))/(BX17+BY17)+BS17)/2)/(1000*0.61365*EXP(17.502*U17/(240.97+U17))/(BX17+BY17)-BS17)</f>
        <v>2.7147680431936751E-2</v>
      </c>
      <c r="R17">
        <f t="shared" ref="R17:R31" si="9">1/((BM17+1)/(O17/1.6)+1/(P17/1.37)) + BM17/((BM17+1)/(O17/1.6) + BM17/(P17/1.37))</f>
        <v>1.6979652568176764E-2</v>
      </c>
      <c r="S17">
        <f t="shared" ref="S17:S31" si="10">(BI17*BK17)</f>
        <v>231.29182319896313</v>
      </c>
      <c r="T17">
        <f t="shared" ref="T17:T31" si="11">(BZ17+(S17+2*0.95*0.0000000567*(((BZ17+$B$7)+273)^4-(BZ17+273)^4)-44100*I17)/(1.84*29.3*P17+8*0.95*0.0000000567*(BZ17+273)^3))</f>
        <v>29.160545253284322</v>
      </c>
      <c r="U17">
        <f t="shared" ref="U17:U31" si="12">($C$7*CA17+$D$7*CB17+$E$7*T17)</f>
        <v>28.609445161290299</v>
      </c>
      <c r="V17">
        <f t="shared" ref="V17:V31" si="13">0.61365*EXP(17.502*U17/(240.97+U17))</f>
        <v>3.9317727451331868</v>
      </c>
      <c r="W17">
        <f t="shared" ref="W17:W31" si="14">(X17/Y17*100)</f>
        <v>36.974816639906606</v>
      </c>
      <c r="X17">
        <f t="shared" ref="X17:X31" si="15">BS17*(BX17+BY17)/1000</f>
        <v>1.4026163396040527</v>
      </c>
      <c r="Y17">
        <f t="shared" ref="Y17:Y31" si="16">0.61365*EXP(17.502*BZ17/(240.97+BZ17))</f>
        <v>3.7934369039986553</v>
      </c>
      <c r="Z17">
        <f t="shared" ref="Z17:Z31" si="17">(V17-BS17*(BX17+BY17)/1000)</f>
        <v>2.5291564055291342</v>
      </c>
      <c r="AA17">
        <f t="shared" ref="AA17:AA31" si="18">(-I17*44100)</f>
        <v>-30.237184854578214</v>
      </c>
      <c r="AB17">
        <f t="shared" ref="AB17:AB31" si="19">2*29.3*P17*0.92*(BZ17-U17)</f>
        <v>-98.864092085574697</v>
      </c>
      <c r="AC17">
        <f t="shared" ref="AC17:AC31" si="20">2*0.95*0.0000000567*(((BZ17+$B$7)+273)^4-(U17+273)^4)</f>
        <v>-7.2582478414564227</v>
      </c>
      <c r="AD17">
        <f t="shared" ref="AD17:AD31" si="21">S17+AC17+AA17+AB17</f>
        <v>94.93229841735382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54169.967762492008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951.74534615384596</v>
      </c>
      <c r="AR17">
        <v>1027.6300000000001</v>
      </c>
      <c r="AS17">
        <f t="shared" ref="AS17:AS31" si="27">1-AQ17/AR17</f>
        <v>7.3844334873596651E-2</v>
      </c>
      <c r="AT17">
        <v>0.5</v>
      </c>
      <c r="AU17">
        <f t="shared" ref="AU17:AU31" si="28">BI17</f>
        <v>1180.1895946286741</v>
      </c>
      <c r="AV17">
        <f t="shared" ref="AV17:AV31" si="29">J17</f>
        <v>1.2620507200770219</v>
      </c>
      <c r="AW17">
        <f t="shared" ref="AW17:AW31" si="30">AS17*AT17*AU17</f>
        <v>43.575157820047046</v>
      </c>
      <c r="AX17">
        <f t="shared" ref="AX17:AX31" si="31">BC17/AR17</f>
        <v>0.3009643548748091</v>
      </c>
      <c r="AY17">
        <f t="shared" ref="AY17:AY31" si="32">(AV17-AO17)/AU17</f>
        <v>1.5589005429861506E-3</v>
      </c>
      <c r="AZ17">
        <f t="shared" ref="AZ17:AZ31" si="33">(AL17-AR17)/AR17</f>
        <v>2.174372098907194</v>
      </c>
      <c r="BA17" t="s">
        <v>289</v>
      </c>
      <c r="BB17">
        <v>718.35</v>
      </c>
      <c r="BC17">
        <f t="shared" ref="BC17:BC31" si="34">AR17-BB17</f>
        <v>309.28000000000009</v>
      </c>
      <c r="BD17">
        <f t="shared" ref="BD17:BD31" si="35">(AR17-AQ17)/(AR17-BB17)</f>
        <v>0.24535907218751335</v>
      </c>
      <c r="BE17">
        <f t="shared" ref="BE17:BE31" si="36">(AL17-AR17)/(AL17-BB17)</f>
        <v>0.87841476886304748</v>
      </c>
      <c r="BF17">
        <f t="shared" ref="BF17:BF31" si="37">(AR17-AQ17)/(AR17-AK17)</f>
        <v>0.24310077156424811</v>
      </c>
      <c r="BG17">
        <f t="shared" ref="BG17:BG31" si="38">(AL17-AR17)/(AL17-AK17)</f>
        <v>0.87742374155133951</v>
      </c>
      <c r="BH17">
        <f t="shared" ref="BH17:BH31" si="39">$B$11*CF17+$C$11*CG17+$F$11*CH17*(1-CK17)</f>
        <v>1400.00548387097</v>
      </c>
      <c r="BI17">
        <f t="shared" ref="BI17:BI31" si="40">BH17*BJ17</f>
        <v>1180.1895946286741</v>
      </c>
      <c r="BJ17">
        <f t="shared" ref="BJ17:BJ31" si="41">($B$11*$D$9+$C$11*$D$9+$F$11*((CU17+CM17)/MAX(CU17+CM17+CV17, 0.1)*$I$9+CV17/MAX(CU17+CM17+CV17, 0.1)*$J$9))/($B$11+$C$11+$F$11)</f>
        <v>0.84298926556022336</v>
      </c>
      <c r="BK17">
        <f t="shared" ref="BK17:BK31" si="42">($B$11*$K$9+$C$11*$K$9+$F$11*((CU17+CM17)/MAX(CU17+CM17+CV17, 0.1)*$P$9+CV17/MAX(CU17+CM17+CV17, 0.1)*$Q$9))/($B$11+$C$11+$F$11)</f>
        <v>0.19597853112044683</v>
      </c>
      <c r="BL17">
        <v>6</v>
      </c>
      <c r="BM17">
        <v>0.5</v>
      </c>
      <c r="BN17" t="s">
        <v>290</v>
      </c>
      <c r="BO17">
        <v>2</v>
      </c>
      <c r="BP17">
        <v>1608062427.5</v>
      </c>
      <c r="BQ17">
        <v>401.81180645161299</v>
      </c>
      <c r="BR17">
        <v>403.65677419354802</v>
      </c>
      <c r="BS17">
        <v>13.643232258064501</v>
      </c>
      <c r="BT17">
        <v>12.8317193548387</v>
      </c>
      <c r="BU17">
        <v>398.01180645161298</v>
      </c>
      <c r="BV17">
        <v>13.518232258064501</v>
      </c>
      <c r="BW17">
        <v>500.02603225806502</v>
      </c>
      <c r="BX17">
        <v>102.706774193548</v>
      </c>
      <c r="BY17">
        <v>9.9973729032257999E-2</v>
      </c>
      <c r="BZ17">
        <v>27.993658064516101</v>
      </c>
      <c r="CA17">
        <v>28.609445161290299</v>
      </c>
      <c r="CB17">
        <v>999.9</v>
      </c>
      <c r="CC17">
        <v>0</v>
      </c>
      <c r="CD17">
        <v>0</v>
      </c>
      <c r="CE17">
        <v>10007.8629032258</v>
      </c>
      <c r="CF17">
        <v>0</v>
      </c>
      <c r="CG17">
        <v>114.61051612903201</v>
      </c>
      <c r="CH17">
        <v>1400.00548387097</v>
      </c>
      <c r="CI17">
        <v>0.90000151612903201</v>
      </c>
      <c r="CJ17">
        <v>9.9998570967742006E-2</v>
      </c>
      <c r="CK17">
        <v>0</v>
      </c>
      <c r="CL17">
        <v>952.69138709677395</v>
      </c>
      <c r="CM17">
        <v>4.9997499999999997</v>
      </c>
      <c r="CN17">
        <v>13398.2</v>
      </c>
      <c r="CO17">
        <v>12178.109677419399</v>
      </c>
      <c r="CP17">
        <v>49.378999999999998</v>
      </c>
      <c r="CQ17">
        <v>50.862806451612897</v>
      </c>
      <c r="CR17">
        <v>50.375</v>
      </c>
      <c r="CS17">
        <v>50.326225806451603</v>
      </c>
      <c r="CT17">
        <v>50.375</v>
      </c>
      <c r="CU17">
        <v>1255.50677419355</v>
      </c>
      <c r="CV17">
        <v>139.49967741935501</v>
      </c>
      <c r="CW17">
        <v>0</v>
      </c>
      <c r="CX17">
        <v>324.89999985694902</v>
      </c>
      <c r="CY17">
        <v>0</v>
      </c>
      <c r="CZ17">
        <v>951.74534615384596</v>
      </c>
      <c r="DA17">
        <v>-102.103145306513</v>
      </c>
      <c r="DB17">
        <v>-1441.8085470598801</v>
      </c>
      <c r="DC17">
        <v>13384.9269230769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1.2588692682517899</v>
      </c>
      <c r="DS17">
        <v>1.12686563661538</v>
      </c>
      <c r="DT17">
        <v>9.2545990907832804E-2</v>
      </c>
      <c r="DU17">
        <v>0</v>
      </c>
      <c r="DV17">
        <v>-1.84499451612903</v>
      </c>
      <c r="DW17">
        <v>-1.3007472580645201</v>
      </c>
      <c r="DX17">
        <v>0.110530269473693</v>
      </c>
      <c r="DY17">
        <v>0</v>
      </c>
      <c r="DZ17">
        <v>0.81151496774193499</v>
      </c>
      <c r="EA17">
        <v>-1.3146870967743699E-2</v>
      </c>
      <c r="EB17">
        <v>1.3333746051538099E-3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1162.8</v>
      </c>
      <c r="EX17">
        <v>1162.8</v>
      </c>
      <c r="EY17">
        <v>2</v>
      </c>
      <c r="EZ17">
        <v>498.94600000000003</v>
      </c>
      <c r="FA17">
        <v>466.90899999999999</v>
      </c>
      <c r="FB17">
        <v>24.033000000000001</v>
      </c>
      <c r="FC17">
        <v>32.691899999999997</v>
      </c>
      <c r="FD17">
        <v>30.0002</v>
      </c>
      <c r="FE17">
        <v>32.704300000000003</v>
      </c>
      <c r="FF17">
        <v>32.685499999999998</v>
      </c>
      <c r="FG17">
        <v>21.990400000000001</v>
      </c>
      <c r="FH17">
        <v>0</v>
      </c>
      <c r="FI17">
        <v>100</v>
      </c>
      <c r="FJ17">
        <v>24.029399999999999</v>
      </c>
      <c r="FK17">
        <v>403.02499999999998</v>
      </c>
      <c r="FL17">
        <v>13.9381</v>
      </c>
      <c r="FM17">
        <v>101.52500000000001</v>
      </c>
      <c r="FN17">
        <v>100.916</v>
      </c>
    </row>
    <row r="18" spans="1:170" x14ac:dyDescent="0.25">
      <c r="A18">
        <v>2</v>
      </c>
      <c r="B18">
        <v>1608062556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1608062548</v>
      </c>
      <c r="I18">
        <f t="shared" si="0"/>
        <v>8.318447020746767E-4</v>
      </c>
      <c r="J18">
        <f t="shared" si="1"/>
        <v>-2.5740481805236275</v>
      </c>
      <c r="K18">
        <f t="shared" si="2"/>
        <v>49.825432258064502</v>
      </c>
      <c r="L18">
        <f t="shared" si="3"/>
        <v>171.56290107347209</v>
      </c>
      <c r="M18">
        <f t="shared" si="4"/>
        <v>17.63656780360969</v>
      </c>
      <c r="N18">
        <f t="shared" si="5"/>
        <v>5.1220258509570789</v>
      </c>
      <c r="O18">
        <f t="shared" si="6"/>
        <v>3.2791483196242199E-2</v>
      </c>
      <c r="P18">
        <f t="shared" si="7"/>
        <v>2.9763533815068781</v>
      </c>
      <c r="Q18">
        <f t="shared" si="8"/>
        <v>3.2592092616486178E-2</v>
      </c>
      <c r="R18">
        <f t="shared" si="9"/>
        <v>2.0387871117934803E-2</v>
      </c>
      <c r="S18">
        <f t="shared" si="10"/>
        <v>231.28999364384964</v>
      </c>
      <c r="T18">
        <f t="shared" si="11"/>
        <v>29.127077893965762</v>
      </c>
      <c r="U18">
        <f t="shared" si="12"/>
        <v>28.7538387096774</v>
      </c>
      <c r="V18">
        <f t="shared" si="13"/>
        <v>3.9648401913563687</v>
      </c>
      <c r="W18">
        <f t="shared" si="14"/>
        <v>37.153885514406014</v>
      </c>
      <c r="X18">
        <f t="shared" si="15"/>
        <v>1.4096875379302638</v>
      </c>
      <c r="Y18">
        <f t="shared" si="16"/>
        <v>3.7941860411441293</v>
      </c>
      <c r="Z18">
        <f t="shared" si="17"/>
        <v>2.5551526534261049</v>
      </c>
      <c r="AA18">
        <f t="shared" si="18"/>
        <v>-36.684351361493242</v>
      </c>
      <c r="AB18">
        <f t="shared" si="19"/>
        <v>-121.43597330636271</v>
      </c>
      <c r="AC18">
        <f t="shared" si="20"/>
        <v>-8.9268520619156089</v>
      </c>
      <c r="AD18">
        <f t="shared" si="21"/>
        <v>64.242816914078077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54121.286441470933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810.13161538461497</v>
      </c>
      <c r="AR18">
        <v>856.24</v>
      </c>
      <c r="AS18">
        <f t="shared" si="27"/>
        <v>5.3849837213147067E-2</v>
      </c>
      <c r="AT18">
        <v>0.5</v>
      </c>
      <c r="AU18">
        <f t="shared" si="28"/>
        <v>1180.1798523602263</v>
      </c>
      <c r="AV18">
        <f t="shared" si="29"/>
        <v>-2.5740481805236275</v>
      </c>
      <c r="AW18">
        <f t="shared" si="30"/>
        <v>31.776246465917062</v>
      </c>
      <c r="AX18">
        <f t="shared" si="31"/>
        <v>0.24412547883770902</v>
      </c>
      <c r="AY18">
        <f t="shared" si="32"/>
        <v>-1.6915224376310347E-3</v>
      </c>
      <c r="AZ18">
        <f t="shared" si="33"/>
        <v>2.8097729608520976</v>
      </c>
      <c r="BA18" t="s">
        <v>296</v>
      </c>
      <c r="BB18">
        <v>647.21</v>
      </c>
      <c r="BC18">
        <f t="shared" si="34"/>
        <v>209.02999999999997</v>
      </c>
      <c r="BD18">
        <f t="shared" si="35"/>
        <v>0.2205826178796586</v>
      </c>
      <c r="BE18">
        <f t="shared" si="36"/>
        <v>0.92006103553905172</v>
      </c>
      <c r="BF18">
        <f t="shared" si="37"/>
        <v>0.32756022121185896</v>
      </c>
      <c r="BG18">
        <f t="shared" si="38"/>
        <v>0.94472516027383691</v>
      </c>
      <c r="BH18">
        <f t="shared" si="39"/>
        <v>1399.9938709677399</v>
      </c>
      <c r="BI18">
        <f t="shared" si="40"/>
        <v>1180.1798523602263</v>
      </c>
      <c r="BJ18">
        <f t="shared" si="41"/>
        <v>0.84298929933488342</v>
      </c>
      <c r="BK18">
        <f t="shared" si="42"/>
        <v>0.195978598669767</v>
      </c>
      <c r="BL18">
        <v>6</v>
      </c>
      <c r="BM18">
        <v>0.5</v>
      </c>
      <c r="BN18" t="s">
        <v>290</v>
      </c>
      <c r="BO18">
        <v>2</v>
      </c>
      <c r="BP18">
        <v>1608062548</v>
      </c>
      <c r="BQ18">
        <v>49.825432258064502</v>
      </c>
      <c r="BR18">
        <v>46.786338709677402</v>
      </c>
      <c r="BS18">
        <v>13.7129903225806</v>
      </c>
      <c r="BT18">
        <v>12.728474193548401</v>
      </c>
      <c r="BU18">
        <v>46.025435483871</v>
      </c>
      <c r="BV18">
        <v>13.5879903225806</v>
      </c>
      <c r="BW18">
        <v>500.00458064516101</v>
      </c>
      <c r="BX18">
        <v>102.699451612903</v>
      </c>
      <c r="BY18">
        <v>9.9974680645161296E-2</v>
      </c>
      <c r="BZ18">
        <v>27.997045161290298</v>
      </c>
      <c r="CA18">
        <v>28.7538387096774</v>
      </c>
      <c r="CB18">
        <v>999.9</v>
      </c>
      <c r="CC18">
        <v>0</v>
      </c>
      <c r="CD18">
        <v>0</v>
      </c>
      <c r="CE18">
        <v>9999.3458064516108</v>
      </c>
      <c r="CF18">
        <v>0</v>
      </c>
      <c r="CG18">
        <v>112.43141935483899</v>
      </c>
      <c r="CH18">
        <v>1399.9938709677399</v>
      </c>
      <c r="CI18">
        <v>0.89999774193548399</v>
      </c>
      <c r="CJ18">
        <v>0.100002274193548</v>
      </c>
      <c r="CK18">
        <v>0</v>
      </c>
      <c r="CL18">
        <v>810.28148387096803</v>
      </c>
      <c r="CM18">
        <v>4.9997499999999997</v>
      </c>
      <c r="CN18">
        <v>11372.441935483899</v>
      </c>
      <c r="CO18">
        <v>12177.9967741935</v>
      </c>
      <c r="CP18">
        <v>49.445129032258002</v>
      </c>
      <c r="CQ18">
        <v>50.811999999999998</v>
      </c>
      <c r="CR18">
        <v>50.366870967741903</v>
      </c>
      <c r="CS18">
        <v>50.316129032257997</v>
      </c>
      <c r="CT18">
        <v>50.401096774193597</v>
      </c>
      <c r="CU18">
        <v>1255.4938709677399</v>
      </c>
      <c r="CV18">
        <v>139.5</v>
      </c>
      <c r="CW18">
        <v>0</v>
      </c>
      <c r="CX18">
        <v>119.700000047684</v>
      </c>
      <c r="CY18">
        <v>0</v>
      </c>
      <c r="CZ18">
        <v>810.13161538461497</v>
      </c>
      <c r="DA18">
        <v>-23.369777781302599</v>
      </c>
      <c r="DB18">
        <v>-336.16410252943598</v>
      </c>
      <c r="DC18">
        <v>11370.461538461501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-2.5688254203760899</v>
      </c>
      <c r="DS18">
        <v>-1.10465928101386</v>
      </c>
      <c r="DT18">
        <v>0.149873826281893</v>
      </c>
      <c r="DU18">
        <v>0</v>
      </c>
      <c r="DV18">
        <v>3.0310141935483901</v>
      </c>
      <c r="DW18">
        <v>1.1461916129032199</v>
      </c>
      <c r="DX18">
        <v>0.17671112429656499</v>
      </c>
      <c r="DY18">
        <v>0</v>
      </c>
      <c r="DZ18">
        <v>0.98249900000000001</v>
      </c>
      <c r="EA18">
        <v>0.24691374193548099</v>
      </c>
      <c r="EB18">
        <v>1.84120968913235E-2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1164.8</v>
      </c>
      <c r="EX18">
        <v>1164.8</v>
      </c>
      <c r="EY18">
        <v>2</v>
      </c>
      <c r="EZ18">
        <v>499.428</v>
      </c>
      <c r="FA18">
        <v>466.05500000000001</v>
      </c>
      <c r="FB18">
        <v>24.054600000000001</v>
      </c>
      <c r="FC18">
        <v>32.635800000000003</v>
      </c>
      <c r="FD18">
        <v>30</v>
      </c>
      <c r="FE18">
        <v>32.634599999999999</v>
      </c>
      <c r="FF18">
        <v>32.613100000000003</v>
      </c>
      <c r="FG18">
        <v>6.3033799999999998</v>
      </c>
      <c r="FH18">
        <v>0</v>
      </c>
      <c r="FI18">
        <v>100</v>
      </c>
      <c r="FJ18">
        <v>24.056100000000001</v>
      </c>
      <c r="FK18">
        <v>46.905500000000004</v>
      </c>
      <c r="FL18">
        <v>13.625</v>
      </c>
      <c r="FM18">
        <v>101.541</v>
      </c>
      <c r="FN18">
        <v>100.92700000000001</v>
      </c>
    </row>
    <row r="19" spans="1:170" x14ac:dyDescent="0.25">
      <c r="A19">
        <v>3</v>
      </c>
      <c r="B19">
        <v>1608062676.5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1608062668.5</v>
      </c>
      <c r="I19">
        <f t="shared" si="0"/>
        <v>1.3093027698943833E-3</v>
      </c>
      <c r="J19">
        <f t="shared" si="1"/>
        <v>-1.7086662265114667</v>
      </c>
      <c r="K19">
        <f t="shared" si="2"/>
        <v>79.907070967742001</v>
      </c>
      <c r="L19">
        <f t="shared" si="3"/>
        <v>127.92373844921445</v>
      </c>
      <c r="M19">
        <f t="shared" si="4"/>
        <v>13.150691613917042</v>
      </c>
      <c r="N19">
        <f t="shared" si="5"/>
        <v>8.2145289123592811</v>
      </c>
      <c r="O19">
        <f t="shared" si="6"/>
        <v>5.2844308774661168E-2</v>
      </c>
      <c r="P19">
        <f t="shared" si="7"/>
        <v>2.9769840454427907</v>
      </c>
      <c r="Q19">
        <f t="shared" si="8"/>
        <v>5.2328666168763624E-2</v>
      </c>
      <c r="R19">
        <f t="shared" si="9"/>
        <v>3.2751325357986624E-2</v>
      </c>
      <c r="S19">
        <f t="shared" si="10"/>
        <v>231.29135163169863</v>
      </c>
      <c r="T19">
        <f t="shared" si="11"/>
        <v>28.997173297147917</v>
      </c>
      <c r="U19">
        <f t="shared" si="12"/>
        <v>28.753109677419399</v>
      </c>
      <c r="V19">
        <f t="shared" si="13"/>
        <v>3.9646726290141774</v>
      </c>
      <c r="W19">
        <f t="shared" si="14"/>
        <v>38.506739201943915</v>
      </c>
      <c r="X19">
        <f t="shared" si="15"/>
        <v>1.4603827590626601</v>
      </c>
      <c r="Y19">
        <f t="shared" si="16"/>
        <v>3.7925381097679036</v>
      </c>
      <c r="Z19">
        <f t="shared" si="17"/>
        <v>2.504289869951517</v>
      </c>
      <c r="AA19">
        <f t="shared" si="18"/>
        <v>-57.7402521523423</v>
      </c>
      <c r="AB19">
        <f t="shared" si="19"/>
        <v>-122.54064623719755</v>
      </c>
      <c r="AC19">
        <f t="shared" si="20"/>
        <v>-9.0057826542107478</v>
      </c>
      <c r="AD19">
        <f t="shared" si="21"/>
        <v>42.004670587948041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54141.175297786001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782.08892307692304</v>
      </c>
      <c r="AR19">
        <v>827.84</v>
      </c>
      <c r="AS19">
        <f t="shared" si="27"/>
        <v>5.5265603163747845E-2</v>
      </c>
      <c r="AT19">
        <v>0.5</v>
      </c>
      <c r="AU19">
        <f t="shared" si="28"/>
        <v>1180.1866642991622</v>
      </c>
      <c r="AV19">
        <f t="shared" si="29"/>
        <v>-1.7086662265114667</v>
      </c>
      <c r="AW19">
        <f t="shared" si="30"/>
        <v>32.611863924152395</v>
      </c>
      <c r="AX19">
        <f t="shared" si="31"/>
        <v>0.25053150367220717</v>
      </c>
      <c r="AY19">
        <f t="shared" si="32"/>
        <v>-9.5825413123679418E-4</v>
      </c>
      <c r="AZ19">
        <f t="shared" si="33"/>
        <v>2.9404715887127946</v>
      </c>
      <c r="BA19" t="s">
        <v>301</v>
      </c>
      <c r="BB19">
        <v>620.44000000000005</v>
      </c>
      <c r="BC19">
        <f t="shared" si="34"/>
        <v>207.39999999999998</v>
      </c>
      <c r="BD19">
        <f t="shared" si="35"/>
        <v>0.22059342778725649</v>
      </c>
      <c r="BE19">
        <f t="shared" si="36"/>
        <v>0.92148816644205866</v>
      </c>
      <c r="BF19">
        <f t="shared" si="37"/>
        <v>0.40717180568486783</v>
      </c>
      <c r="BG19">
        <f t="shared" si="38"/>
        <v>0.95587727120048904</v>
      </c>
      <c r="BH19">
        <f t="shared" si="39"/>
        <v>1400.0019354838701</v>
      </c>
      <c r="BI19">
        <f t="shared" si="40"/>
        <v>1180.1866642991622</v>
      </c>
      <c r="BJ19">
        <f t="shared" si="41"/>
        <v>0.84298930907639413</v>
      </c>
      <c r="BK19">
        <f t="shared" si="42"/>
        <v>0.19597861815278844</v>
      </c>
      <c r="BL19">
        <v>6</v>
      </c>
      <c r="BM19">
        <v>0.5</v>
      </c>
      <c r="BN19" t="s">
        <v>290</v>
      </c>
      <c r="BO19">
        <v>2</v>
      </c>
      <c r="BP19">
        <v>1608062668.5</v>
      </c>
      <c r="BQ19">
        <v>79.907070967742001</v>
      </c>
      <c r="BR19">
        <v>77.982280645161296</v>
      </c>
      <c r="BS19">
        <v>14.2059161290323</v>
      </c>
      <c r="BT19">
        <v>12.657122580645201</v>
      </c>
      <c r="BU19">
        <v>76.107070967741905</v>
      </c>
      <c r="BV19">
        <v>14.0809161290323</v>
      </c>
      <c r="BW19">
        <v>500.01612903225799</v>
      </c>
      <c r="BX19">
        <v>102.70106451612899</v>
      </c>
      <c r="BY19">
        <v>9.9961887096774199E-2</v>
      </c>
      <c r="BZ19">
        <v>27.989593548387099</v>
      </c>
      <c r="CA19">
        <v>28.753109677419399</v>
      </c>
      <c r="CB19">
        <v>999.9</v>
      </c>
      <c r="CC19">
        <v>0</v>
      </c>
      <c r="CD19">
        <v>0</v>
      </c>
      <c r="CE19">
        <v>10002.755161290301</v>
      </c>
      <c r="CF19">
        <v>0</v>
      </c>
      <c r="CG19">
        <v>112.694290322581</v>
      </c>
      <c r="CH19">
        <v>1400.0019354838701</v>
      </c>
      <c r="CI19">
        <v>0.89999700000000005</v>
      </c>
      <c r="CJ19">
        <v>0.10000299999999999</v>
      </c>
      <c r="CK19">
        <v>0</v>
      </c>
      <c r="CL19">
        <v>782.12245161290298</v>
      </c>
      <c r="CM19">
        <v>4.9997499999999997</v>
      </c>
      <c r="CN19">
        <v>10974.870967741899</v>
      </c>
      <c r="CO19">
        <v>12178.054838709701</v>
      </c>
      <c r="CP19">
        <v>49.459516129032302</v>
      </c>
      <c r="CQ19">
        <v>50.811999999999998</v>
      </c>
      <c r="CR19">
        <v>50.368774193548397</v>
      </c>
      <c r="CS19">
        <v>50.292000000000002</v>
      </c>
      <c r="CT19">
        <v>50.419064516128998</v>
      </c>
      <c r="CU19">
        <v>1255.50096774194</v>
      </c>
      <c r="CV19">
        <v>139.50129032258101</v>
      </c>
      <c r="CW19">
        <v>0</v>
      </c>
      <c r="CX19">
        <v>119.59999990463299</v>
      </c>
      <c r="CY19">
        <v>0</v>
      </c>
      <c r="CZ19">
        <v>782.08892307692304</v>
      </c>
      <c r="DA19">
        <v>-8.5182906105334801</v>
      </c>
      <c r="DB19">
        <v>-116.87179496485</v>
      </c>
      <c r="DC19">
        <v>10974.396153846201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-1.70809151211915</v>
      </c>
      <c r="DS19">
        <v>8.83664073068538E-2</v>
      </c>
      <c r="DT19">
        <v>1.55289493320268E-2</v>
      </c>
      <c r="DU19">
        <v>1</v>
      </c>
      <c r="DV19">
        <v>1.92479032258065</v>
      </c>
      <c r="DW19">
        <v>-0.108011129032269</v>
      </c>
      <c r="DX19">
        <v>1.9499509255011101E-2</v>
      </c>
      <c r="DY19">
        <v>1</v>
      </c>
      <c r="DZ19">
        <v>1.5487935483871</v>
      </c>
      <c r="EA19">
        <v>0.33606967741935401</v>
      </c>
      <c r="EB19">
        <v>2.5052366773567199E-2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1166.8</v>
      </c>
      <c r="EX19">
        <v>1166.8</v>
      </c>
      <c r="EY19">
        <v>2</v>
      </c>
      <c r="EZ19">
        <v>499.85700000000003</v>
      </c>
      <c r="FA19">
        <v>466.28399999999999</v>
      </c>
      <c r="FB19">
        <v>24.132400000000001</v>
      </c>
      <c r="FC19">
        <v>32.592500000000001</v>
      </c>
      <c r="FD19">
        <v>30</v>
      </c>
      <c r="FE19">
        <v>32.5824</v>
      </c>
      <c r="FF19">
        <v>32.557499999999997</v>
      </c>
      <c r="FG19">
        <v>7.6202699999999997</v>
      </c>
      <c r="FH19">
        <v>0</v>
      </c>
      <c r="FI19">
        <v>100</v>
      </c>
      <c r="FJ19">
        <v>24.1371</v>
      </c>
      <c r="FK19">
        <v>78.021600000000007</v>
      </c>
      <c r="FL19">
        <v>13.653700000000001</v>
      </c>
      <c r="FM19">
        <v>101.545</v>
      </c>
      <c r="FN19">
        <v>100.93</v>
      </c>
    </row>
    <row r="20" spans="1:170" x14ac:dyDescent="0.25">
      <c r="A20">
        <v>4</v>
      </c>
      <c r="B20">
        <v>1608062797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1608062789</v>
      </c>
      <c r="I20">
        <f t="shared" si="0"/>
        <v>1.8390411870696267E-3</v>
      </c>
      <c r="J20">
        <f t="shared" si="1"/>
        <v>-1.0915998064667709</v>
      </c>
      <c r="K20">
        <f t="shared" si="2"/>
        <v>100.085990322581</v>
      </c>
      <c r="L20">
        <f t="shared" si="3"/>
        <v>118.91383092616671</v>
      </c>
      <c r="M20">
        <f t="shared" si="4"/>
        <v>12.223596628043115</v>
      </c>
      <c r="N20">
        <f t="shared" si="5"/>
        <v>10.288212601451461</v>
      </c>
      <c r="O20">
        <f t="shared" si="6"/>
        <v>7.6576595179125934E-2</v>
      </c>
      <c r="P20">
        <f t="shared" si="7"/>
        <v>2.9769685141242181</v>
      </c>
      <c r="Q20">
        <f t="shared" si="8"/>
        <v>7.5498893102027648E-2</v>
      </c>
      <c r="R20">
        <f t="shared" si="9"/>
        <v>4.7282371865765872E-2</v>
      </c>
      <c r="S20">
        <f t="shared" si="10"/>
        <v>231.28932260276042</v>
      </c>
      <c r="T20">
        <f t="shared" si="11"/>
        <v>28.870183376848171</v>
      </c>
      <c r="U20">
        <f t="shared" si="12"/>
        <v>28.721409677419398</v>
      </c>
      <c r="V20">
        <f t="shared" si="13"/>
        <v>3.9573926027824293</v>
      </c>
      <c r="W20">
        <f t="shared" si="14"/>
        <v>40.063830131395015</v>
      </c>
      <c r="X20">
        <f t="shared" si="15"/>
        <v>1.5202025956440883</v>
      </c>
      <c r="Y20">
        <f t="shared" si="16"/>
        <v>3.7944514806956002</v>
      </c>
      <c r="Z20">
        <f t="shared" si="17"/>
        <v>2.4371900071383408</v>
      </c>
      <c r="AA20">
        <f t="shared" si="18"/>
        <v>-81.101716349770541</v>
      </c>
      <c r="AB20">
        <f t="shared" si="19"/>
        <v>-116.06380198903875</v>
      </c>
      <c r="AC20">
        <f t="shared" si="20"/>
        <v>-8.5288496801302376</v>
      </c>
      <c r="AD20">
        <f t="shared" si="21"/>
        <v>25.594954583820908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54139.00578143583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768.41088461538402</v>
      </c>
      <c r="AR20">
        <v>818.47</v>
      </c>
      <c r="AS20">
        <f t="shared" si="27"/>
        <v>6.1161820695463498E-2</v>
      </c>
      <c r="AT20">
        <v>0.5</v>
      </c>
      <c r="AU20">
        <f t="shared" si="28"/>
        <v>1180.1799830230486</v>
      </c>
      <c r="AV20">
        <f t="shared" si="29"/>
        <v>-1.0915998064667709</v>
      </c>
      <c r="AW20">
        <f t="shared" si="30"/>
        <v>36.090978255015429</v>
      </c>
      <c r="AX20">
        <f t="shared" si="31"/>
        <v>0.25342407174361925</v>
      </c>
      <c r="AY20">
        <f t="shared" si="32"/>
        <v>-4.3540166249414562E-4</v>
      </c>
      <c r="AZ20">
        <f t="shared" si="33"/>
        <v>2.9855828558163395</v>
      </c>
      <c r="BA20" t="s">
        <v>306</v>
      </c>
      <c r="BB20">
        <v>611.04999999999995</v>
      </c>
      <c r="BC20">
        <f t="shared" si="34"/>
        <v>207.42000000000007</v>
      </c>
      <c r="BD20">
        <f t="shared" si="35"/>
        <v>0.24134179628105287</v>
      </c>
      <c r="BE20">
        <f t="shared" si="36"/>
        <v>0.92175871265130904</v>
      </c>
      <c r="BF20">
        <f t="shared" si="37"/>
        <v>0.48604349806933039</v>
      </c>
      <c r="BG20">
        <f t="shared" si="38"/>
        <v>0.95955668244635972</v>
      </c>
      <c r="BH20">
        <f t="shared" si="39"/>
        <v>1399.99451612903</v>
      </c>
      <c r="BI20">
        <f t="shared" si="40"/>
        <v>1180.1799830230486</v>
      </c>
      <c r="BJ20">
        <f t="shared" si="41"/>
        <v>0.84298900418998346</v>
      </c>
      <c r="BK20">
        <f t="shared" si="42"/>
        <v>0.19597800837996707</v>
      </c>
      <c r="BL20">
        <v>6</v>
      </c>
      <c r="BM20">
        <v>0.5</v>
      </c>
      <c r="BN20" t="s">
        <v>290</v>
      </c>
      <c r="BO20">
        <v>2</v>
      </c>
      <c r="BP20">
        <v>1608062789</v>
      </c>
      <c r="BQ20">
        <v>100.085990322581</v>
      </c>
      <c r="BR20">
        <v>98.996964516128998</v>
      </c>
      <c r="BS20">
        <v>14.788864516128999</v>
      </c>
      <c r="BT20">
        <v>12.6146903225806</v>
      </c>
      <c r="BU20">
        <v>96.285951612903204</v>
      </c>
      <c r="BV20">
        <v>14.663864516128999</v>
      </c>
      <c r="BW20">
        <v>500.00883870967698</v>
      </c>
      <c r="BX20">
        <v>102.69377419354799</v>
      </c>
      <c r="BY20">
        <v>9.9959158064516093E-2</v>
      </c>
      <c r="BZ20">
        <v>27.998245161290299</v>
      </c>
      <c r="CA20">
        <v>28.721409677419398</v>
      </c>
      <c r="CB20">
        <v>999.9</v>
      </c>
      <c r="CC20">
        <v>0</v>
      </c>
      <c r="CD20">
        <v>0</v>
      </c>
      <c r="CE20">
        <v>10003.3774193548</v>
      </c>
      <c r="CF20">
        <v>0</v>
      </c>
      <c r="CG20">
        <v>108.871451612903</v>
      </c>
      <c r="CH20">
        <v>1399.99451612903</v>
      </c>
      <c r="CI20">
        <v>0.900009709677419</v>
      </c>
      <c r="CJ20">
        <v>9.99905225806451E-2</v>
      </c>
      <c r="CK20">
        <v>0</v>
      </c>
      <c r="CL20">
        <v>768.453967741935</v>
      </c>
      <c r="CM20">
        <v>4.9997499999999997</v>
      </c>
      <c r="CN20">
        <v>10785.2419354839</v>
      </c>
      <c r="CO20">
        <v>12178.0483870968</v>
      </c>
      <c r="CP20">
        <v>49.473451612903197</v>
      </c>
      <c r="CQ20">
        <v>50.808</v>
      </c>
      <c r="CR20">
        <v>50.374935483870999</v>
      </c>
      <c r="CS20">
        <v>50.300064516128998</v>
      </c>
      <c r="CT20">
        <v>50.416935483870901</v>
      </c>
      <c r="CU20">
        <v>1255.5096774193501</v>
      </c>
      <c r="CV20">
        <v>139.48645161290301</v>
      </c>
      <c r="CW20">
        <v>0</v>
      </c>
      <c r="CX20">
        <v>119.700000047684</v>
      </c>
      <c r="CY20">
        <v>0</v>
      </c>
      <c r="CZ20">
        <v>768.41088461538402</v>
      </c>
      <c r="DA20">
        <v>-4.0866666731086401</v>
      </c>
      <c r="DB20">
        <v>-46.434188019903203</v>
      </c>
      <c r="DC20">
        <v>10784.938461538501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-1.05970817913834</v>
      </c>
      <c r="DS20">
        <v>2.0398568752195998</v>
      </c>
      <c r="DT20">
        <v>0.34278926055104902</v>
      </c>
      <c r="DU20">
        <v>0</v>
      </c>
      <c r="DV20">
        <v>1.0684507419354801</v>
      </c>
      <c r="DW20">
        <v>-2.2568488064516101</v>
      </c>
      <c r="DX20">
        <v>0.41822070947357298</v>
      </c>
      <c r="DY20">
        <v>0</v>
      </c>
      <c r="DZ20">
        <v>2.1716658064516099</v>
      </c>
      <c r="EA20">
        <v>0.294285967741933</v>
      </c>
      <c r="EB20">
        <v>2.1943340936293399E-2</v>
      </c>
      <c r="EC20">
        <v>0</v>
      </c>
      <c r="ED20">
        <v>0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1168.8</v>
      </c>
      <c r="EX20">
        <v>1168.8</v>
      </c>
      <c r="EY20">
        <v>2</v>
      </c>
      <c r="EZ20">
        <v>500.75799999999998</v>
      </c>
      <c r="FA20">
        <v>466.41899999999998</v>
      </c>
      <c r="FB20">
        <v>24.174800000000001</v>
      </c>
      <c r="FC20">
        <v>32.543199999999999</v>
      </c>
      <c r="FD20">
        <v>30.0001</v>
      </c>
      <c r="FE20">
        <v>32.530299999999997</v>
      </c>
      <c r="FF20">
        <v>32.505499999999998</v>
      </c>
      <c r="FG20">
        <v>8.4589599999999994</v>
      </c>
      <c r="FH20">
        <v>0</v>
      </c>
      <c r="FI20">
        <v>100</v>
      </c>
      <c r="FJ20">
        <v>24.0703</v>
      </c>
      <c r="FK20">
        <v>98.7089</v>
      </c>
      <c r="FL20">
        <v>14.120900000000001</v>
      </c>
      <c r="FM20">
        <v>101.556</v>
      </c>
      <c r="FN20">
        <v>100.943</v>
      </c>
    </row>
    <row r="21" spans="1:170" x14ac:dyDescent="0.25">
      <c r="A21">
        <v>5</v>
      </c>
      <c r="B21">
        <v>1608062869</v>
      </c>
      <c r="C21">
        <v>433.5</v>
      </c>
      <c r="D21" t="s">
        <v>307</v>
      </c>
      <c r="E21" t="s">
        <v>308</v>
      </c>
      <c r="F21" t="s">
        <v>285</v>
      </c>
      <c r="G21" t="s">
        <v>286</v>
      </c>
      <c r="H21">
        <v>1608062861.25</v>
      </c>
      <c r="I21">
        <f t="shared" si="0"/>
        <v>2.044811332231642E-3</v>
      </c>
      <c r="J21">
        <f t="shared" si="1"/>
        <v>0.64862869865529127</v>
      </c>
      <c r="K21">
        <f t="shared" si="2"/>
        <v>149.01586666666699</v>
      </c>
      <c r="L21">
        <f t="shared" si="3"/>
        <v>131.44115206894074</v>
      </c>
      <c r="M21">
        <f t="shared" si="4"/>
        <v>13.510941983327433</v>
      </c>
      <c r="N21">
        <f t="shared" si="5"/>
        <v>15.317461064801051</v>
      </c>
      <c r="O21">
        <f t="shared" si="6"/>
        <v>8.6329378500040799E-2</v>
      </c>
      <c r="P21">
        <f t="shared" si="7"/>
        <v>2.9769083184233907</v>
      </c>
      <c r="Q21">
        <f t="shared" si="8"/>
        <v>8.4962298523208163E-2</v>
      </c>
      <c r="R21">
        <f t="shared" si="9"/>
        <v>5.3222459944444356E-2</v>
      </c>
      <c r="S21">
        <f t="shared" si="10"/>
        <v>231.28519620389199</v>
      </c>
      <c r="T21">
        <f t="shared" si="11"/>
        <v>28.793110032268217</v>
      </c>
      <c r="U21">
        <f t="shared" si="12"/>
        <v>28.680243333333301</v>
      </c>
      <c r="V21">
        <f t="shared" si="13"/>
        <v>3.9479559961729076</v>
      </c>
      <c r="W21">
        <f t="shared" si="14"/>
        <v>40.646042523280244</v>
      </c>
      <c r="X21">
        <f t="shared" si="15"/>
        <v>1.5401023137485976</v>
      </c>
      <c r="Y21">
        <f t="shared" si="16"/>
        <v>3.7890584621282515</v>
      </c>
      <c r="Z21">
        <f t="shared" si="17"/>
        <v>2.4078536824243102</v>
      </c>
      <c r="AA21">
        <f t="shared" si="18"/>
        <v>-90.176179751415418</v>
      </c>
      <c r="AB21">
        <f t="shared" si="19"/>
        <v>-113.36982986352479</v>
      </c>
      <c r="AC21">
        <f t="shared" si="20"/>
        <v>-8.3283349791754198</v>
      </c>
      <c r="AD21">
        <f t="shared" si="21"/>
        <v>19.410851609776358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54141.562438659013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765.43996000000004</v>
      </c>
      <c r="AR21">
        <v>824.58</v>
      </c>
      <c r="AS21">
        <f t="shared" si="27"/>
        <v>7.1721409687355964E-2</v>
      </c>
      <c r="AT21">
        <v>0.5</v>
      </c>
      <c r="AU21">
        <f t="shared" si="28"/>
        <v>1180.158268791032</v>
      </c>
      <c r="AV21">
        <f t="shared" si="29"/>
        <v>0.64862869865529127</v>
      </c>
      <c r="AW21">
        <f t="shared" si="30"/>
        <v>42.321307345941186</v>
      </c>
      <c r="AX21">
        <f t="shared" si="31"/>
        <v>0.25771908122923182</v>
      </c>
      <c r="AY21">
        <f t="shared" si="32"/>
        <v>1.0391624673594232E-3</v>
      </c>
      <c r="AZ21">
        <f t="shared" si="33"/>
        <v>2.9560503529069342</v>
      </c>
      <c r="BA21" t="s">
        <v>310</v>
      </c>
      <c r="BB21">
        <v>612.07000000000005</v>
      </c>
      <c r="BC21">
        <f t="shared" si="34"/>
        <v>212.51</v>
      </c>
      <c r="BD21">
        <f t="shared" si="35"/>
        <v>0.27829297444826129</v>
      </c>
      <c r="BE21">
        <f t="shared" si="36"/>
        <v>0.91980784978169905</v>
      </c>
      <c r="BF21">
        <f t="shared" si="37"/>
        <v>0.54205657317709355</v>
      </c>
      <c r="BG21">
        <f t="shared" si="38"/>
        <v>0.95715740787728087</v>
      </c>
      <c r="BH21">
        <f t="shared" si="39"/>
        <v>1399.9686666666701</v>
      </c>
      <c r="BI21">
        <f t="shared" si="40"/>
        <v>1180.158268791032</v>
      </c>
      <c r="BJ21">
        <f t="shared" si="41"/>
        <v>0.84298905889157694</v>
      </c>
      <c r="BK21">
        <f t="shared" si="42"/>
        <v>0.19597811778315399</v>
      </c>
      <c r="BL21">
        <v>6</v>
      </c>
      <c r="BM21">
        <v>0.5</v>
      </c>
      <c r="BN21" t="s">
        <v>290</v>
      </c>
      <c r="BO21">
        <v>2</v>
      </c>
      <c r="BP21">
        <v>1608062861.25</v>
      </c>
      <c r="BQ21">
        <v>149.01586666666699</v>
      </c>
      <c r="BR21">
        <v>150.15983333333301</v>
      </c>
      <c r="BS21">
        <v>14.98288</v>
      </c>
      <c r="BT21">
        <v>12.565953333333299</v>
      </c>
      <c r="BU21">
        <v>145.21586666666701</v>
      </c>
      <c r="BV21">
        <v>14.85788</v>
      </c>
      <c r="BW21">
        <v>500.01703333333302</v>
      </c>
      <c r="BX21">
        <v>102.6908</v>
      </c>
      <c r="BY21">
        <v>0.100006156666667</v>
      </c>
      <c r="BZ21">
        <v>27.973849999999999</v>
      </c>
      <c r="CA21">
        <v>28.680243333333301</v>
      </c>
      <c r="CB21">
        <v>999.9</v>
      </c>
      <c r="CC21">
        <v>0</v>
      </c>
      <c r="CD21">
        <v>0</v>
      </c>
      <c r="CE21">
        <v>10003.3266666667</v>
      </c>
      <c r="CF21">
        <v>0</v>
      </c>
      <c r="CG21">
        <v>107.28149999999999</v>
      </c>
      <c r="CH21">
        <v>1399.9686666666701</v>
      </c>
      <c r="CI21">
        <v>0.90000999999999998</v>
      </c>
      <c r="CJ21">
        <v>9.9990216666666701E-2</v>
      </c>
      <c r="CK21">
        <v>0</v>
      </c>
      <c r="CL21">
        <v>765.45129999999995</v>
      </c>
      <c r="CM21">
        <v>4.9997499999999997</v>
      </c>
      <c r="CN21">
        <v>10748.6166666667</v>
      </c>
      <c r="CO21">
        <v>12177.803333333301</v>
      </c>
      <c r="CP21">
        <v>49.516566666666698</v>
      </c>
      <c r="CQ21">
        <v>50.7603333333333</v>
      </c>
      <c r="CR21">
        <v>50.385266666666702</v>
      </c>
      <c r="CS21">
        <v>50.276866666666699</v>
      </c>
      <c r="CT21">
        <v>50.468499999999999</v>
      </c>
      <c r="CU21">
        <v>1255.4860000000001</v>
      </c>
      <c r="CV21">
        <v>139.48666666666699</v>
      </c>
      <c r="CW21">
        <v>0</v>
      </c>
      <c r="CX21">
        <v>71.099999904632597</v>
      </c>
      <c r="CY21">
        <v>0</v>
      </c>
      <c r="CZ21">
        <v>765.43996000000004</v>
      </c>
      <c r="DA21">
        <v>-1.22092308303474</v>
      </c>
      <c r="DB21">
        <v>-39.130769266644201</v>
      </c>
      <c r="DC21">
        <v>10748.444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0.65013371290108202</v>
      </c>
      <c r="DS21">
        <v>-0.16043721113671999</v>
      </c>
      <c r="DT21">
        <v>6.1081338118070899E-2</v>
      </c>
      <c r="DU21">
        <v>1</v>
      </c>
      <c r="DV21">
        <v>-1.1474632258064501</v>
      </c>
      <c r="DW21">
        <v>0.105288387096777</v>
      </c>
      <c r="DX21">
        <v>7.2615420000522193E-2</v>
      </c>
      <c r="DY21">
        <v>1</v>
      </c>
      <c r="DZ21">
        <v>2.41540838709677</v>
      </c>
      <c r="EA21">
        <v>0.137294032258059</v>
      </c>
      <c r="EB21">
        <v>1.03131929590911E-2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1170</v>
      </c>
      <c r="EX21">
        <v>1170</v>
      </c>
      <c r="EY21">
        <v>2</v>
      </c>
      <c r="EZ21">
        <v>500.90899999999999</v>
      </c>
      <c r="FA21">
        <v>466.84699999999998</v>
      </c>
      <c r="FB21">
        <v>24.041399999999999</v>
      </c>
      <c r="FC21">
        <v>32.514600000000002</v>
      </c>
      <c r="FD21">
        <v>30</v>
      </c>
      <c r="FE21">
        <v>32.499400000000001</v>
      </c>
      <c r="FF21">
        <v>32.473300000000002</v>
      </c>
      <c r="FG21">
        <v>10.869199999999999</v>
      </c>
      <c r="FH21">
        <v>0</v>
      </c>
      <c r="FI21">
        <v>100</v>
      </c>
      <c r="FJ21">
        <v>24.051600000000001</v>
      </c>
      <c r="FK21">
        <v>150.60900000000001</v>
      </c>
      <c r="FL21">
        <v>14.7056</v>
      </c>
      <c r="FM21">
        <v>101.56399999999999</v>
      </c>
      <c r="FN21">
        <v>100.947</v>
      </c>
    </row>
    <row r="22" spans="1:170" x14ac:dyDescent="0.25">
      <c r="A22">
        <v>6</v>
      </c>
      <c r="B22">
        <v>1608062942</v>
      </c>
      <c r="C22">
        <v>506.5</v>
      </c>
      <c r="D22" t="s">
        <v>312</v>
      </c>
      <c r="E22" t="s">
        <v>313</v>
      </c>
      <c r="F22" t="s">
        <v>285</v>
      </c>
      <c r="G22" t="s">
        <v>286</v>
      </c>
      <c r="H22">
        <v>1608062934.25</v>
      </c>
      <c r="I22">
        <f t="shared" si="0"/>
        <v>2.0831609939360395E-3</v>
      </c>
      <c r="J22">
        <f t="shared" si="1"/>
        <v>2.1283853725014792</v>
      </c>
      <c r="K22">
        <f t="shared" si="2"/>
        <v>199.03983333333301</v>
      </c>
      <c r="L22">
        <f t="shared" si="3"/>
        <v>153.02819041050586</v>
      </c>
      <c r="M22">
        <f t="shared" si="4"/>
        <v>15.7301045149944</v>
      </c>
      <c r="N22">
        <f t="shared" si="5"/>
        <v>20.459742564958457</v>
      </c>
      <c r="O22">
        <f t="shared" si="6"/>
        <v>8.798235138176437E-2</v>
      </c>
      <c r="P22">
        <f t="shared" si="7"/>
        <v>2.9768674250630909</v>
      </c>
      <c r="Q22">
        <f t="shared" si="8"/>
        <v>8.6562863354068473E-2</v>
      </c>
      <c r="R22">
        <f t="shared" si="9"/>
        <v>5.4227417260975047E-2</v>
      </c>
      <c r="S22">
        <f t="shared" si="10"/>
        <v>231.29156768481295</v>
      </c>
      <c r="T22">
        <f t="shared" si="11"/>
        <v>28.791710444764401</v>
      </c>
      <c r="U22">
        <f t="shared" si="12"/>
        <v>28.6786866666667</v>
      </c>
      <c r="V22">
        <f t="shared" si="13"/>
        <v>3.947599545159274</v>
      </c>
      <c r="W22">
        <f t="shared" si="14"/>
        <v>40.620962088034098</v>
      </c>
      <c r="X22">
        <f t="shared" si="15"/>
        <v>1.5399039232391207</v>
      </c>
      <c r="Y22">
        <f t="shared" si="16"/>
        <v>3.7909095306552016</v>
      </c>
      <c r="Z22">
        <f t="shared" si="17"/>
        <v>2.4076956219201531</v>
      </c>
      <c r="AA22">
        <f t="shared" si="18"/>
        <v>-91.867399832579338</v>
      </c>
      <c r="AB22">
        <f t="shared" si="19"/>
        <v>-111.77408301076589</v>
      </c>
      <c r="AC22">
        <f t="shared" si="20"/>
        <v>-8.2115000330675834</v>
      </c>
      <c r="AD22">
        <f t="shared" si="21"/>
        <v>19.438584808400137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54138.8852871622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767.87836000000004</v>
      </c>
      <c r="AR22">
        <v>835.49</v>
      </c>
      <c r="AS22">
        <f t="shared" si="27"/>
        <v>8.0924535302636769E-2</v>
      </c>
      <c r="AT22">
        <v>0.5</v>
      </c>
      <c r="AU22">
        <f t="shared" si="28"/>
        <v>1180.191610783945</v>
      </c>
      <c r="AV22">
        <f t="shared" si="29"/>
        <v>2.1283853725014792</v>
      </c>
      <c r="AW22">
        <f t="shared" si="30"/>
        <v>47.753228835380554</v>
      </c>
      <c r="AX22">
        <f t="shared" si="31"/>
        <v>0.26701696010724252</v>
      </c>
      <c r="AY22">
        <f t="shared" si="32"/>
        <v>2.2929605901198932E-3</v>
      </c>
      <c r="AZ22">
        <f t="shared" si="33"/>
        <v>2.9043914349663074</v>
      </c>
      <c r="BA22" t="s">
        <v>315</v>
      </c>
      <c r="BB22">
        <v>612.4</v>
      </c>
      <c r="BC22">
        <f t="shared" si="34"/>
        <v>223.09000000000003</v>
      </c>
      <c r="BD22">
        <f t="shared" si="35"/>
        <v>0.30306889596127101</v>
      </c>
      <c r="BE22">
        <f t="shared" si="36"/>
        <v>0.91580492738745822</v>
      </c>
      <c r="BF22">
        <f t="shared" si="37"/>
        <v>0.56336894056416842</v>
      </c>
      <c r="BG22">
        <f t="shared" si="38"/>
        <v>0.95287326948961271</v>
      </c>
      <c r="BH22">
        <f t="shared" si="39"/>
        <v>1400.00833333333</v>
      </c>
      <c r="BI22">
        <f t="shared" si="40"/>
        <v>1180.191610783945</v>
      </c>
      <c r="BJ22">
        <f t="shared" si="41"/>
        <v>0.84298898991121318</v>
      </c>
      <c r="BK22">
        <f t="shared" si="42"/>
        <v>0.19597797982242646</v>
      </c>
      <c r="BL22">
        <v>6</v>
      </c>
      <c r="BM22">
        <v>0.5</v>
      </c>
      <c r="BN22" t="s">
        <v>290</v>
      </c>
      <c r="BO22">
        <v>2</v>
      </c>
      <c r="BP22">
        <v>1608062934.25</v>
      </c>
      <c r="BQ22">
        <v>199.03983333333301</v>
      </c>
      <c r="BR22">
        <v>202.09129999999999</v>
      </c>
      <c r="BS22">
        <v>14.9807466666667</v>
      </c>
      <c r="BT22">
        <v>12.5185266666667</v>
      </c>
      <c r="BU22">
        <v>195.239833333333</v>
      </c>
      <c r="BV22">
        <v>14.8557466666667</v>
      </c>
      <c r="BW22">
        <v>500.02526666666699</v>
      </c>
      <c r="BX22">
        <v>102.6922</v>
      </c>
      <c r="BY22">
        <v>0.10000104999999999</v>
      </c>
      <c r="BZ22">
        <v>27.982226666666701</v>
      </c>
      <c r="CA22">
        <v>28.6786866666667</v>
      </c>
      <c r="CB22">
        <v>999.9</v>
      </c>
      <c r="CC22">
        <v>0</v>
      </c>
      <c r="CD22">
        <v>0</v>
      </c>
      <c r="CE22">
        <v>10002.959000000001</v>
      </c>
      <c r="CF22">
        <v>0</v>
      </c>
      <c r="CG22">
        <v>106.74890000000001</v>
      </c>
      <c r="CH22">
        <v>1400.00833333333</v>
      </c>
      <c r="CI22">
        <v>0.90001089999999995</v>
      </c>
      <c r="CJ22">
        <v>9.9989353333333406E-2</v>
      </c>
      <c r="CK22">
        <v>0</v>
      </c>
      <c r="CL22">
        <v>767.89066666666702</v>
      </c>
      <c r="CM22">
        <v>4.9997499999999997</v>
      </c>
      <c r="CN22">
        <v>10789.4333333333</v>
      </c>
      <c r="CO22">
        <v>12178.1566666667</v>
      </c>
      <c r="CP22">
        <v>49.533066666666699</v>
      </c>
      <c r="CQ22">
        <v>50.75</v>
      </c>
      <c r="CR22">
        <v>50.3791333333333</v>
      </c>
      <c r="CS22">
        <v>50.2624</v>
      </c>
      <c r="CT22">
        <v>50.5</v>
      </c>
      <c r="CU22">
        <v>1255.5243333333301</v>
      </c>
      <c r="CV22">
        <v>139.487333333333</v>
      </c>
      <c r="CW22">
        <v>0</v>
      </c>
      <c r="CX22">
        <v>72.299999952316298</v>
      </c>
      <c r="CY22">
        <v>0</v>
      </c>
      <c r="CZ22">
        <v>767.87836000000004</v>
      </c>
      <c r="DA22">
        <v>-2.1372307632876999</v>
      </c>
      <c r="DB22">
        <v>-44.415384545078503</v>
      </c>
      <c r="DC22">
        <v>10789.04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2.1292926975664699</v>
      </c>
      <c r="DS22">
        <v>-7.7278732069201106E-2</v>
      </c>
      <c r="DT22">
        <v>2.0093725294319398E-2</v>
      </c>
      <c r="DU22">
        <v>1</v>
      </c>
      <c r="DV22">
        <v>-3.0536003225806501</v>
      </c>
      <c r="DW22">
        <v>6.30246774193612E-2</v>
      </c>
      <c r="DX22">
        <v>2.4185428762212802E-2</v>
      </c>
      <c r="DY22">
        <v>1</v>
      </c>
      <c r="DZ22">
        <v>2.46265</v>
      </c>
      <c r="EA22">
        <v>-3.5877096774199903E-2</v>
      </c>
      <c r="EB22">
        <v>2.76628900129928E-3</v>
      </c>
      <c r="EC22">
        <v>1</v>
      </c>
      <c r="ED22">
        <v>3</v>
      </c>
      <c r="EE22">
        <v>3</v>
      </c>
      <c r="EF22" t="s">
        <v>311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1171.2</v>
      </c>
      <c r="EX22">
        <v>1171.2</v>
      </c>
      <c r="EY22">
        <v>2</v>
      </c>
      <c r="EZ22">
        <v>501.1</v>
      </c>
      <c r="FA22">
        <v>467.15100000000001</v>
      </c>
      <c r="FB22">
        <v>24.110700000000001</v>
      </c>
      <c r="FC22">
        <v>32.488599999999998</v>
      </c>
      <c r="FD22">
        <v>29.9998</v>
      </c>
      <c r="FE22">
        <v>32.471400000000003</v>
      </c>
      <c r="FF22">
        <v>32.445399999999999</v>
      </c>
      <c r="FG22">
        <v>13.229799999999999</v>
      </c>
      <c r="FH22">
        <v>0</v>
      </c>
      <c r="FI22">
        <v>100</v>
      </c>
      <c r="FJ22">
        <v>24.1235</v>
      </c>
      <c r="FK22">
        <v>202.607</v>
      </c>
      <c r="FL22">
        <v>14.878399999999999</v>
      </c>
      <c r="FM22">
        <v>101.565</v>
      </c>
      <c r="FN22">
        <v>100.952</v>
      </c>
    </row>
    <row r="23" spans="1:170" x14ac:dyDescent="0.25">
      <c r="A23">
        <v>7</v>
      </c>
      <c r="B23">
        <v>1608063013</v>
      </c>
      <c r="C23">
        <v>577.5</v>
      </c>
      <c r="D23" t="s">
        <v>316</v>
      </c>
      <c r="E23" t="s">
        <v>317</v>
      </c>
      <c r="F23" t="s">
        <v>285</v>
      </c>
      <c r="G23" t="s">
        <v>286</v>
      </c>
      <c r="H23">
        <v>1608063005.25</v>
      </c>
      <c r="I23">
        <f t="shared" si="0"/>
        <v>2.0140092419716512E-3</v>
      </c>
      <c r="J23">
        <f t="shared" si="1"/>
        <v>3.7855997243573891</v>
      </c>
      <c r="K23">
        <f t="shared" si="2"/>
        <v>248.9085</v>
      </c>
      <c r="L23">
        <f t="shared" si="3"/>
        <v>168.23455872464126</v>
      </c>
      <c r="M23">
        <f t="shared" si="4"/>
        <v>17.293878375783276</v>
      </c>
      <c r="N23">
        <f t="shared" si="5"/>
        <v>25.586855390064148</v>
      </c>
      <c r="O23">
        <f t="shared" si="6"/>
        <v>8.4536299655082053E-2</v>
      </c>
      <c r="P23">
        <f t="shared" si="7"/>
        <v>2.9765529638320274</v>
      </c>
      <c r="Q23">
        <f t="shared" si="8"/>
        <v>8.3224800003590088E-2</v>
      </c>
      <c r="R23">
        <f t="shared" si="9"/>
        <v>5.2131638117820012E-2</v>
      </c>
      <c r="S23">
        <f t="shared" si="10"/>
        <v>231.29180650916655</v>
      </c>
      <c r="T23">
        <f t="shared" si="11"/>
        <v>28.82186861243153</v>
      </c>
      <c r="U23">
        <f t="shared" si="12"/>
        <v>28.685306666666701</v>
      </c>
      <c r="V23">
        <f t="shared" si="13"/>
        <v>3.9491156102146778</v>
      </c>
      <c r="W23">
        <f t="shared" si="14"/>
        <v>40.27139481248858</v>
      </c>
      <c r="X23">
        <f t="shared" si="15"/>
        <v>1.5277541422328067</v>
      </c>
      <c r="Y23">
        <f t="shared" si="16"/>
        <v>3.7936459597347598</v>
      </c>
      <c r="Z23">
        <f t="shared" si="17"/>
        <v>2.4213614679818711</v>
      </c>
      <c r="AA23">
        <f t="shared" si="18"/>
        <v>-88.817807570949824</v>
      </c>
      <c r="AB23">
        <f t="shared" si="19"/>
        <v>-110.83849238921017</v>
      </c>
      <c r="AC23">
        <f t="shared" si="20"/>
        <v>-8.1443969152682847</v>
      </c>
      <c r="AD23">
        <f t="shared" si="21"/>
        <v>23.491109633738276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54127.514093625497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773.98030769230797</v>
      </c>
      <c r="AR23">
        <v>851.26</v>
      </c>
      <c r="AS23">
        <f t="shared" si="27"/>
        <v>9.0782713046181018E-2</v>
      </c>
      <c r="AT23">
        <v>0.5</v>
      </c>
      <c r="AU23">
        <f t="shared" si="28"/>
        <v>1180.1907307472909</v>
      </c>
      <c r="AV23">
        <f t="shared" si="29"/>
        <v>3.7855997243573891</v>
      </c>
      <c r="AW23">
        <f t="shared" si="30"/>
        <v>53.570458224596997</v>
      </c>
      <c r="AX23">
        <f t="shared" si="31"/>
        <v>0.29140333153208181</v>
      </c>
      <c r="AY23">
        <f t="shared" si="32"/>
        <v>3.6971542738780559E-3</v>
      </c>
      <c r="AZ23">
        <f t="shared" si="33"/>
        <v>2.8320607100063433</v>
      </c>
      <c r="BA23" t="s">
        <v>319</v>
      </c>
      <c r="BB23">
        <v>603.20000000000005</v>
      </c>
      <c r="BC23">
        <f t="shared" si="34"/>
        <v>248.05999999999995</v>
      </c>
      <c r="BD23">
        <f t="shared" si="35"/>
        <v>0.31153629084774664</v>
      </c>
      <c r="BE23">
        <f t="shared" si="36"/>
        <v>0.90670507883018403</v>
      </c>
      <c r="BF23">
        <f t="shared" si="37"/>
        <v>0.56914082416523837</v>
      </c>
      <c r="BG23">
        <f t="shared" si="38"/>
        <v>0.94668070648562297</v>
      </c>
      <c r="BH23">
        <f t="shared" si="39"/>
        <v>1400.0070000000001</v>
      </c>
      <c r="BI23">
        <f t="shared" si="40"/>
        <v>1180.1907307472909</v>
      </c>
      <c r="BJ23">
        <f t="shared" si="41"/>
        <v>0.84298916415938696</v>
      </c>
      <c r="BK23">
        <f t="shared" si="42"/>
        <v>0.19597832831877415</v>
      </c>
      <c r="BL23">
        <v>6</v>
      </c>
      <c r="BM23">
        <v>0.5</v>
      </c>
      <c r="BN23" t="s">
        <v>290</v>
      </c>
      <c r="BO23">
        <v>2</v>
      </c>
      <c r="BP23">
        <v>1608063005.25</v>
      </c>
      <c r="BQ23">
        <v>248.9085</v>
      </c>
      <c r="BR23">
        <v>254.052433333333</v>
      </c>
      <c r="BS23">
        <v>14.861966666666699</v>
      </c>
      <c r="BT23">
        <v>12.4812366666667</v>
      </c>
      <c r="BU23">
        <v>245.10849999999999</v>
      </c>
      <c r="BV23">
        <v>14.736966666666699</v>
      </c>
      <c r="BW23">
        <v>500.03413333333299</v>
      </c>
      <c r="BX23">
        <v>102.6962</v>
      </c>
      <c r="BY23">
        <v>0.1000299</v>
      </c>
      <c r="BZ23">
        <v>27.994603333333298</v>
      </c>
      <c r="CA23">
        <v>28.685306666666701</v>
      </c>
      <c r="CB23">
        <v>999.9</v>
      </c>
      <c r="CC23">
        <v>0</v>
      </c>
      <c r="CD23">
        <v>0</v>
      </c>
      <c r="CE23">
        <v>10000.790999999999</v>
      </c>
      <c r="CF23">
        <v>0</v>
      </c>
      <c r="CG23">
        <v>106.550833333333</v>
      </c>
      <c r="CH23">
        <v>1400.0070000000001</v>
      </c>
      <c r="CI23">
        <v>0.90000493333333298</v>
      </c>
      <c r="CJ23">
        <v>9.9995213333333305E-2</v>
      </c>
      <c r="CK23">
        <v>0</v>
      </c>
      <c r="CL23">
        <v>773.94583333333298</v>
      </c>
      <c r="CM23">
        <v>4.9997499999999997</v>
      </c>
      <c r="CN23">
        <v>10879.583333333299</v>
      </c>
      <c r="CO23">
        <v>12178.14</v>
      </c>
      <c r="CP23">
        <v>49.564100000000003</v>
      </c>
      <c r="CQ23">
        <v>50.75</v>
      </c>
      <c r="CR23">
        <v>50.420466666666698</v>
      </c>
      <c r="CS23">
        <v>50.2541333333333</v>
      </c>
      <c r="CT23">
        <v>50.514466666666699</v>
      </c>
      <c r="CU23">
        <v>1255.5119999999999</v>
      </c>
      <c r="CV23">
        <v>139.495</v>
      </c>
      <c r="CW23">
        <v>0</v>
      </c>
      <c r="CX23">
        <v>70.399999856948895</v>
      </c>
      <c r="CY23">
        <v>0</v>
      </c>
      <c r="CZ23">
        <v>773.98030769230797</v>
      </c>
      <c r="DA23">
        <v>1.7276581307447201</v>
      </c>
      <c r="DB23">
        <v>20.502564120075998</v>
      </c>
      <c r="DC23">
        <v>10879.6115384615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3.7855016182506902</v>
      </c>
      <c r="DS23">
        <v>-0.102787780022342</v>
      </c>
      <c r="DT23">
        <v>4.1602583647640801E-2</v>
      </c>
      <c r="DU23">
        <v>1</v>
      </c>
      <c r="DV23">
        <v>-5.1466070967741997</v>
      </c>
      <c r="DW23">
        <v>6.1675645161300897E-2</v>
      </c>
      <c r="DX23">
        <v>5.1333453922089399E-2</v>
      </c>
      <c r="DY23">
        <v>1</v>
      </c>
      <c r="DZ23">
        <v>2.38179612903226</v>
      </c>
      <c r="EA23">
        <v>-7.8540967741937001E-2</v>
      </c>
      <c r="EB23">
        <v>5.8810612809085897E-3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1172.4000000000001</v>
      </c>
      <c r="EX23">
        <v>1172.4000000000001</v>
      </c>
      <c r="EY23">
        <v>2</v>
      </c>
      <c r="EZ23">
        <v>501.05500000000001</v>
      </c>
      <c r="FA23">
        <v>467.39499999999998</v>
      </c>
      <c r="FB23">
        <v>24.079499999999999</v>
      </c>
      <c r="FC23">
        <v>32.456099999999999</v>
      </c>
      <c r="FD23">
        <v>29.9999</v>
      </c>
      <c r="FE23">
        <v>32.438499999999998</v>
      </c>
      <c r="FF23">
        <v>32.411799999999999</v>
      </c>
      <c r="FG23">
        <v>15.5214</v>
      </c>
      <c r="FH23">
        <v>0</v>
      </c>
      <c r="FI23">
        <v>100</v>
      </c>
      <c r="FJ23">
        <v>24.082799999999999</v>
      </c>
      <c r="FK23">
        <v>254.328</v>
      </c>
      <c r="FL23">
        <v>14.893599999999999</v>
      </c>
      <c r="FM23">
        <v>101.575</v>
      </c>
      <c r="FN23">
        <v>100.96299999999999</v>
      </c>
    </row>
    <row r="24" spans="1:170" x14ac:dyDescent="0.25">
      <c r="A24">
        <v>8</v>
      </c>
      <c r="B24">
        <v>1608063133.5</v>
      </c>
      <c r="C24">
        <v>698</v>
      </c>
      <c r="D24" t="s">
        <v>320</v>
      </c>
      <c r="E24" t="s">
        <v>321</v>
      </c>
      <c r="F24" t="s">
        <v>285</v>
      </c>
      <c r="G24" t="s">
        <v>286</v>
      </c>
      <c r="H24">
        <v>1608063125.5</v>
      </c>
      <c r="I24">
        <f t="shared" si="0"/>
        <v>1.7099012981492564E-3</v>
      </c>
      <c r="J24">
        <f t="shared" si="1"/>
        <v>6.9166557342845545</v>
      </c>
      <c r="K24">
        <f t="shared" si="2"/>
        <v>399.875870967742</v>
      </c>
      <c r="L24">
        <f t="shared" si="3"/>
        <v>228.46659628539203</v>
      </c>
      <c r="M24">
        <f t="shared" si="4"/>
        <v>23.484723314236657</v>
      </c>
      <c r="N24">
        <f t="shared" si="5"/>
        <v>41.10436423706318</v>
      </c>
      <c r="O24">
        <f t="shared" si="6"/>
        <v>7.0358933214653974E-2</v>
      </c>
      <c r="P24">
        <f t="shared" si="7"/>
        <v>2.9761226270267742</v>
      </c>
      <c r="Q24">
        <f t="shared" si="8"/>
        <v>6.9447757088005158E-2</v>
      </c>
      <c r="R24">
        <f t="shared" si="9"/>
        <v>4.3485730561062204E-2</v>
      </c>
      <c r="S24">
        <f t="shared" si="10"/>
        <v>231.29361681131439</v>
      </c>
      <c r="T24">
        <f t="shared" si="11"/>
        <v>28.889594388345326</v>
      </c>
      <c r="U24">
        <f t="shared" si="12"/>
        <v>28.6958870967742</v>
      </c>
      <c r="V24">
        <f t="shared" si="13"/>
        <v>3.9515397189893222</v>
      </c>
      <c r="W24">
        <f t="shared" si="14"/>
        <v>39.236348981583006</v>
      </c>
      <c r="X24">
        <f t="shared" si="15"/>
        <v>1.487595986079755</v>
      </c>
      <c r="Y24">
        <f t="shared" si="16"/>
        <v>3.7913720942231697</v>
      </c>
      <c r="Z24">
        <f t="shared" si="17"/>
        <v>2.4639437329095673</v>
      </c>
      <c r="AA24">
        <f t="shared" si="18"/>
        <v>-75.4066472483822</v>
      </c>
      <c r="AB24">
        <f t="shared" si="19"/>
        <v>-114.17013557012149</v>
      </c>
      <c r="AC24">
        <f t="shared" si="20"/>
        <v>-8.3904316968901593</v>
      </c>
      <c r="AD24">
        <f t="shared" si="21"/>
        <v>33.326402295920559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54116.658139590414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808.03399999999999</v>
      </c>
      <c r="AR24">
        <v>908.8</v>
      </c>
      <c r="AS24">
        <f t="shared" si="27"/>
        <v>0.11087808098591545</v>
      </c>
      <c r="AT24">
        <v>0.5</v>
      </c>
      <c r="AU24">
        <f t="shared" si="28"/>
        <v>1180.195907198987</v>
      </c>
      <c r="AV24">
        <f t="shared" si="29"/>
        <v>6.9166557342845545</v>
      </c>
      <c r="AW24">
        <f t="shared" si="30"/>
        <v>65.428928688827625</v>
      </c>
      <c r="AX24">
        <f t="shared" si="31"/>
        <v>0.3250330105633803</v>
      </c>
      <c r="AY24">
        <f t="shared" si="32"/>
        <v>6.350134895728954E-3</v>
      </c>
      <c r="AZ24">
        <f t="shared" si="33"/>
        <v>2.5894366197183096</v>
      </c>
      <c r="BA24" t="s">
        <v>323</v>
      </c>
      <c r="BB24">
        <v>613.41</v>
      </c>
      <c r="BC24">
        <f t="shared" si="34"/>
        <v>295.39</v>
      </c>
      <c r="BD24">
        <f t="shared" si="35"/>
        <v>0.34112867734181918</v>
      </c>
      <c r="BE24">
        <f t="shared" si="36"/>
        <v>0.88847610310080138</v>
      </c>
      <c r="BF24">
        <f t="shared" si="37"/>
        <v>0.52123109979309212</v>
      </c>
      <c r="BG24">
        <f t="shared" si="38"/>
        <v>0.92408590146028602</v>
      </c>
      <c r="BH24">
        <f t="shared" si="39"/>
        <v>1400.0125806451599</v>
      </c>
      <c r="BI24">
        <f t="shared" si="40"/>
        <v>1180.195907198987</v>
      </c>
      <c r="BJ24">
        <f t="shared" si="41"/>
        <v>0.84298950131942663</v>
      </c>
      <c r="BK24">
        <f t="shared" si="42"/>
        <v>0.19597900263885351</v>
      </c>
      <c r="BL24">
        <v>6</v>
      </c>
      <c r="BM24">
        <v>0.5</v>
      </c>
      <c r="BN24" t="s">
        <v>290</v>
      </c>
      <c r="BO24">
        <v>2</v>
      </c>
      <c r="BP24">
        <v>1608063125.5</v>
      </c>
      <c r="BQ24">
        <v>399.875870967742</v>
      </c>
      <c r="BR24">
        <v>408.99606451612902</v>
      </c>
      <c r="BS24">
        <v>14.471790322580601</v>
      </c>
      <c r="BT24">
        <v>12.4496677419355</v>
      </c>
      <c r="BU24">
        <v>396.07590322580597</v>
      </c>
      <c r="BV24">
        <v>14.346790322580601</v>
      </c>
      <c r="BW24">
        <v>500.01596774193501</v>
      </c>
      <c r="BX24">
        <v>102.692806451613</v>
      </c>
      <c r="BY24">
        <v>0.100003070967742</v>
      </c>
      <c r="BZ24">
        <v>27.9843193548387</v>
      </c>
      <c r="CA24">
        <v>28.6958870967742</v>
      </c>
      <c r="CB24">
        <v>999.9</v>
      </c>
      <c r="CC24">
        <v>0</v>
      </c>
      <c r="CD24">
        <v>0</v>
      </c>
      <c r="CE24">
        <v>9998.6880645161309</v>
      </c>
      <c r="CF24">
        <v>0</v>
      </c>
      <c r="CG24">
        <v>103.862032258065</v>
      </c>
      <c r="CH24">
        <v>1400.0125806451599</v>
      </c>
      <c r="CI24">
        <v>0.89999306451612904</v>
      </c>
      <c r="CJ24">
        <v>0.100006935483871</v>
      </c>
      <c r="CK24">
        <v>0</v>
      </c>
      <c r="CL24">
        <v>807.92625806451599</v>
      </c>
      <c r="CM24">
        <v>4.9997499999999997</v>
      </c>
      <c r="CN24">
        <v>11356.983870967701</v>
      </c>
      <c r="CO24">
        <v>12178.125806451601</v>
      </c>
      <c r="CP24">
        <v>49.455290322580602</v>
      </c>
      <c r="CQ24">
        <v>50.75</v>
      </c>
      <c r="CR24">
        <v>50.378999999999998</v>
      </c>
      <c r="CS24">
        <v>50.195129032258002</v>
      </c>
      <c r="CT24">
        <v>50.441064516129003</v>
      </c>
      <c r="CU24">
        <v>1255.50129032258</v>
      </c>
      <c r="CV24">
        <v>139.511290322581</v>
      </c>
      <c r="CW24">
        <v>0</v>
      </c>
      <c r="CX24">
        <v>120</v>
      </c>
      <c r="CY24">
        <v>0</v>
      </c>
      <c r="CZ24">
        <v>808.03399999999999</v>
      </c>
      <c r="DA24">
        <v>7.8612649644828201</v>
      </c>
      <c r="DB24">
        <v>123.63760697475399</v>
      </c>
      <c r="DC24">
        <v>11358.3692307692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6.9223216943111403</v>
      </c>
      <c r="DS24">
        <v>-0.67600124552673602</v>
      </c>
      <c r="DT24">
        <v>6.1294454176457597E-2</v>
      </c>
      <c r="DU24">
        <v>0</v>
      </c>
      <c r="DV24">
        <v>-9.1202832258064497</v>
      </c>
      <c r="DW24">
        <v>0.97628225806452495</v>
      </c>
      <c r="DX24">
        <v>8.6710907986179794E-2</v>
      </c>
      <c r="DY24">
        <v>0</v>
      </c>
      <c r="DZ24">
        <v>2.0221290322580598</v>
      </c>
      <c r="EA24">
        <v>-0.22193370967741699</v>
      </c>
      <c r="EB24">
        <v>1.65490008186517E-2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1174.4000000000001</v>
      </c>
      <c r="EX24">
        <v>1174.4000000000001</v>
      </c>
      <c r="EY24">
        <v>2</v>
      </c>
      <c r="EZ24">
        <v>500.40199999999999</v>
      </c>
      <c r="FA24">
        <v>467.95800000000003</v>
      </c>
      <c r="FB24">
        <v>24.1845</v>
      </c>
      <c r="FC24">
        <v>32.400500000000001</v>
      </c>
      <c r="FD24">
        <v>29.9998</v>
      </c>
      <c r="FE24">
        <v>32.382899999999999</v>
      </c>
      <c r="FF24">
        <v>32.356999999999999</v>
      </c>
      <c r="FG24">
        <v>22.133099999999999</v>
      </c>
      <c r="FH24">
        <v>0</v>
      </c>
      <c r="FI24">
        <v>100</v>
      </c>
      <c r="FJ24">
        <v>24.1873</v>
      </c>
      <c r="FK24">
        <v>408.92200000000003</v>
      </c>
      <c r="FL24">
        <v>14.788</v>
      </c>
      <c r="FM24">
        <v>101.58199999999999</v>
      </c>
      <c r="FN24">
        <v>100.971</v>
      </c>
    </row>
    <row r="25" spans="1:170" x14ac:dyDescent="0.25">
      <c r="A25">
        <v>9</v>
      </c>
      <c r="B25">
        <v>1608063254</v>
      </c>
      <c r="C25">
        <v>818.5</v>
      </c>
      <c r="D25" t="s">
        <v>324</v>
      </c>
      <c r="E25" t="s">
        <v>325</v>
      </c>
      <c r="F25" t="s">
        <v>285</v>
      </c>
      <c r="G25" t="s">
        <v>286</v>
      </c>
      <c r="H25">
        <v>1608063246</v>
      </c>
      <c r="I25">
        <f t="shared" si="0"/>
        <v>1.231927332033815E-3</v>
      </c>
      <c r="J25">
        <f t="shared" si="1"/>
        <v>7.4747350753235802</v>
      </c>
      <c r="K25">
        <f t="shared" si="2"/>
        <v>499.979806451613</v>
      </c>
      <c r="L25">
        <f t="shared" si="3"/>
        <v>239.26834546689838</v>
      </c>
      <c r="M25">
        <f t="shared" si="4"/>
        <v>24.594923301004002</v>
      </c>
      <c r="N25">
        <f t="shared" si="5"/>
        <v>51.394031950747419</v>
      </c>
      <c r="O25">
        <f t="shared" si="6"/>
        <v>4.9048557361284086E-2</v>
      </c>
      <c r="P25">
        <f t="shared" si="7"/>
        <v>2.9768772710391018</v>
      </c>
      <c r="Q25">
        <f t="shared" si="8"/>
        <v>4.8603978518486378E-2</v>
      </c>
      <c r="R25">
        <f t="shared" si="9"/>
        <v>3.0417094235609642E-2</v>
      </c>
      <c r="S25">
        <f t="shared" si="10"/>
        <v>231.289412932517</v>
      </c>
      <c r="T25">
        <f t="shared" si="11"/>
        <v>29.007526332481675</v>
      </c>
      <c r="U25">
        <f t="shared" si="12"/>
        <v>28.748958064516099</v>
      </c>
      <c r="V25">
        <f t="shared" si="13"/>
        <v>3.9637185310927179</v>
      </c>
      <c r="W25">
        <f t="shared" si="14"/>
        <v>37.637747248026955</v>
      </c>
      <c r="X25">
        <f t="shared" si="15"/>
        <v>1.4266365778783929</v>
      </c>
      <c r="Y25">
        <f t="shared" si="16"/>
        <v>3.7904409328142776</v>
      </c>
      <c r="Z25">
        <f t="shared" si="17"/>
        <v>2.5370819532143249</v>
      </c>
      <c r="AA25">
        <f t="shared" si="18"/>
        <v>-54.327995342691239</v>
      </c>
      <c r="AB25">
        <f t="shared" si="19"/>
        <v>-123.39253976124708</v>
      </c>
      <c r="AC25">
        <f t="shared" si="20"/>
        <v>-9.0681000594025658</v>
      </c>
      <c r="AD25">
        <f t="shared" si="21"/>
        <v>44.500777769176111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54139.556976606538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827.763461538461</v>
      </c>
      <c r="AR25">
        <v>935.66</v>
      </c>
      <c r="AS25">
        <f t="shared" si="27"/>
        <v>0.11531596783183951</v>
      </c>
      <c r="AT25">
        <v>0.5</v>
      </c>
      <c r="AU25">
        <f t="shared" si="28"/>
        <v>1180.1778384927213</v>
      </c>
      <c r="AV25">
        <f t="shared" si="29"/>
        <v>7.4747350753235802</v>
      </c>
      <c r="AW25">
        <f t="shared" si="30"/>
        <v>68.046674829738265</v>
      </c>
      <c r="AX25">
        <f t="shared" si="31"/>
        <v>0.32705256182801445</v>
      </c>
      <c r="AY25">
        <f t="shared" si="32"/>
        <v>6.8231094437632648E-3</v>
      </c>
      <c r="AZ25">
        <f t="shared" si="33"/>
        <v>2.4863946305281837</v>
      </c>
      <c r="BA25" t="s">
        <v>327</v>
      </c>
      <c r="BB25">
        <v>629.65</v>
      </c>
      <c r="BC25">
        <f t="shared" si="34"/>
        <v>306.01</v>
      </c>
      <c r="BD25">
        <f t="shared" si="35"/>
        <v>0.35259154426828854</v>
      </c>
      <c r="BE25">
        <f t="shared" si="36"/>
        <v>0.88375379402301302</v>
      </c>
      <c r="BF25">
        <f t="shared" si="37"/>
        <v>0.4900310231345964</v>
      </c>
      <c r="BG25">
        <f t="shared" si="38"/>
        <v>0.91353851767543126</v>
      </c>
      <c r="BH25">
        <f t="shared" si="39"/>
        <v>1399.9916129032299</v>
      </c>
      <c r="BI25">
        <f t="shared" si="40"/>
        <v>1180.1778384927213</v>
      </c>
      <c r="BJ25">
        <f t="shared" si="41"/>
        <v>0.84298922051777847</v>
      </c>
      <c r="BK25">
        <f t="shared" si="42"/>
        <v>0.19597844103555709</v>
      </c>
      <c r="BL25">
        <v>6</v>
      </c>
      <c r="BM25">
        <v>0.5</v>
      </c>
      <c r="BN25" t="s">
        <v>290</v>
      </c>
      <c r="BO25">
        <v>2</v>
      </c>
      <c r="BP25">
        <v>1608063246</v>
      </c>
      <c r="BQ25">
        <v>499.979806451613</v>
      </c>
      <c r="BR25">
        <v>509.68832258064498</v>
      </c>
      <c r="BS25">
        <v>13.8788387096774</v>
      </c>
      <c r="BT25">
        <v>12.421087096774199</v>
      </c>
      <c r="BU25">
        <v>496.17980645161299</v>
      </c>
      <c r="BV25">
        <v>13.7538387096774</v>
      </c>
      <c r="BW25">
        <v>500.01506451612897</v>
      </c>
      <c r="BX25">
        <v>102.692258064516</v>
      </c>
      <c r="BY25">
        <v>9.9957316129032303E-2</v>
      </c>
      <c r="BZ25">
        <v>27.980106451612901</v>
      </c>
      <c r="CA25">
        <v>28.748958064516099</v>
      </c>
      <c r="CB25">
        <v>999.9</v>
      </c>
      <c r="CC25">
        <v>0</v>
      </c>
      <c r="CD25">
        <v>0</v>
      </c>
      <c r="CE25">
        <v>10003.0090322581</v>
      </c>
      <c r="CF25">
        <v>0</v>
      </c>
      <c r="CG25">
        <v>97.094616129032204</v>
      </c>
      <c r="CH25">
        <v>1399.9916129032299</v>
      </c>
      <c r="CI25">
        <v>0.90000048387096798</v>
      </c>
      <c r="CJ25">
        <v>9.9999593548387097E-2</v>
      </c>
      <c r="CK25">
        <v>0</v>
      </c>
      <c r="CL25">
        <v>827.76487096774201</v>
      </c>
      <c r="CM25">
        <v>4.9997499999999997</v>
      </c>
      <c r="CN25">
        <v>11633.0741935484</v>
      </c>
      <c r="CO25">
        <v>12177.9806451613</v>
      </c>
      <c r="CP25">
        <v>49.465451612903202</v>
      </c>
      <c r="CQ25">
        <v>50.683</v>
      </c>
      <c r="CR25">
        <v>50.324322580645102</v>
      </c>
      <c r="CS25">
        <v>50.173064516129003</v>
      </c>
      <c r="CT25">
        <v>50.410935483871</v>
      </c>
      <c r="CU25">
        <v>1255.49580645161</v>
      </c>
      <c r="CV25">
        <v>139.49612903225801</v>
      </c>
      <c r="CW25">
        <v>0</v>
      </c>
      <c r="CX25">
        <v>120</v>
      </c>
      <c r="CY25">
        <v>0</v>
      </c>
      <c r="CZ25">
        <v>827.763461538461</v>
      </c>
      <c r="DA25">
        <v>-0.41210255773270299</v>
      </c>
      <c r="DB25">
        <v>-5.1999999940886799</v>
      </c>
      <c r="DC25">
        <v>11632.9115384615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7.4868438371049999</v>
      </c>
      <c r="DS25">
        <v>-0.81874565906962005</v>
      </c>
      <c r="DT25">
        <v>7.9723144321534004E-2</v>
      </c>
      <c r="DU25">
        <v>0</v>
      </c>
      <c r="DV25">
        <v>-9.7179312903225803</v>
      </c>
      <c r="DW25">
        <v>1.30403274193551</v>
      </c>
      <c r="DX25">
        <v>0.110656610540896</v>
      </c>
      <c r="DY25">
        <v>0</v>
      </c>
      <c r="DZ25">
        <v>1.45950548387097</v>
      </c>
      <c r="EA25">
        <v>-0.215763387096776</v>
      </c>
      <c r="EB25">
        <v>1.6118039750882499E-2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1176.4000000000001</v>
      </c>
      <c r="EX25">
        <v>1176.4000000000001</v>
      </c>
      <c r="EY25">
        <v>2</v>
      </c>
      <c r="EZ25">
        <v>499.76100000000002</v>
      </c>
      <c r="FA25">
        <v>468.44099999999997</v>
      </c>
      <c r="FB25">
        <v>24.1021</v>
      </c>
      <c r="FC25">
        <v>32.347999999999999</v>
      </c>
      <c r="FD25">
        <v>29.9998</v>
      </c>
      <c r="FE25">
        <v>32.328600000000002</v>
      </c>
      <c r="FF25">
        <v>32.302999999999997</v>
      </c>
      <c r="FG25">
        <v>26.171700000000001</v>
      </c>
      <c r="FH25">
        <v>0</v>
      </c>
      <c r="FI25">
        <v>100</v>
      </c>
      <c r="FJ25">
        <v>24.108599999999999</v>
      </c>
      <c r="FK25">
        <v>509.27300000000002</v>
      </c>
      <c r="FL25">
        <v>14.4095</v>
      </c>
      <c r="FM25">
        <v>101.592</v>
      </c>
      <c r="FN25">
        <v>100.983</v>
      </c>
    </row>
    <row r="26" spans="1:170" x14ac:dyDescent="0.25">
      <c r="A26">
        <v>10</v>
      </c>
      <c r="B26">
        <v>1608063347</v>
      </c>
      <c r="C26">
        <v>911.5</v>
      </c>
      <c r="D26" t="s">
        <v>328</v>
      </c>
      <c r="E26" t="s">
        <v>329</v>
      </c>
      <c r="F26" t="s">
        <v>285</v>
      </c>
      <c r="G26" t="s">
        <v>286</v>
      </c>
      <c r="H26">
        <v>1608063339.25</v>
      </c>
      <c r="I26">
        <f t="shared" si="0"/>
        <v>9.8000617188538056E-4</v>
      </c>
      <c r="J26">
        <f t="shared" si="1"/>
        <v>7.7189206834563118</v>
      </c>
      <c r="K26">
        <f t="shared" si="2"/>
        <v>599.45113333333302</v>
      </c>
      <c r="L26">
        <f t="shared" si="3"/>
        <v>258.02114110935008</v>
      </c>
      <c r="M26">
        <f t="shared" si="4"/>
        <v>26.522101646704456</v>
      </c>
      <c r="N26">
        <f t="shared" si="5"/>
        <v>61.617834190419799</v>
      </c>
      <c r="O26">
        <f t="shared" si="6"/>
        <v>3.8374929225100142E-2</v>
      </c>
      <c r="P26">
        <f t="shared" si="7"/>
        <v>2.9769266223089454</v>
      </c>
      <c r="Q26">
        <f t="shared" si="8"/>
        <v>3.8102213807175413E-2</v>
      </c>
      <c r="R26">
        <f t="shared" si="9"/>
        <v>2.3838224319509015E-2</v>
      </c>
      <c r="S26">
        <f t="shared" si="10"/>
        <v>231.28758626391212</v>
      </c>
      <c r="T26">
        <f t="shared" si="11"/>
        <v>29.080364776823853</v>
      </c>
      <c r="U26">
        <f t="shared" si="12"/>
        <v>28.774283333333301</v>
      </c>
      <c r="V26">
        <f t="shared" si="13"/>
        <v>3.9695417434432403</v>
      </c>
      <c r="W26">
        <f t="shared" si="14"/>
        <v>36.777533100048373</v>
      </c>
      <c r="X26">
        <f t="shared" si="15"/>
        <v>1.3947111381341646</v>
      </c>
      <c r="Y26">
        <f t="shared" si="16"/>
        <v>3.7922911641192441</v>
      </c>
      <c r="Z26">
        <f t="shared" si="17"/>
        <v>2.5748306053090757</v>
      </c>
      <c r="AA26">
        <f t="shared" si="18"/>
        <v>-43.218272180145284</v>
      </c>
      <c r="AB26">
        <f t="shared" si="19"/>
        <v>-126.11573703016666</v>
      </c>
      <c r="AC26">
        <f t="shared" si="20"/>
        <v>-9.2696289371776661</v>
      </c>
      <c r="AD26">
        <f t="shared" si="21"/>
        <v>52.683948116422528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54139.461569138672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834.463153846154</v>
      </c>
      <c r="AR26">
        <v>946.62</v>
      </c>
      <c r="AS26">
        <f t="shared" si="27"/>
        <v>0.11848138234333316</v>
      </c>
      <c r="AT26">
        <v>0.5</v>
      </c>
      <c r="AU26">
        <f t="shared" si="28"/>
        <v>1180.1680977580584</v>
      </c>
      <c r="AV26">
        <f t="shared" si="29"/>
        <v>7.7189206834563118</v>
      </c>
      <c r="AW26">
        <f t="shared" si="30"/>
        <v>69.913973809938355</v>
      </c>
      <c r="AX26">
        <f t="shared" si="31"/>
        <v>0.33182269548498872</v>
      </c>
      <c r="AY26">
        <f t="shared" si="32"/>
        <v>7.0300732404422299E-3</v>
      </c>
      <c r="AZ26">
        <f t="shared" si="33"/>
        <v>2.4460290296000506</v>
      </c>
      <c r="BA26" t="s">
        <v>331</v>
      </c>
      <c r="BB26">
        <v>632.51</v>
      </c>
      <c r="BC26">
        <f t="shared" si="34"/>
        <v>314.11</v>
      </c>
      <c r="BD26">
        <f t="shared" si="35"/>
        <v>0.35706232260623982</v>
      </c>
      <c r="BE26">
        <f t="shared" si="36"/>
        <v>0.88054700958711896</v>
      </c>
      <c r="BF26">
        <f t="shared" si="37"/>
        <v>0.48522693236956038</v>
      </c>
      <c r="BG26">
        <f t="shared" si="38"/>
        <v>0.90923474528965287</v>
      </c>
      <c r="BH26">
        <f t="shared" si="39"/>
        <v>1399.98</v>
      </c>
      <c r="BI26">
        <f t="shared" si="40"/>
        <v>1180.1680977580584</v>
      </c>
      <c r="BJ26">
        <f t="shared" si="41"/>
        <v>0.84298925538797587</v>
      </c>
      <c r="BK26">
        <f t="shared" si="42"/>
        <v>0.19597851077595174</v>
      </c>
      <c r="BL26">
        <v>6</v>
      </c>
      <c r="BM26">
        <v>0.5</v>
      </c>
      <c r="BN26" t="s">
        <v>290</v>
      </c>
      <c r="BO26">
        <v>2</v>
      </c>
      <c r="BP26">
        <v>1608063339.25</v>
      </c>
      <c r="BQ26">
        <v>599.45113333333302</v>
      </c>
      <c r="BR26">
        <v>609.41873333333297</v>
      </c>
      <c r="BS26">
        <v>13.568493333333301</v>
      </c>
      <c r="BT26">
        <v>12.40845</v>
      </c>
      <c r="BU26">
        <v>595.65113333333295</v>
      </c>
      <c r="BV26">
        <v>13.443493333333301</v>
      </c>
      <c r="BW26">
        <v>500.00319999999999</v>
      </c>
      <c r="BX26">
        <v>102.69046666666701</v>
      </c>
      <c r="BY26">
        <v>9.9954043333333298E-2</v>
      </c>
      <c r="BZ26">
        <v>27.988476666666699</v>
      </c>
      <c r="CA26">
        <v>28.774283333333301</v>
      </c>
      <c r="CB26">
        <v>999.9</v>
      </c>
      <c r="CC26">
        <v>0</v>
      </c>
      <c r="CD26">
        <v>0</v>
      </c>
      <c r="CE26">
        <v>10003.462666666701</v>
      </c>
      <c r="CF26">
        <v>0</v>
      </c>
      <c r="CG26">
        <v>93.843329999999995</v>
      </c>
      <c r="CH26">
        <v>1399.98</v>
      </c>
      <c r="CI26">
        <v>0.90000213333333401</v>
      </c>
      <c r="CJ26">
        <v>9.9997973333333406E-2</v>
      </c>
      <c r="CK26">
        <v>0</v>
      </c>
      <c r="CL26">
        <v>834.49059999999997</v>
      </c>
      <c r="CM26">
        <v>4.9997499999999997</v>
      </c>
      <c r="CN26">
        <v>11726.6933333333</v>
      </c>
      <c r="CO26">
        <v>12177.8766666667</v>
      </c>
      <c r="CP26">
        <v>49.510366666666698</v>
      </c>
      <c r="CQ26">
        <v>50.660133333333299</v>
      </c>
      <c r="CR26">
        <v>50.349866666666699</v>
      </c>
      <c r="CS26">
        <v>50.1871333333333</v>
      </c>
      <c r="CT26">
        <v>50.426733333333303</v>
      </c>
      <c r="CU26">
        <v>1255.4843333333299</v>
      </c>
      <c r="CV26">
        <v>139.49666666666701</v>
      </c>
      <c r="CW26">
        <v>0</v>
      </c>
      <c r="CX26">
        <v>92.399999856948895</v>
      </c>
      <c r="CY26">
        <v>0</v>
      </c>
      <c r="CZ26">
        <v>834.463153846154</v>
      </c>
      <c r="DA26">
        <v>-2.1519999917222901</v>
      </c>
      <c r="DB26">
        <v>-36.468376091755999</v>
      </c>
      <c r="DC26">
        <v>11726.45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7.7239715404572697</v>
      </c>
      <c r="DS26">
        <v>0.114779393875031</v>
      </c>
      <c r="DT26">
        <v>7.0285488647645805E-2</v>
      </c>
      <c r="DU26">
        <v>1</v>
      </c>
      <c r="DV26">
        <v>-9.9767467741935505</v>
      </c>
      <c r="DW26">
        <v>-0.11943000000000201</v>
      </c>
      <c r="DX26">
        <v>8.3402414113242299E-2</v>
      </c>
      <c r="DY26">
        <v>1</v>
      </c>
      <c r="DZ26">
        <v>1.1612990322580601</v>
      </c>
      <c r="EA26">
        <v>-9.6140806451612507E-2</v>
      </c>
      <c r="EB26">
        <v>7.1957560766807904E-3</v>
      </c>
      <c r="EC26">
        <v>1</v>
      </c>
      <c r="ED26">
        <v>3</v>
      </c>
      <c r="EE26">
        <v>3</v>
      </c>
      <c r="EF26" t="s">
        <v>311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1178</v>
      </c>
      <c r="EX26">
        <v>1178</v>
      </c>
      <c r="EY26">
        <v>2</v>
      </c>
      <c r="EZ26">
        <v>499.43299999999999</v>
      </c>
      <c r="FA26">
        <v>469.05200000000002</v>
      </c>
      <c r="FB26">
        <v>24.073699999999999</v>
      </c>
      <c r="FC26">
        <v>32.3093</v>
      </c>
      <c r="FD26">
        <v>29.9999</v>
      </c>
      <c r="FE26">
        <v>32.288899999999998</v>
      </c>
      <c r="FF26">
        <v>32.263300000000001</v>
      </c>
      <c r="FG26">
        <v>30.120200000000001</v>
      </c>
      <c r="FH26">
        <v>0</v>
      </c>
      <c r="FI26">
        <v>100</v>
      </c>
      <c r="FJ26">
        <v>24.0825</v>
      </c>
      <c r="FK26">
        <v>609.57000000000005</v>
      </c>
      <c r="FL26">
        <v>13.829499999999999</v>
      </c>
      <c r="FM26">
        <v>101.596</v>
      </c>
      <c r="FN26">
        <v>100.99</v>
      </c>
    </row>
    <row r="27" spans="1:170" x14ac:dyDescent="0.25">
      <c r="A27">
        <v>11</v>
      </c>
      <c r="B27">
        <v>1608063412</v>
      </c>
      <c r="C27">
        <v>976.5</v>
      </c>
      <c r="D27" t="s">
        <v>332</v>
      </c>
      <c r="E27" t="s">
        <v>333</v>
      </c>
      <c r="F27" t="s">
        <v>285</v>
      </c>
      <c r="G27" t="s">
        <v>286</v>
      </c>
      <c r="H27">
        <v>1608063404.25</v>
      </c>
      <c r="I27">
        <f t="shared" si="0"/>
        <v>8.9624881174894702E-4</v>
      </c>
      <c r="J27">
        <f t="shared" si="1"/>
        <v>9.2709160120333927</v>
      </c>
      <c r="K27">
        <f t="shared" si="2"/>
        <v>697.24363333333304</v>
      </c>
      <c r="L27">
        <f t="shared" si="3"/>
        <v>249.94027177725459</v>
      </c>
      <c r="M27">
        <f t="shared" si="4"/>
        <v>25.69131904923151</v>
      </c>
      <c r="N27">
        <f t="shared" si="5"/>
        <v>71.669557337186987</v>
      </c>
      <c r="O27">
        <f t="shared" si="6"/>
        <v>3.4873448073767792E-2</v>
      </c>
      <c r="P27">
        <f t="shared" si="7"/>
        <v>2.9766352813484196</v>
      </c>
      <c r="Q27">
        <f t="shared" si="8"/>
        <v>3.4648049828131529E-2</v>
      </c>
      <c r="R27">
        <f t="shared" si="9"/>
        <v>2.1675160685215262E-2</v>
      </c>
      <c r="S27">
        <f t="shared" si="10"/>
        <v>231.29643932765981</v>
      </c>
      <c r="T27">
        <f t="shared" si="11"/>
        <v>29.110376127303333</v>
      </c>
      <c r="U27">
        <f t="shared" si="12"/>
        <v>28.788206666666699</v>
      </c>
      <c r="V27">
        <f t="shared" si="13"/>
        <v>3.9727464080410186</v>
      </c>
      <c r="W27">
        <f t="shared" si="14"/>
        <v>36.454240414113571</v>
      </c>
      <c r="X27">
        <f t="shared" si="15"/>
        <v>1.3831297275000165</v>
      </c>
      <c r="Y27">
        <f t="shared" si="16"/>
        <v>3.7941531953153138</v>
      </c>
      <c r="Z27">
        <f t="shared" si="17"/>
        <v>2.5896166805410021</v>
      </c>
      <c r="AA27">
        <f t="shared" si="18"/>
        <v>-39.524572598128564</v>
      </c>
      <c r="AB27">
        <f t="shared" si="19"/>
        <v>-126.98654945085148</v>
      </c>
      <c r="AC27">
        <f t="shared" si="20"/>
        <v>-9.3355863376385404</v>
      </c>
      <c r="AD27">
        <f t="shared" si="21"/>
        <v>55.44973094104121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54129.381558438261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841.56952000000001</v>
      </c>
      <c r="AR27">
        <v>961.49</v>
      </c>
      <c r="AS27">
        <f t="shared" si="27"/>
        <v>0.12472358526869753</v>
      </c>
      <c r="AT27">
        <v>0.5</v>
      </c>
      <c r="AU27">
        <f t="shared" si="28"/>
        <v>1180.2128277580307</v>
      </c>
      <c r="AV27">
        <f t="shared" si="29"/>
        <v>9.2709160120333927</v>
      </c>
      <c r="AW27">
        <f t="shared" si="30"/>
        <v>73.600187629044683</v>
      </c>
      <c r="AX27">
        <f t="shared" si="31"/>
        <v>0.34277007561181089</v>
      </c>
      <c r="AY27">
        <f t="shared" si="32"/>
        <v>8.3448199004568062E-3</v>
      </c>
      <c r="AZ27">
        <f t="shared" si="33"/>
        <v>2.3927341938033679</v>
      </c>
      <c r="BA27" t="s">
        <v>335</v>
      </c>
      <c r="BB27">
        <v>631.91999999999996</v>
      </c>
      <c r="BC27">
        <f t="shared" si="34"/>
        <v>329.57000000000005</v>
      </c>
      <c r="BD27">
        <f t="shared" si="35"/>
        <v>0.36386952695937125</v>
      </c>
      <c r="BE27">
        <f t="shared" si="36"/>
        <v>0.87469583599476852</v>
      </c>
      <c r="BF27">
        <f t="shared" si="37"/>
        <v>0.48745571373629271</v>
      </c>
      <c r="BG27">
        <f t="shared" si="38"/>
        <v>0.90339559425164873</v>
      </c>
      <c r="BH27">
        <f t="shared" si="39"/>
        <v>1400.0329999999999</v>
      </c>
      <c r="BI27">
        <f t="shared" si="40"/>
        <v>1180.2128277580307</v>
      </c>
      <c r="BJ27">
        <f t="shared" si="41"/>
        <v>0.84298929222241958</v>
      </c>
      <c r="BK27">
        <f t="shared" si="42"/>
        <v>0.19597858444483932</v>
      </c>
      <c r="BL27">
        <v>6</v>
      </c>
      <c r="BM27">
        <v>0.5</v>
      </c>
      <c r="BN27" t="s">
        <v>290</v>
      </c>
      <c r="BO27">
        <v>2</v>
      </c>
      <c r="BP27">
        <v>1608063404.25</v>
      </c>
      <c r="BQ27">
        <v>697.24363333333304</v>
      </c>
      <c r="BR27">
        <v>709.11846666666702</v>
      </c>
      <c r="BS27">
        <v>13.4559</v>
      </c>
      <c r="BT27">
        <v>12.3948866666667</v>
      </c>
      <c r="BU27">
        <v>693.44366666666701</v>
      </c>
      <c r="BV27">
        <v>13.3309</v>
      </c>
      <c r="BW27">
        <v>500.00633333333298</v>
      </c>
      <c r="BX27">
        <v>102.689866666667</v>
      </c>
      <c r="BY27">
        <v>9.9967346666666707E-2</v>
      </c>
      <c r="BZ27">
        <v>27.9968966666667</v>
      </c>
      <c r="CA27">
        <v>28.788206666666699</v>
      </c>
      <c r="CB27">
        <v>999.9</v>
      </c>
      <c r="CC27">
        <v>0</v>
      </c>
      <c r="CD27">
        <v>0</v>
      </c>
      <c r="CE27">
        <v>10001.8733333333</v>
      </c>
      <c r="CF27">
        <v>0</v>
      </c>
      <c r="CG27">
        <v>92.879693333333293</v>
      </c>
      <c r="CH27">
        <v>1400.0329999999999</v>
      </c>
      <c r="CI27">
        <v>0.90000213333333401</v>
      </c>
      <c r="CJ27">
        <v>9.9997973333333406E-2</v>
      </c>
      <c r="CK27">
        <v>0</v>
      </c>
      <c r="CL27">
        <v>841.51603333333298</v>
      </c>
      <c r="CM27">
        <v>4.9997499999999997</v>
      </c>
      <c r="CN27">
        <v>11826.083333333299</v>
      </c>
      <c r="CO27">
        <v>12178.356666666699</v>
      </c>
      <c r="CP27">
        <v>49.549599999999998</v>
      </c>
      <c r="CQ27">
        <v>50.691200000000002</v>
      </c>
      <c r="CR27">
        <v>50.360300000000002</v>
      </c>
      <c r="CS27">
        <v>50.1912666666666</v>
      </c>
      <c r="CT27">
        <v>50.487333333333297</v>
      </c>
      <c r="CU27">
        <v>1255.53033333333</v>
      </c>
      <c r="CV27">
        <v>139.50366666666699</v>
      </c>
      <c r="CW27">
        <v>0</v>
      </c>
      <c r="CX27">
        <v>64.200000047683702</v>
      </c>
      <c r="CY27">
        <v>0</v>
      </c>
      <c r="CZ27">
        <v>841.56952000000001</v>
      </c>
      <c r="DA27">
        <v>4.9802307731868796</v>
      </c>
      <c r="DB27">
        <v>67.515384540448807</v>
      </c>
      <c r="DC27">
        <v>11826.495999999999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9.2892822825044696</v>
      </c>
      <c r="DS27">
        <v>-9.79537356128478E-2</v>
      </c>
      <c r="DT27">
        <v>0.106645995788447</v>
      </c>
      <c r="DU27">
        <v>1</v>
      </c>
      <c r="DV27">
        <v>-11.8965709677419</v>
      </c>
      <c r="DW27">
        <v>0.170070967742003</v>
      </c>
      <c r="DX27">
        <v>0.12618579541128899</v>
      </c>
      <c r="DY27">
        <v>1</v>
      </c>
      <c r="DZ27">
        <v>1.0618638709677399</v>
      </c>
      <c r="EA27">
        <v>-6.5244193548390006E-2</v>
      </c>
      <c r="EB27">
        <v>4.8889788348761096E-3</v>
      </c>
      <c r="EC27">
        <v>1</v>
      </c>
      <c r="ED27">
        <v>3</v>
      </c>
      <c r="EE27">
        <v>3</v>
      </c>
      <c r="EF27" t="s">
        <v>311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1179.0999999999999</v>
      </c>
      <c r="EX27">
        <v>1179</v>
      </c>
      <c r="EY27">
        <v>2</v>
      </c>
      <c r="EZ27">
        <v>499.41500000000002</v>
      </c>
      <c r="FA27">
        <v>469.315</v>
      </c>
      <c r="FB27">
        <v>24.002800000000001</v>
      </c>
      <c r="FC27">
        <v>32.290900000000001</v>
      </c>
      <c r="FD27">
        <v>30.0002</v>
      </c>
      <c r="FE27">
        <v>32.268999999999998</v>
      </c>
      <c r="FF27">
        <v>32.243400000000001</v>
      </c>
      <c r="FG27">
        <v>33.948</v>
      </c>
      <c r="FH27">
        <v>0</v>
      </c>
      <c r="FI27">
        <v>100</v>
      </c>
      <c r="FJ27">
        <v>24.002600000000001</v>
      </c>
      <c r="FK27">
        <v>710.11900000000003</v>
      </c>
      <c r="FL27">
        <v>13.5389</v>
      </c>
      <c r="FM27">
        <v>101.59699999999999</v>
      </c>
      <c r="FN27">
        <v>100.99</v>
      </c>
    </row>
    <row r="28" spans="1:170" x14ac:dyDescent="0.25">
      <c r="A28">
        <v>12</v>
      </c>
      <c r="B28">
        <v>1608063479</v>
      </c>
      <c r="C28">
        <v>1043.5</v>
      </c>
      <c r="D28" t="s">
        <v>336</v>
      </c>
      <c r="E28" t="s">
        <v>337</v>
      </c>
      <c r="F28" t="s">
        <v>285</v>
      </c>
      <c r="G28" t="s">
        <v>286</v>
      </c>
      <c r="H28">
        <v>1608063471</v>
      </c>
      <c r="I28">
        <f t="shared" si="0"/>
        <v>8.1443900287937829E-4</v>
      </c>
      <c r="J28">
        <f t="shared" si="1"/>
        <v>10.10782916504399</v>
      </c>
      <c r="K28">
        <f t="shared" si="2"/>
        <v>797.12177419354805</v>
      </c>
      <c r="L28">
        <f t="shared" si="3"/>
        <v>259.93345363477783</v>
      </c>
      <c r="M28">
        <f t="shared" si="4"/>
        <v>26.718997442147561</v>
      </c>
      <c r="N28">
        <f t="shared" si="5"/>
        <v>81.937489568706781</v>
      </c>
      <c r="O28">
        <f t="shared" si="6"/>
        <v>3.1546192445189081E-2</v>
      </c>
      <c r="P28">
        <f t="shared" si="7"/>
        <v>2.9757929352344048</v>
      </c>
      <c r="Q28">
        <f t="shared" si="8"/>
        <v>3.1361577892307223E-2</v>
      </c>
      <c r="R28">
        <f t="shared" si="9"/>
        <v>1.9617482853969706E-2</v>
      </c>
      <c r="S28">
        <f t="shared" si="10"/>
        <v>231.29654084136848</v>
      </c>
      <c r="T28">
        <f t="shared" si="11"/>
        <v>29.110556366658255</v>
      </c>
      <c r="U28">
        <f t="shared" si="12"/>
        <v>28.788974193548398</v>
      </c>
      <c r="V28">
        <f t="shared" si="13"/>
        <v>3.9729231314937641</v>
      </c>
      <c r="W28">
        <f t="shared" si="14"/>
        <v>36.229294996279968</v>
      </c>
      <c r="X28">
        <f t="shared" si="15"/>
        <v>1.372906290616317</v>
      </c>
      <c r="Y28">
        <f t="shared" si="16"/>
        <v>3.7894921520203124</v>
      </c>
      <c r="Z28">
        <f t="shared" si="17"/>
        <v>2.6000168408774469</v>
      </c>
      <c r="AA28">
        <f t="shared" si="18"/>
        <v>-35.916760026980583</v>
      </c>
      <c r="AB28">
        <f t="shared" si="19"/>
        <v>-130.45623727237677</v>
      </c>
      <c r="AC28">
        <f t="shared" si="20"/>
        <v>-9.5924108343990842</v>
      </c>
      <c r="AD28">
        <f t="shared" si="21"/>
        <v>55.331132707612028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54108.485409214496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849.4366</v>
      </c>
      <c r="AR28">
        <v>970.61</v>
      </c>
      <c r="AS28">
        <f t="shared" si="27"/>
        <v>0.12484252171314947</v>
      </c>
      <c r="AT28">
        <v>0.5</v>
      </c>
      <c r="AU28">
        <f t="shared" si="28"/>
        <v>1180.213539456995</v>
      </c>
      <c r="AV28">
        <f t="shared" si="29"/>
        <v>10.10782916504399</v>
      </c>
      <c r="AW28">
        <f t="shared" si="30"/>
        <v>73.670417212906443</v>
      </c>
      <c r="AX28">
        <f t="shared" si="31"/>
        <v>0.34561770433026656</v>
      </c>
      <c r="AY28">
        <f t="shared" si="32"/>
        <v>9.0539349766962894E-3</v>
      </c>
      <c r="AZ28">
        <f t="shared" si="33"/>
        <v>2.3608555444514274</v>
      </c>
      <c r="BA28" t="s">
        <v>339</v>
      </c>
      <c r="BB28">
        <v>635.15</v>
      </c>
      <c r="BC28">
        <f t="shared" si="34"/>
        <v>335.46000000000004</v>
      </c>
      <c r="BD28">
        <f t="shared" si="35"/>
        <v>0.36121564419006735</v>
      </c>
      <c r="BE28">
        <f t="shared" si="36"/>
        <v>0.87229960448127664</v>
      </c>
      <c r="BF28">
        <f t="shared" si="37"/>
        <v>0.47494194583218996</v>
      </c>
      <c r="BG28">
        <f t="shared" si="38"/>
        <v>0.89981435299632928</v>
      </c>
      <c r="BH28">
        <f t="shared" si="39"/>
        <v>1400.0338709677401</v>
      </c>
      <c r="BI28">
        <f t="shared" si="40"/>
        <v>1180.213539456995</v>
      </c>
      <c r="BJ28">
        <f t="shared" si="41"/>
        <v>0.84298927613886976</v>
      </c>
      <c r="BK28">
        <f t="shared" si="42"/>
        <v>0.19597855227773933</v>
      </c>
      <c r="BL28">
        <v>6</v>
      </c>
      <c r="BM28">
        <v>0.5</v>
      </c>
      <c r="BN28" t="s">
        <v>290</v>
      </c>
      <c r="BO28">
        <v>2</v>
      </c>
      <c r="BP28">
        <v>1608063471</v>
      </c>
      <c r="BQ28">
        <v>797.12177419354805</v>
      </c>
      <c r="BR28">
        <v>810.02970967741896</v>
      </c>
      <c r="BS28">
        <v>13.356199999999999</v>
      </c>
      <c r="BT28">
        <v>12.391964516129001</v>
      </c>
      <c r="BU28">
        <v>793.32180645161304</v>
      </c>
      <c r="BV28">
        <v>13.231199999999999</v>
      </c>
      <c r="BW28">
        <v>500.01967741935499</v>
      </c>
      <c r="BX28">
        <v>102.69164516129</v>
      </c>
      <c r="BY28">
        <v>0.100038896774194</v>
      </c>
      <c r="BZ28">
        <v>27.975812903225801</v>
      </c>
      <c r="CA28">
        <v>28.788974193548398</v>
      </c>
      <c r="CB28">
        <v>999.9</v>
      </c>
      <c r="CC28">
        <v>0</v>
      </c>
      <c r="CD28">
        <v>0</v>
      </c>
      <c r="CE28">
        <v>9996.9370967741906</v>
      </c>
      <c r="CF28">
        <v>0</v>
      </c>
      <c r="CG28">
        <v>91.969074193548394</v>
      </c>
      <c r="CH28">
        <v>1400.0338709677401</v>
      </c>
      <c r="CI28">
        <v>0.90000193548387097</v>
      </c>
      <c r="CJ28">
        <v>9.9998167741935498E-2</v>
      </c>
      <c r="CK28">
        <v>0</v>
      </c>
      <c r="CL28">
        <v>849.39303225806498</v>
      </c>
      <c r="CM28">
        <v>4.9997499999999997</v>
      </c>
      <c r="CN28">
        <v>11936.2870967742</v>
      </c>
      <c r="CO28">
        <v>12178.3548387097</v>
      </c>
      <c r="CP28">
        <v>49.5843548387097</v>
      </c>
      <c r="CQ28">
        <v>50.711387096774203</v>
      </c>
      <c r="CR28">
        <v>50.424999999999997</v>
      </c>
      <c r="CS28">
        <v>50.197225806451598</v>
      </c>
      <c r="CT28">
        <v>50.499870967741899</v>
      </c>
      <c r="CU28">
        <v>1255.53096774194</v>
      </c>
      <c r="CV28">
        <v>139.50290322580599</v>
      </c>
      <c r="CW28">
        <v>0</v>
      </c>
      <c r="CX28">
        <v>66.299999952316298</v>
      </c>
      <c r="CY28">
        <v>0</v>
      </c>
      <c r="CZ28">
        <v>849.4366</v>
      </c>
      <c r="DA28">
        <v>2.34853845391617</v>
      </c>
      <c r="DB28">
        <v>33.4538460454188</v>
      </c>
      <c r="DC28">
        <v>11936.508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10.117616785404801</v>
      </c>
      <c r="DS28">
        <v>0.21251878785735201</v>
      </c>
      <c r="DT28">
        <v>0.25007630232421002</v>
      </c>
      <c r="DU28">
        <v>1</v>
      </c>
      <c r="DV28">
        <v>-12.9049161290323</v>
      </c>
      <c r="DW28">
        <v>0.19011290322579</v>
      </c>
      <c r="DX28">
        <v>0.306952329068374</v>
      </c>
      <c r="DY28">
        <v>1</v>
      </c>
      <c r="DZ28">
        <v>0.965049612903226</v>
      </c>
      <c r="EA28">
        <v>-0.102645000000001</v>
      </c>
      <c r="EB28">
        <v>7.6670931433960596E-3</v>
      </c>
      <c r="EC28">
        <v>1</v>
      </c>
      <c r="ED28">
        <v>3</v>
      </c>
      <c r="EE28">
        <v>3</v>
      </c>
      <c r="EF28" t="s">
        <v>311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1180.2</v>
      </c>
      <c r="EX28">
        <v>1180.2</v>
      </c>
      <c r="EY28">
        <v>2</v>
      </c>
      <c r="EZ28">
        <v>499.17099999999999</v>
      </c>
      <c r="FA28">
        <v>469.47</v>
      </c>
      <c r="FB28">
        <v>23.992799999999999</v>
      </c>
      <c r="FC28">
        <v>32.287999999999997</v>
      </c>
      <c r="FD28">
        <v>30.0001</v>
      </c>
      <c r="FE28">
        <v>32.258899999999997</v>
      </c>
      <c r="FF28">
        <v>32.234200000000001</v>
      </c>
      <c r="FG28">
        <v>37.6693</v>
      </c>
      <c r="FH28">
        <v>0</v>
      </c>
      <c r="FI28">
        <v>100</v>
      </c>
      <c r="FJ28">
        <v>24.003599999999999</v>
      </c>
      <c r="FK28">
        <v>810.83500000000004</v>
      </c>
      <c r="FL28">
        <v>13.422599999999999</v>
      </c>
      <c r="FM28">
        <v>101.59</v>
      </c>
      <c r="FN28">
        <v>100.994</v>
      </c>
    </row>
    <row r="29" spans="1:170" x14ac:dyDescent="0.25">
      <c r="A29">
        <v>13</v>
      </c>
      <c r="B29">
        <v>1608063599.5</v>
      </c>
      <c r="C29">
        <v>1164</v>
      </c>
      <c r="D29" t="s">
        <v>340</v>
      </c>
      <c r="E29" t="s">
        <v>341</v>
      </c>
      <c r="F29" t="s">
        <v>285</v>
      </c>
      <c r="G29" t="s">
        <v>286</v>
      </c>
      <c r="H29">
        <v>1608063591.5</v>
      </c>
      <c r="I29">
        <f t="shared" si="0"/>
        <v>6.5593016814394212E-4</v>
      </c>
      <c r="J29">
        <f t="shared" si="1"/>
        <v>8.673353767061684</v>
      </c>
      <c r="K29">
        <f t="shared" si="2"/>
        <v>899.71458064516105</v>
      </c>
      <c r="L29">
        <f t="shared" si="3"/>
        <v>318.63635190554811</v>
      </c>
      <c r="M29">
        <f t="shared" si="4"/>
        <v>32.752753741680628</v>
      </c>
      <c r="N29">
        <f t="shared" si="5"/>
        <v>92.482009417448765</v>
      </c>
      <c r="O29">
        <f t="shared" si="6"/>
        <v>2.508244076719204E-2</v>
      </c>
      <c r="P29">
        <f t="shared" si="7"/>
        <v>2.9765602485130338</v>
      </c>
      <c r="Q29">
        <f t="shared" si="8"/>
        <v>2.4965608529562412E-2</v>
      </c>
      <c r="R29">
        <f t="shared" si="9"/>
        <v>1.5613956752027126E-2</v>
      </c>
      <c r="S29">
        <f t="shared" si="10"/>
        <v>231.28844930068544</v>
      </c>
      <c r="T29">
        <f t="shared" si="11"/>
        <v>29.181491380027012</v>
      </c>
      <c r="U29">
        <f t="shared" si="12"/>
        <v>28.847519354838699</v>
      </c>
      <c r="V29">
        <f t="shared" si="13"/>
        <v>3.9864234066089632</v>
      </c>
      <c r="W29">
        <f t="shared" si="14"/>
        <v>35.718051081892625</v>
      </c>
      <c r="X29">
        <f t="shared" si="15"/>
        <v>1.3559567298808972</v>
      </c>
      <c r="Y29">
        <f t="shared" si="16"/>
        <v>3.7962786009013341</v>
      </c>
      <c r="Z29">
        <f t="shared" si="17"/>
        <v>2.6304666767280658</v>
      </c>
      <c r="AA29">
        <f t="shared" si="18"/>
        <v>-28.926520415147849</v>
      </c>
      <c r="AB29">
        <f t="shared" si="19"/>
        <v>-134.95980611825252</v>
      </c>
      <c r="AC29">
        <f t="shared" si="20"/>
        <v>-9.925406979560405</v>
      </c>
      <c r="AD29">
        <f t="shared" si="21"/>
        <v>57.476715787724686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54125.463457643906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845.27242307692302</v>
      </c>
      <c r="AR29">
        <v>965.63</v>
      </c>
      <c r="AS29">
        <f t="shared" si="27"/>
        <v>0.12464150546594144</v>
      </c>
      <c r="AT29">
        <v>0.5</v>
      </c>
      <c r="AU29">
        <f t="shared" si="28"/>
        <v>1180.1717233279776</v>
      </c>
      <c r="AV29">
        <f t="shared" si="29"/>
        <v>8.673353767061684</v>
      </c>
      <c r="AW29">
        <f t="shared" si="30"/>
        <v>73.549190151966826</v>
      </c>
      <c r="AX29">
        <f t="shared" si="31"/>
        <v>0.34056522684672186</v>
      </c>
      <c r="AY29">
        <f t="shared" si="32"/>
        <v>7.838775547672535E-3</v>
      </c>
      <c r="AZ29">
        <f t="shared" si="33"/>
        <v>2.3781883330053954</v>
      </c>
      <c r="BA29" t="s">
        <v>343</v>
      </c>
      <c r="BB29">
        <v>636.77</v>
      </c>
      <c r="BC29">
        <f t="shared" si="34"/>
        <v>328.86</v>
      </c>
      <c r="BD29">
        <f t="shared" si="35"/>
        <v>0.36598423926010148</v>
      </c>
      <c r="BE29">
        <f t="shared" si="36"/>
        <v>0.87473479322441916</v>
      </c>
      <c r="BF29">
        <f t="shared" si="37"/>
        <v>0.48113570459933763</v>
      </c>
      <c r="BG29">
        <f t="shared" si="38"/>
        <v>0.90176989920811546</v>
      </c>
      <c r="BH29">
        <f t="shared" si="39"/>
        <v>1399.9841935483901</v>
      </c>
      <c r="BI29">
        <f t="shared" si="40"/>
        <v>1180.1717233279776</v>
      </c>
      <c r="BJ29">
        <f t="shared" si="41"/>
        <v>0.84298931999847981</v>
      </c>
      <c r="BK29">
        <f t="shared" si="42"/>
        <v>0.19597863999695986</v>
      </c>
      <c r="BL29">
        <v>6</v>
      </c>
      <c r="BM29">
        <v>0.5</v>
      </c>
      <c r="BN29" t="s">
        <v>290</v>
      </c>
      <c r="BO29">
        <v>2</v>
      </c>
      <c r="BP29">
        <v>1608063591.5</v>
      </c>
      <c r="BQ29">
        <v>899.71458064516105</v>
      </c>
      <c r="BR29">
        <v>910.83045161290295</v>
      </c>
      <c r="BS29">
        <v>13.1914741935484</v>
      </c>
      <c r="BT29">
        <v>12.414764516129001</v>
      </c>
      <c r="BU29">
        <v>895.91458064516098</v>
      </c>
      <c r="BV29">
        <v>13.0664741935484</v>
      </c>
      <c r="BW29">
        <v>500.01499999999999</v>
      </c>
      <c r="BX29">
        <v>102.69041935483899</v>
      </c>
      <c r="BY29">
        <v>9.9967070967741906E-2</v>
      </c>
      <c r="BZ29">
        <v>28.006503225806501</v>
      </c>
      <c r="CA29">
        <v>28.847519354838699</v>
      </c>
      <c r="CB29">
        <v>999.9</v>
      </c>
      <c r="CC29">
        <v>0</v>
      </c>
      <c r="CD29">
        <v>0</v>
      </c>
      <c r="CE29">
        <v>10001.3951612903</v>
      </c>
      <c r="CF29">
        <v>0</v>
      </c>
      <c r="CG29">
        <v>88.5888967741936</v>
      </c>
      <c r="CH29">
        <v>1399.9841935483901</v>
      </c>
      <c r="CI29">
        <v>0.89999748387096801</v>
      </c>
      <c r="CJ29">
        <v>0.100002541935484</v>
      </c>
      <c r="CK29">
        <v>0</v>
      </c>
      <c r="CL29">
        <v>845.322</v>
      </c>
      <c r="CM29">
        <v>4.9997499999999997</v>
      </c>
      <c r="CN29">
        <v>11877.583870967699</v>
      </c>
      <c r="CO29">
        <v>12177.9064516129</v>
      </c>
      <c r="CP29">
        <v>49.55</v>
      </c>
      <c r="CQ29">
        <v>50.805999999999997</v>
      </c>
      <c r="CR29">
        <v>50.445129032258002</v>
      </c>
      <c r="CS29">
        <v>50.251967741935502</v>
      </c>
      <c r="CT29">
        <v>50.499935483870999</v>
      </c>
      <c r="CU29">
        <v>1255.4841935483901</v>
      </c>
      <c r="CV29">
        <v>139.5</v>
      </c>
      <c r="CW29">
        <v>0</v>
      </c>
      <c r="CX29">
        <v>119.700000047684</v>
      </c>
      <c r="CY29">
        <v>0</v>
      </c>
      <c r="CZ29">
        <v>845.27242307692302</v>
      </c>
      <c r="DA29">
        <v>-6.9370598291135304</v>
      </c>
      <c r="DB29">
        <v>-94.229059774251198</v>
      </c>
      <c r="DC29">
        <v>11877.1076923077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8.6822478683563098</v>
      </c>
      <c r="DS29">
        <v>9.8169354721144604</v>
      </c>
      <c r="DT29">
        <v>0.83282190216929397</v>
      </c>
      <c r="DU29">
        <v>0</v>
      </c>
      <c r="DV29">
        <v>-11.115787741935501</v>
      </c>
      <c r="DW29">
        <v>-10.401719516129001</v>
      </c>
      <c r="DX29">
        <v>0.98302271434955102</v>
      </c>
      <c r="DY29">
        <v>0</v>
      </c>
      <c r="DZ29">
        <v>0.77669709677419396</v>
      </c>
      <c r="EA29">
        <v>-3.7211225806453599E-2</v>
      </c>
      <c r="EB29">
        <v>2.79632546163871E-3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1182.2</v>
      </c>
      <c r="EX29">
        <v>1182.2</v>
      </c>
      <c r="EY29">
        <v>2</v>
      </c>
      <c r="EZ29">
        <v>499.08300000000003</v>
      </c>
      <c r="FA29">
        <v>469.64800000000002</v>
      </c>
      <c r="FB29">
        <v>23.9513</v>
      </c>
      <c r="FC29">
        <v>32.3142</v>
      </c>
      <c r="FD29">
        <v>30.000299999999999</v>
      </c>
      <c r="FE29">
        <v>32.271799999999999</v>
      </c>
      <c r="FF29">
        <v>32.245899999999999</v>
      </c>
      <c r="FG29">
        <v>41.2119</v>
      </c>
      <c r="FH29">
        <v>0</v>
      </c>
      <c r="FI29">
        <v>100</v>
      </c>
      <c r="FJ29">
        <v>23.950299999999999</v>
      </c>
      <c r="FK29">
        <v>910.90300000000002</v>
      </c>
      <c r="FL29">
        <v>13.3391</v>
      </c>
      <c r="FM29">
        <v>101.58799999999999</v>
      </c>
      <c r="FN29">
        <v>100.98399999999999</v>
      </c>
    </row>
    <row r="30" spans="1:170" x14ac:dyDescent="0.25">
      <c r="A30">
        <v>14</v>
      </c>
      <c r="B30">
        <v>1608063720.0999999</v>
      </c>
      <c r="C30">
        <v>1284.5999999046301</v>
      </c>
      <c r="D30" t="s">
        <v>344</v>
      </c>
      <c r="E30" t="s">
        <v>345</v>
      </c>
      <c r="F30" t="s">
        <v>285</v>
      </c>
      <c r="G30" t="s">
        <v>286</v>
      </c>
      <c r="H30">
        <v>1608063712.0999999</v>
      </c>
      <c r="I30">
        <f t="shared" si="0"/>
        <v>5.9997900409972408E-4</v>
      </c>
      <c r="J30">
        <f t="shared" si="1"/>
        <v>10.656627588612206</v>
      </c>
      <c r="K30">
        <f t="shared" si="2"/>
        <v>1199.7183870967699</v>
      </c>
      <c r="L30">
        <f t="shared" si="3"/>
        <v>419.23942936994786</v>
      </c>
      <c r="M30">
        <f t="shared" si="4"/>
        <v>43.094309246822405</v>
      </c>
      <c r="N30">
        <f t="shared" si="5"/>
        <v>123.32102269184429</v>
      </c>
      <c r="O30">
        <f t="shared" si="6"/>
        <v>2.2925642558995839E-2</v>
      </c>
      <c r="P30">
        <f t="shared" si="7"/>
        <v>2.9762647643518649</v>
      </c>
      <c r="Q30">
        <f t="shared" si="8"/>
        <v>2.2827987022959458E-2</v>
      </c>
      <c r="R30">
        <f t="shared" si="9"/>
        <v>1.4276231059792059E-2</v>
      </c>
      <c r="S30">
        <f t="shared" si="10"/>
        <v>231.28966963744168</v>
      </c>
      <c r="T30">
        <f t="shared" si="11"/>
        <v>29.173853267320009</v>
      </c>
      <c r="U30">
        <f t="shared" si="12"/>
        <v>28.834245161290301</v>
      </c>
      <c r="V30">
        <f t="shared" si="13"/>
        <v>3.9833589299172587</v>
      </c>
      <c r="W30">
        <f t="shared" si="14"/>
        <v>35.655468196279521</v>
      </c>
      <c r="X30">
        <f t="shared" si="15"/>
        <v>1.3518380816736379</v>
      </c>
      <c r="Y30">
        <f t="shared" si="16"/>
        <v>3.791390633918799</v>
      </c>
      <c r="Z30">
        <f t="shared" si="17"/>
        <v>2.6315208482436208</v>
      </c>
      <c r="AA30">
        <f t="shared" si="18"/>
        <v>-26.459074080797834</v>
      </c>
      <c r="AB30">
        <f t="shared" si="19"/>
        <v>-136.36256561837294</v>
      </c>
      <c r="AC30">
        <f t="shared" si="20"/>
        <v>-10.027801339138582</v>
      </c>
      <c r="AD30">
        <f t="shared" si="21"/>
        <v>58.440228599132325</v>
      </c>
      <c r="AE30">
        <v>1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54120.790244602416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865.82557692307705</v>
      </c>
      <c r="AR30">
        <v>996.74</v>
      </c>
      <c r="AS30">
        <f t="shared" si="27"/>
        <v>0.13134259995276898</v>
      </c>
      <c r="AT30">
        <v>0.5</v>
      </c>
      <c r="AU30">
        <f t="shared" si="28"/>
        <v>1180.1843088659462</v>
      </c>
      <c r="AV30">
        <f t="shared" si="29"/>
        <v>10.656627588612206</v>
      </c>
      <c r="AW30">
        <f t="shared" si="30"/>
        <v>77.504237774957559</v>
      </c>
      <c r="AX30">
        <f t="shared" si="31"/>
        <v>0.35706402873367177</v>
      </c>
      <c r="AY30">
        <f t="shared" si="32"/>
        <v>9.5191700008481553E-3</v>
      </c>
      <c r="AZ30">
        <f t="shared" si="33"/>
        <v>2.272749162268997</v>
      </c>
      <c r="BA30" t="s">
        <v>347</v>
      </c>
      <c r="BB30">
        <v>640.84</v>
      </c>
      <c r="BC30">
        <f t="shared" si="34"/>
        <v>355.9</v>
      </c>
      <c r="BD30">
        <f t="shared" si="35"/>
        <v>0.36784046944906706</v>
      </c>
      <c r="BE30">
        <f t="shared" si="36"/>
        <v>0.86422456547282978</v>
      </c>
      <c r="BF30">
        <f t="shared" si="37"/>
        <v>0.46545186275099626</v>
      </c>
      <c r="BG30">
        <f t="shared" si="38"/>
        <v>0.88955362558388495</v>
      </c>
      <c r="BH30">
        <f t="shared" si="39"/>
        <v>1400</v>
      </c>
      <c r="BI30">
        <f t="shared" si="40"/>
        <v>1180.1843088659462</v>
      </c>
      <c r="BJ30">
        <f t="shared" si="41"/>
        <v>0.84298879204710442</v>
      </c>
      <c r="BK30">
        <f t="shared" si="42"/>
        <v>0.19597758409420882</v>
      </c>
      <c r="BL30">
        <v>6</v>
      </c>
      <c r="BM30">
        <v>0.5</v>
      </c>
      <c r="BN30" t="s">
        <v>290</v>
      </c>
      <c r="BO30">
        <v>2</v>
      </c>
      <c r="BP30">
        <v>1608063712.0999999</v>
      </c>
      <c r="BQ30">
        <v>1199.7183870967699</v>
      </c>
      <c r="BR30">
        <v>1213.36967741935</v>
      </c>
      <c r="BS30">
        <v>13.1512451612903</v>
      </c>
      <c r="BT30">
        <v>12.4407612903226</v>
      </c>
      <c r="BU30">
        <v>1195.9183870967699</v>
      </c>
      <c r="BV30">
        <v>13.0262451612903</v>
      </c>
      <c r="BW30">
        <v>500.01574193548402</v>
      </c>
      <c r="BX30">
        <v>102.69164516129</v>
      </c>
      <c r="BY30">
        <v>9.9996625806451606E-2</v>
      </c>
      <c r="BZ30">
        <v>27.9844032258064</v>
      </c>
      <c r="CA30">
        <v>28.834245161290301</v>
      </c>
      <c r="CB30">
        <v>999.9</v>
      </c>
      <c r="CC30">
        <v>0</v>
      </c>
      <c r="CD30">
        <v>0</v>
      </c>
      <c r="CE30">
        <v>9999.6048387096798</v>
      </c>
      <c r="CF30">
        <v>0</v>
      </c>
      <c r="CG30">
        <v>85.3401322580645</v>
      </c>
      <c r="CH30">
        <v>1400</v>
      </c>
      <c r="CI30">
        <v>0.90001799999999998</v>
      </c>
      <c r="CJ30">
        <v>9.9982500000000002E-2</v>
      </c>
      <c r="CK30">
        <v>0</v>
      </c>
      <c r="CL30">
        <v>865.84212903225796</v>
      </c>
      <c r="CM30">
        <v>4.9997499999999997</v>
      </c>
      <c r="CN30">
        <v>12161.9580645161</v>
      </c>
      <c r="CO30">
        <v>12178.1225806452</v>
      </c>
      <c r="CP30">
        <v>49.5</v>
      </c>
      <c r="CQ30">
        <v>50.811999999999998</v>
      </c>
      <c r="CR30">
        <v>50.436999999999998</v>
      </c>
      <c r="CS30">
        <v>50.253999999999998</v>
      </c>
      <c r="CT30">
        <v>50.4491935483871</v>
      </c>
      <c r="CU30">
        <v>1255.52741935484</v>
      </c>
      <c r="CV30">
        <v>139.47741935483899</v>
      </c>
      <c r="CW30">
        <v>0</v>
      </c>
      <c r="CX30">
        <v>119.59999990463299</v>
      </c>
      <c r="CY30">
        <v>0</v>
      </c>
      <c r="CZ30">
        <v>865.82557692307705</v>
      </c>
      <c r="DA30">
        <v>-2.4884444480307102</v>
      </c>
      <c r="DB30">
        <v>-30.085470105468598</v>
      </c>
      <c r="DC30">
        <v>12161.8461538462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10.641231681399301</v>
      </c>
      <c r="DS30">
        <v>-1.00298120783807</v>
      </c>
      <c r="DT30">
        <v>0.13209519322411201</v>
      </c>
      <c r="DU30">
        <v>0</v>
      </c>
      <c r="DV30">
        <v>-13.63222</v>
      </c>
      <c r="DW30">
        <v>0.57422736373746497</v>
      </c>
      <c r="DX30">
        <v>0.159803526035358</v>
      </c>
      <c r="DY30">
        <v>0</v>
      </c>
      <c r="DZ30">
        <v>0.71062159999999996</v>
      </c>
      <c r="EA30">
        <v>-3.6939283648499702E-2</v>
      </c>
      <c r="EB30">
        <v>2.70873907442805E-3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1184.2</v>
      </c>
      <c r="EX30">
        <v>1184.2</v>
      </c>
      <c r="EY30">
        <v>2</v>
      </c>
      <c r="EZ30">
        <v>498.875</v>
      </c>
      <c r="FA30">
        <v>470.52300000000002</v>
      </c>
      <c r="FB30">
        <v>24.1313</v>
      </c>
      <c r="FC30">
        <v>32.365200000000002</v>
      </c>
      <c r="FD30">
        <v>30.0002</v>
      </c>
      <c r="FE30">
        <v>32.307499999999997</v>
      </c>
      <c r="FF30">
        <v>32.277500000000003</v>
      </c>
      <c r="FG30">
        <v>51.8277</v>
      </c>
      <c r="FH30">
        <v>0</v>
      </c>
      <c r="FI30">
        <v>100</v>
      </c>
      <c r="FJ30">
        <v>24.130099999999999</v>
      </c>
      <c r="FK30">
        <v>1212.75</v>
      </c>
      <c r="FL30">
        <v>13.1753</v>
      </c>
      <c r="FM30">
        <v>101.57599999999999</v>
      </c>
      <c r="FN30">
        <v>100.96899999999999</v>
      </c>
    </row>
    <row r="31" spans="1:170" x14ac:dyDescent="0.25">
      <c r="A31">
        <v>15</v>
      </c>
      <c r="B31">
        <v>1608063840.5999999</v>
      </c>
      <c r="C31">
        <v>1405.0999999046301</v>
      </c>
      <c r="D31" t="s">
        <v>348</v>
      </c>
      <c r="E31" t="s">
        <v>349</v>
      </c>
      <c r="F31" t="s">
        <v>285</v>
      </c>
      <c r="G31" t="s">
        <v>286</v>
      </c>
      <c r="H31">
        <v>1608063832.5999999</v>
      </c>
      <c r="I31">
        <f t="shared" si="0"/>
        <v>4.6877906979826532E-4</v>
      </c>
      <c r="J31">
        <f t="shared" si="1"/>
        <v>9.5048979953510973</v>
      </c>
      <c r="K31">
        <f t="shared" si="2"/>
        <v>1399.86</v>
      </c>
      <c r="L31">
        <f t="shared" si="3"/>
        <v>501.08818194249238</v>
      </c>
      <c r="M31">
        <f t="shared" si="4"/>
        <v>51.506855540861956</v>
      </c>
      <c r="N31">
        <f t="shared" si="5"/>
        <v>143.89161308479211</v>
      </c>
      <c r="O31">
        <f t="shared" si="6"/>
        <v>1.7764175541866826E-2</v>
      </c>
      <c r="P31">
        <f t="shared" si="7"/>
        <v>2.9755214847113072</v>
      </c>
      <c r="Q31">
        <f t="shared" si="8"/>
        <v>1.770546691812129E-2</v>
      </c>
      <c r="R31">
        <f t="shared" si="9"/>
        <v>1.1071175303526568E-2</v>
      </c>
      <c r="S31">
        <f t="shared" si="10"/>
        <v>231.29028731676414</v>
      </c>
      <c r="T31">
        <f t="shared" si="11"/>
        <v>29.212529865235641</v>
      </c>
      <c r="U31">
        <f t="shared" si="12"/>
        <v>28.867593548387099</v>
      </c>
      <c r="V31">
        <f t="shared" si="13"/>
        <v>3.9910616348724259</v>
      </c>
      <c r="W31">
        <f t="shared" si="14"/>
        <v>35.336415874744553</v>
      </c>
      <c r="X31">
        <f t="shared" si="15"/>
        <v>1.3401160382210675</v>
      </c>
      <c r="Y31">
        <f t="shared" si="16"/>
        <v>3.7924503802856471</v>
      </c>
      <c r="Z31">
        <f t="shared" si="17"/>
        <v>2.6509455966513586</v>
      </c>
      <c r="AA31">
        <f t="shared" si="18"/>
        <v>-20.673156978103499</v>
      </c>
      <c r="AB31">
        <f t="shared" si="19"/>
        <v>-140.90917299487805</v>
      </c>
      <c r="AC31">
        <f t="shared" si="20"/>
        <v>-10.366706173081498</v>
      </c>
      <c r="AD31">
        <f t="shared" si="21"/>
        <v>59.341251170701099</v>
      </c>
      <c r="AE31">
        <v>1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54098.076596246137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853.07500000000005</v>
      </c>
      <c r="AR31">
        <v>977.6</v>
      </c>
      <c r="AS31">
        <f t="shared" si="27"/>
        <v>0.12737827332242224</v>
      </c>
      <c r="AT31">
        <v>0.5</v>
      </c>
      <c r="AU31">
        <f t="shared" si="28"/>
        <v>1180.1839062346592</v>
      </c>
      <c r="AV31">
        <f t="shared" si="29"/>
        <v>9.5048979953510973</v>
      </c>
      <c r="AW31">
        <f t="shared" si="30"/>
        <v>75.164894089541178</v>
      </c>
      <c r="AX31">
        <f t="shared" si="31"/>
        <v>0.33848199672667756</v>
      </c>
      <c r="AY31">
        <f t="shared" si="32"/>
        <v>8.5432833153399734E-3</v>
      </c>
      <c r="AZ31">
        <f t="shared" si="33"/>
        <v>2.3368248772504092</v>
      </c>
      <c r="BA31" t="s">
        <v>351</v>
      </c>
      <c r="BB31">
        <v>646.70000000000005</v>
      </c>
      <c r="BC31">
        <f t="shared" si="34"/>
        <v>330.9</v>
      </c>
      <c r="BD31">
        <f t="shared" si="35"/>
        <v>0.37632215170746447</v>
      </c>
      <c r="BE31">
        <f t="shared" si="36"/>
        <v>0.87347918849268558</v>
      </c>
      <c r="BF31">
        <f t="shared" si="37"/>
        <v>0.4750630942598893</v>
      </c>
      <c r="BG31">
        <f t="shared" si="38"/>
        <v>0.897069520060509</v>
      </c>
      <c r="BH31">
        <f t="shared" si="39"/>
        <v>1399.99903225806</v>
      </c>
      <c r="BI31">
        <f t="shared" si="40"/>
        <v>1180.1839062346592</v>
      </c>
      <c r="BJ31">
        <f t="shared" si="41"/>
        <v>0.84298908716468124</v>
      </c>
      <c r="BK31">
        <f t="shared" si="42"/>
        <v>0.19597817432936257</v>
      </c>
      <c r="BL31">
        <v>6</v>
      </c>
      <c r="BM31">
        <v>0.5</v>
      </c>
      <c r="BN31" t="s">
        <v>290</v>
      </c>
      <c r="BO31">
        <v>2</v>
      </c>
      <c r="BP31">
        <v>1608063832.5999999</v>
      </c>
      <c r="BQ31">
        <v>1399.86</v>
      </c>
      <c r="BR31">
        <v>1412.05290322581</v>
      </c>
      <c r="BS31">
        <v>13.0374161290323</v>
      </c>
      <c r="BT31">
        <v>12.482235483870999</v>
      </c>
      <c r="BU31">
        <v>1396.06</v>
      </c>
      <c r="BV31">
        <v>12.9124161290323</v>
      </c>
      <c r="BW31">
        <v>500.01822580645199</v>
      </c>
      <c r="BX31">
        <v>102.68996774193501</v>
      </c>
      <c r="BY31">
        <v>0.100034890322581</v>
      </c>
      <c r="BZ31">
        <v>27.989196774193498</v>
      </c>
      <c r="CA31">
        <v>28.867593548387099</v>
      </c>
      <c r="CB31">
        <v>999.9</v>
      </c>
      <c r="CC31">
        <v>0</v>
      </c>
      <c r="CD31">
        <v>0</v>
      </c>
      <c r="CE31">
        <v>9995.5658064516101</v>
      </c>
      <c r="CF31">
        <v>0</v>
      </c>
      <c r="CG31">
        <v>90.778680645161302</v>
      </c>
      <c r="CH31">
        <v>1399.99903225806</v>
      </c>
      <c r="CI31">
        <v>0.90000651612903204</v>
      </c>
      <c r="CJ31">
        <v>9.9993632258064499E-2</v>
      </c>
      <c r="CK31">
        <v>0</v>
      </c>
      <c r="CL31">
        <v>853.10190322580695</v>
      </c>
      <c r="CM31">
        <v>4.9997499999999997</v>
      </c>
      <c r="CN31">
        <v>11985.348387096799</v>
      </c>
      <c r="CO31">
        <v>12178.064516128999</v>
      </c>
      <c r="CP31">
        <v>49.497903225806397</v>
      </c>
      <c r="CQ31">
        <v>50.816064516129003</v>
      </c>
      <c r="CR31">
        <v>50.406935483871003</v>
      </c>
      <c r="CS31">
        <v>50.308129032258002</v>
      </c>
      <c r="CT31">
        <v>50.465451612903202</v>
      </c>
      <c r="CU31">
        <v>1255.50870967742</v>
      </c>
      <c r="CV31">
        <v>139.49064516128999</v>
      </c>
      <c r="CW31">
        <v>0</v>
      </c>
      <c r="CX31">
        <v>119.60000014305101</v>
      </c>
      <c r="CY31">
        <v>0</v>
      </c>
      <c r="CZ31">
        <v>853.07500000000005</v>
      </c>
      <c r="DA31">
        <v>-9.0110085454788802</v>
      </c>
      <c r="DB31">
        <v>-126.041025647884</v>
      </c>
      <c r="DC31">
        <v>11984.8807692308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9.4996319763113704</v>
      </c>
      <c r="DS31">
        <v>2.2257012667009701</v>
      </c>
      <c r="DT31">
        <v>0.31195602249974802</v>
      </c>
      <c r="DU31">
        <v>0</v>
      </c>
      <c r="DV31">
        <v>-12.18554</v>
      </c>
      <c r="DW31">
        <v>-3.0197499443826201</v>
      </c>
      <c r="DX31">
        <v>0.37316759469886102</v>
      </c>
      <c r="DY31">
        <v>0</v>
      </c>
      <c r="DZ31">
        <v>0.55507563333333299</v>
      </c>
      <c r="EA31">
        <v>-1.8602028921020902E-2</v>
      </c>
      <c r="EB31">
        <v>1.50528248696234E-3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1186.2</v>
      </c>
      <c r="EX31">
        <v>1186.2</v>
      </c>
      <c r="EY31">
        <v>2</v>
      </c>
      <c r="EZ31">
        <v>498.94299999999998</v>
      </c>
      <c r="FA31">
        <v>471.214</v>
      </c>
      <c r="FB31">
        <v>23.963899999999999</v>
      </c>
      <c r="FC31">
        <v>32.411000000000001</v>
      </c>
      <c r="FD31">
        <v>30.0002</v>
      </c>
      <c r="FE31">
        <v>32.347099999999998</v>
      </c>
      <c r="FF31">
        <v>32.314399999999999</v>
      </c>
      <c r="FG31">
        <v>58.531799999999997</v>
      </c>
      <c r="FH31">
        <v>0</v>
      </c>
      <c r="FI31">
        <v>100</v>
      </c>
      <c r="FJ31">
        <v>23.965499999999999</v>
      </c>
      <c r="FK31">
        <v>1411.38</v>
      </c>
      <c r="FL31">
        <v>13.1441</v>
      </c>
      <c r="FM31">
        <v>101.568</v>
      </c>
      <c r="FN31">
        <v>100.96299999999999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2020-12-15T12:25:14Z</dcterms:created>
  <dcterms:modified xsi:type="dcterms:W3CDTF">2021-05-04T23:24:38Z</dcterms:modified>
</cp:coreProperties>
</file>