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F9AFC02F-E67D-44D7-B11B-DF4616AEE8CB}" xr6:coauthVersionLast="46" xr6:coauthVersionMax="46" xr10:uidLastSave="{00000000-0000-0000-0000-000000000000}"/>
  <bookViews>
    <workbookView xWindow="3150" yWindow="315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N31" i="1"/>
  <c r="AM31" i="1"/>
  <c r="AI31" i="1"/>
  <c r="AG31" i="1"/>
  <c r="K31" i="1" s="1"/>
  <c r="Y31" i="1"/>
  <c r="X31" i="1"/>
  <c r="W31" i="1"/>
  <c r="P31" i="1"/>
  <c r="BK30" i="1"/>
  <c r="BJ30" i="1"/>
  <c r="BH30" i="1"/>
  <c r="BI30" i="1" s="1"/>
  <c r="BG30" i="1"/>
  <c r="BF30" i="1"/>
  <c r="BE30" i="1"/>
  <c r="BD30" i="1"/>
  <c r="BC30" i="1"/>
  <c r="AZ30" i="1"/>
  <c r="AX30" i="1"/>
  <c r="AS30" i="1"/>
  <c r="AN30" i="1"/>
  <c r="AM30" i="1"/>
  <c r="AI30" i="1"/>
  <c r="AG30" i="1"/>
  <c r="N30" i="1" s="1"/>
  <c r="Y30" i="1"/>
  <c r="X30" i="1"/>
  <c r="W30" i="1"/>
  <c r="P30" i="1"/>
  <c r="BK29" i="1"/>
  <c r="BJ29" i="1"/>
  <c r="BH29" i="1"/>
  <c r="BI29" i="1" s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 s="1"/>
  <c r="Y29" i="1"/>
  <c r="X29" i="1"/>
  <c r="W29" i="1" s="1"/>
  <c r="P29" i="1"/>
  <c r="BK28" i="1"/>
  <c r="BJ28" i="1"/>
  <c r="BI28" i="1"/>
  <c r="BH28" i="1"/>
  <c r="BG28" i="1"/>
  <c r="BF28" i="1"/>
  <c r="BE28" i="1"/>
  <c r="BD28" i="1"/>
  <c r="BC28" i="1"/>
  <c r="AX28" i="1" s="1"/>
  <c r="AZ28" i="1"/>
  <c r="AU28" i="1"/>
  <c r="AS28" i="1"/>
  <c r="AW28" i="1" s="1"/>
  <c r="AN28" i="1"/>
  <c r="AM28" i="1"/>
  <c r="AI28" i="1"/>
  <c r="AG28" i="1" s="1"/>
  <c r="Y28" i="1"/>
  <c r="X28" i="1"/>
  <c r="W28" i="1" s="1"/>
  <c r="S28" i="1"/>
  <c r="P28" i="1"/>
  <c r="BK27" i="1"/>
  <c r="BJ27" i="1"/>
  <c r="BH27" i="1"/>
  <c r="BI27" i="1" s="1"/>
  <c r="BG27" i="1"/>
  <c r="BF27" i="1"/>
  <c r="BE27" i="1"/>
  <c r="BD27" i="1"/>
  <c r="BC27" i="1"/>
  <c r="AZ27" i="1"/>
  <c r="AX27" i="1"/>
  <c r="AS27" i="1"/>
  <c r="AN27" i="1"/>
  <c r="AM27" i="1"/>
  <c r="AI27" i="1"/>
  <c r="AG27" i="1" s="1"/>
  <c r="Y27" i="1"/>
  <c r="X27" i="1"/>
  <c r="W27" i="1" s="1"/>
  <c r="P27" i="1"/>
  <c r="BK26" i="1"/>
  <c r="S26" i="1" s="1"/>
  <c r="BJ26" i="1"/>
  <c r="BI26" i="1"/>
  <c r="AU26" i="1" s="1"/>
  <c r="BH26" i="1"/>
  <c r="BG26" i="1"/>
  <c r="BF26" i="1"/>
  <c r="BE26" i="1"/>
  <c r="BD26" i="1"/>
  <c r="BC26" i="1"/>
  <c r="AX26" i="1" s="1"/>
  <c r="AZ26" i="1"/>
  <c r="AS26" i="1"/>
  <c r="AW26" i="1" s="1"/>
  <c r="AN26" i="1"/>
  <c r="AM26" i="1"/>
  <c r="AI26" i="1"/>
  <c r="AG26" i="1"/>
  <c r="J26" i="1" s="1"/>
  <c r="AV26" i="1" s="1"/>
  <c r="AY26" i="1" s="1"/>
  <c r="Y26" i="1"/>
  <c r="X26" i="1"/>
  <c r="W26" i="1"/>
  <c r="P26" i="1"/>
  <c r="N26" i="1"/>
  <c r="K26" i="1"/>
  <c r="BK25" i="1"/>
  <c r="BJ25" i="1"/>
  <c r="BI25" i="1" s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/>
  <c r="K25" i="1" s="1"/>
  <c r="Y25" i="1"/>
  <c r="X25" i="1"/>
  <c r="W25" i="1"/>
  <c r="P25" i="1"/>
  <c r="N25" i="1"/>
  <c r="BK24" i="1"/>
  <c r="BJ24" i="1"/>
  <c r="BI24" i="1"/>
  <c r="AU24" i="1" s="1"/>
  <c r="BH24" i="1"/>
  <c r="BG24" i="1"/>
  <c r="BF24" i="1"/>
  <c r="BE24" i="1"/>
  <c r="BD24" i="1"/>
  <c r="BC24" i="1"/>
  <c r="AX24" i="1" s="1"/>
  <c r="AZ24" i="1"/>
  <c r="AS24" i="1"/>
  <c r="AW24" i="1" s="1"/>
  <c r="AM24" i="1"/>
  <c r="AN24" i="1" s="1"/>
  <c r="AI24" i="1"/>
  <c r="AG24" i="1" s="1"/>
  <c r="Y24" i="1"/>
  <c r="W24" i="1" s="1"/>
  <c r="X24" i="1"/>
  <c r="P24" i="1"/>
  <c r="BK23" i="1"/>
  <c r="BJ23" i="1"/>
  <c r="BH23" i="1"/>
  <c r="BI23" i="1" s="1"/>
  <c r="BG23" i="1"/>
  <c r="BF23" i="1"/>
  <c r="BE23" i="1"/>
  <c r="BD23" i="1"/>
  <c r="BC23" i="1"/>
  <c r="AZ23" i="1"/>
  <c r="AX23" i="1"/>
  <c r="AS23" i="1"/>
  <c r="AM23" i="1"/>
  <c r="AN23" i="1" s="1"/>
  <c r="AI23" i="1"/>
  <c r="AH23" i="1"/>
  <c r="AG23" i="1"/>
  <c r="K23" i="1" s="1"/>
  <c r="Y23" i="1"/>
  <c r="X23" i="1"/>
  <c r="W23" i="1" s="1"/>
  <c r="P23" i="1"/>
  <c r="J23" i="1"/>
  <c r="AV23" i="1" s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N22" i="1"/>
  <c r="AM22" i="1"/>
  <c r="AI22" i="1"/>
  <c r="AG22" i="1"/>
  <c r="N22" i="1" s="1"/>
  <c r="Y22" i="1"/>
  <c r="X22" i="1"/>
  <c r="W22" i="1"/>
  <c r="P22" i="1"/>
  <c r="BK21" i="1"/>
  <c r="BJ21" i="1"/>
  <c r="BH21" i="1"/>
  <c r="BI21" i="1" s="1"/>
  <c r="BG21" i="1"/>
  <c r="BF21" i="1"/>
  <c r="BE21" i="1"/>
  <c r="BD21" i="1"/>
  <c r="BC21" i="1"/>
  <c r="AX21" i="1" s="1"/>
  <c r="AZ21" i="1"/>
  <c r="AS21" i="1"/>
  <c r="AM21" i="1"/>
  <c r="AN21" i="1" s="1"/>
  <c r="AI21" i="1"/>
  <c r="AH21" i="1"/>
  <c r="AG21" i="1"/>
  <c r="I21" i="1" s="1"/>
  <c r="Y21" i="1"/>
  <c r="X21" i="1"/>
  <c r="W21" i="1" s="1"/>
  <c r="P21" i="1"/>
  <c r="N21" i="1"/>
  <c r="K21" i="1"/>
  <c r="J21" i="1"/>
  <c r="AV21" i="1" s="1"/>
  <c r="BK20" i="1"/>
  <c r="BJ20" i="1"/>
  <c r="BI20" i="1"/>
  <c r="BH20" i="1"/>
  <c r="BG20" i="1"/>
  <c r="BF20" i="1"/>
  <c r="BE20" i="1"/>
  <c r="BD20" i="1"/>
  <c r="BC20" i="1"/>
  <c r="AX20" i="1" s="1"/>
  <c r="AZ20" i="1"/>
  <c r="AU20" i="1"/>
  <c r="AW20" i="1" s="1"/>
  <c r="AS20" i="1"/>
  <c r="AN20" i="1"/>
  <c r="AM20" i="1"/>
  <c r="AI20" i="1"/>
  <c r="AG20" i="1" s="1"/>
  <c r="Y20" i="1"/>
  <c r="X20" i="1"/>
  <c r="W20" i="1" s="1"/>
  <c r="S20" i="1"/>
  <c r="P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N19" i="1"/>
  <c r="AM19" i="1"/>
  <c r="AI19" i="1"/>
  <c r="AG19" i="1" s="1"/>
  <c r="Y19" i="1"/>
  <c r="X19" i="1"/>
  <c r="W19" i="1" s="1"/>
  <c r="P19" i="1"/>
  <c r="BK18" i="1"/>
  <c r="S18" i="1" s="1"/>
  <c r="BJ18" i="1"/>
  <c r="BI18" i="1"/>
  <c r="AU18" i="1" s="1"/>
  <c r="BH18" i="1"/>
  <c r="BG18" i="1"/>
  <c r="BF18" i="1"/>
  <c r="BE18" i="1"/>
  <c r="BD18" i="1"/>
  <c r="BC18" i="1"/>
  <c r="AX18" i="1" s="1"/>
  <c r="AZ18" i="1"/>
  <c r="AS18" i="1"/>
  <c r="AN18" i="1"/>
  <c r="AM18" i="1"/>
  <c r="AI18" i="1"/>
  <c r="AG18" i="1" s="1"/>
  <c r="Y18" i="1"/>
  <c r="W18" i="1" s="1"/>
  <c r="X18" i="1"/>
  <c r="P18" i="1"/>
  <c r="BK17" i="1"/>
  <c r="BJ17" i="1"/>
  <c r="BI17" i="1" s="1"/>
  <c r="BH17" i="1"/>
  <c r="BG17" i="1"/>
  <c r="BF17" i="1"/>
  <c r="BE17" i="1"/>
  <c r="BD17" i="1"/>
  <c r="BC17" i="1"/>
  <c r="AX17" i="1" s="1"/>
  <c r="AZ17" i="1"/>
  <c r="AS17" i="1"/>
  <c r="AM17" i="1"/>
  <c r="AN17" i="1" s="1"/>
  <c r="AI17" i="1"/>
  <c r="AG17" i="1"/>
  <c r="K17" i="1" s="1"/>
  <c r="Y17" i="1"/>
  <c r="X17" i="1"/>
  <c r="W17" i="1"/>
  <c r="P17" i="1"/>
  <c r="N17" i="1"/>
  <c r="AU17" i="1" l="1"/>
  <c r="AW17" i="1" s="1"/>
  <c r="S17" i="1"/>
  <c r="AU29" i="1"/>
  <c r="S29" i="1"/>
  <c r="AU19" i="1"/>
  <c r="AW19" i="1" s="1"/>
  <c r="S19" i="1"/>
  <c r="AU25" i="1"/>
  <c r="AW25" i="1" s="1"/>
  <c r="S25" i="1"/>
  <c r="AW29" i="1"/>
  <c r="AH24" i="1"/>
  <c r="N24" i="1"/>
  <c r="I24" i="1"/>
  <c r="J24" i="1"/>
  <c r="AV24" i="1" s="1"/>
  <c r="AY24" i="1" s="1"/>
  <c r="K24" i="1"/>
  <c r="AU30" i="1"/>
  <c r="AW30" i="1" s="1"/>
  <c r="S30" i="1"/>
  <c r="J18" i="1"/>
  <c r="AV18" i="1" s="1"/>
  <c r="AY18" i="1" s="1"/>
  <c r="I18" i="1"/>
  <c r="AH18" i="1"/>
  <c r="N18" i="1"/>
  <c r="K18" i="1"/>
  <c r="AA21" i="1"/>
  <c r="K28" i="1"/>
  <c r="J28" i="1"/>
  <c r="AV28" i="1" s="1"/>
  <c r="AY28" i="1" s="1"/>
  <c r="I28" i="1"/>
  <c r="AH28" i="1"/>
  <c r="N28" i="1"/>
  <c r="S31" i="1"/>
  <c r="AU31" i="1"/>
  <c r="AW18" i="1"/>
  <c r="S21" i="1"/>
  <c r="AU21" i="1"/>
  <c r="AW21" i="1" s="1"/>
  <c r="AU22" i="1"/>
  <c r="AW22" i="1" s="1"/>
  <c r="S22" i="1"/>
  <c r="N27" i="1"/>
  <c r="AH27" i="1"/>
  <c r="K27" i="1"/>
  <c r="J27" i="1"/>
  <c r="AV27" i="1" s="1"/>
  <c r="AY27" i="1" s="1"/>
  <c r="I27" i="1"/>
  <c r="N19" i="1"/>
  <c r="AH19" i="1"/>
  <c r="I19" i="1"/>
  <c r="K19" i="1"/>
  <c r="J19" i="1"/>
  <c r="AV19" i="1" s="1"/>
  <c r="S23" i="1"/>
  <c r="AU23" i="1"/>
  <c r="AY23" i="1" s="1"/>
  <c r="AW27" i="1"/>
  <c r="AU27" i="1"/>
  <c r="S27" i="1"/>
  <c r="AW31" i="1"/>
  <c r="K20" i="1"/>
  <c r="J20" i="1"/>
  <c r="AV20" i="1" s="1"/>
  <c r="AY20" i="1" s="1"/>
  <c r="I20" i="1"/>
  <c r="AH20" i="1"/>
  <c r="N20" i="1"/>
  <c r="I29" i="1"/>
  <c r="AH29" i="1"/>
  <c r="N29" i="1"/>
  <c r="J29" i="1"/>
  <c r="AV29" i="1" s="1"/>
  <c r="AY29" i="1" s="1"/>
  <c r="K29" i="1"/>
  <c r="AH30" i="1"/>
  <c r="AH17" i="1"/>
  <c r="I22" i="1"/>
  <c r="N23" i="1"/>
  <c r="S24" i="1"/>
  <c r="AH25" i="1"/>
  <c r="I30" i="1"/>
  <c r="N31" i="1"/>
  <c r="I17" i="1"/>
  <c r="J22" i="1"/>
  <c r="AV22" i="1" s="1"/>
  <c r="I25" i="1"/>
  <c r="J30" i="1"/>
  <c r="AV30" i="1" s="1"/>
  <c r="AY30" i="1" s="1"/>
  <c r="J17" i="1"/>
  <c r="AV17" i="1" s="1"/>
  <c r="AY17" i="1" s="1"/>
  <c r="K22" i="1"/>
  <c r="J25" i="1"/>
  <c r="AV25" i="1" s="1"/>
  <c r="AY25" i="1" s="1"/>
  <c r="K30" i="1"/>
  <c r="AH31" i="1"/>
  <c r="I23" i="1"/>
  <c r="AH26" i="1"/>
  <c r="I31" i="1"/>
  <c r="I26" i="1"/>
  <c r="J31" i="1"/>
  <c r="AV31" i="1" s="1"/>
  <c r="AY31" i="1" s="1"/>
  <c r="AH22" i="1"/>
  <c r="T19" i="1" l="1"/>
  <c r="U19" i="1" s="1"/>
  <c r="AA30" i="1"/>
  <c r="AA18" i="1"/>
  <c r="T18" i="1"/>
  <c r="U18" i="1" s="1"/>
  <c r="AA20" i="1"/>
  <c r="T23" i="1"/>
  <c r="U23" i="1" s="1"/>
  <c r="Q23" i="1" s="1"/>
  <c r="O23" i="1" s="1"/>
  <c r="R23" i="1" s="1"/>
  <c r="L23" i="1" s="1"/>
  <c r="M23" i="1" s="1"/>
  <c r="AA27" i="1"/>
  <c r="Q27" i="1"/>
  <c r="O27" i="1" s="1"/>
  <c r="R27" i="1" s="1"/>
  <c r="L27" i="1" s="1"/>
  <c r="M27" i="1" s="1"/>
  <c r="T21" i="1"/>
  <c r="U21" i="1" s="1"/>
  <c r="Q24" i="1"/>
  <c r="O24" i="1" s="1"/>
  <c r="R24" i="1" s="1"/>
  <c r="L24" i="1" s="1"/>
  <c r="M24" i="1" s="1"/>
  <c r="AA24" i="1"/>
  <c r="AW23" i="1"/>
  <c r="AA31" i="1"/>
  <c r="Q29" i="1"/>
  <c r="O29" i="1" s="1"/>
  <c r="R29" i="1" s="1"/>
  <c r="L29" i="1" s="1"/>
  <c r="M29" i="1" s="1"/>
  <c r="AA29" i="1"/>
  <c r="AA26" i="1"/>
  <c r="Q26" i="1"/>
  <c r="O26" i="1" s="1"/>
  <c r="R26" i="1" s="1"/>
  <c r="L26" i="1" s="1"/>
  <c r="M26" i="1" s="1"/>
  <c r="AA25" i="1"/>
  <c r="AA22" i="1"/>
  <c r="Q22" i="1"/>
  <c r="O22" i="1" s="1"/>
  <c r="R22" i="1" s="1"/>
  <c r="L22" i="1" s="1"/>
  <c r="M22" i="1" s="1"/>
  <c r="T26" i="1"/>
  <c r="U26" i="1" s="1"/>
  <c r="AY19" i="1"/>
  <c r="T31" i="1"/>
  <c r="U31" i="1" s="1"/>
  <c r="T20" i="1"/>
  <c r="U20" i="1" s="1"/>
  <c r="T25" i="1"/>
  <c r="U25" i="1" s="1"/>
  <c r="T24" i="1"/>
  <c r="U24" i="1" s="1"/>
  <c r="T30" i="1"/>
  <c r="U30" i="1" s="1"/>
  <c r="T29" i="1"/>
  <c r="U29" i="1" s="1"/>
  <c r="AA23" i="1"/>
  <c r="AY22" i="1"/>
  <c r="T27" i="1"/>
  <c r="U27" i="1" s="1"/>
  <c r="T17" i="1"/>
  <c r="U17" i="1" s="1"/>
  <c r="AA28" i="1"/>
  <c r="AA17" i="1"/>
  <c r="AY21" i="1"/>
  <c r="AA19" i="1"/>
  <c r="Q19" i="1"/>
  <c r="O19" i="1" s="1"/>
  <c r="R19" i="1" s="1"/>
  <c r="L19" i="1" s="1"/>
  <c r="M19" i="1" s="1"/>
  <c r="T22" i="1"/>
  <c r="U22" i="1" s="1"/>
  <c r="T28" i="1"/>
  <c r="U28" i="1" s="1"/>
  <c r="AB31" i="1" l="1"/>
  <c r="V31" i="1"/>
  <c r="Z31" i="1" s="1"/>
  <c r="AC31" i="1"/>
  <c r="AD31" i="1" s="1"/>
  <c r="AC17" i="1"/>
  <c r="AB17" i="1"/>
  <c r="V17" i="1"/>
  <c r="Z17" i="1" s="1"/>
  <c r="V30" i="1"/>
  <c r="Z30" i="1" s="1"/>
  <c r="AC30" i="1"/>
  <c r="AD30" i="1" s="1"/>
  <c r="AB30" i="1"/>
  <c r="V21" i="1"/>
  <c r="Z21" i="1" s="1"/>
  <c r="AC21" i="1"/>
  <c r="AB21" i="1"/>
  <c r="Q21" i="1"/>
  <c r="O21" i="1" s="1"/>
  <c r="R21" i="1" s="1"/>
  <c r="L21" i="1" s="1"/>
  <c r="M21" i="1" s="1"/>
  <c r="AB18" i="1"/>
  <c r="V18" i="1"/>
  <c r="Z18" i="1" s="1"/>
  <c r="AC18" i="1"/>
  <c r="AD18" i="1" s="1"/>
  <c r="V27" i="1"/>
  <c r="Z27" i="1" s="1"/>
  <c r="AC27" i="1"/>
  <c r="AD27" i="1" s="1"/>
  <c r="AB27" i="1"/>
  <c r="Q18" i="1"/>
  <c r="O18" i="1" s="1"/>
  <c r="R18" i="1" s="1"/>
  <c r="L18" i="1" s="1"/>
  <c r="M18" i="1" s="1"/>
  <c r="Q17" i="1"/>
  <c r="O17" i="1" s="1"/>
  <c r="R17" i="1" s="1"/>
  <c r="L17" i="1" s="1"/>
  <c r="M17" i="1" s="1"/>
  <c r="Q31" i="1"/>
  <c r="O31" i="1" s="1"/>
  <c r="R31" i="1" s="1"/>
  <c r="L31" i="1" s="1"/>
  <c r="M31" i="1" s="1"/>
  <c r="Q30" i="1"/>
  <c r="O30" i="1" s="1"/>
  <c r="R30" i="1" s="1"/>
  <c r="L30" i="1" s="1"/>
  <c r="M30" i="1" s="1"/>
  <c r="V24" i="1"/>
  <c r="Z24" i="1" s="1"/>
  <c r="AC24" i="1"/>
  <c r="AB24" i="1"/>
  <c r="V26" i="1"/>
  <c r="Z26" i="1" s="1"/>
  <c r="AC26" i="1"/>
  <c r="AB26" i="1"/>
  <c r="AC28" i="1"/>
  <c r="V28" i="1"/>
  <c r="Z28" i="1" s="1"/>
  <c r="AB28" i="1"/>
  <c r="Q28" i="1"/>
  <c r="O28" i="1" s="1"/>
  <c r="R28" i="1" s="1"/>
  <c r="L28" i="1" s="1"/>
  <c r="M28" i="1" s="1"/>
  <c r="AC25" i="1"/>
  <c r="AD25" i="1" s="1"/>
  <c r="AB25" i="1"/>
  <c r="V25" i="1"/>
  <c r="Z25" i="1" s="1"/>
  <c r="Q25" i="1"/>
  <c r="O25" i="1" s="1"/>
  <c r="R25" i="1" s="1"/>
  <c r="L25" i="1" s="1"/>
  <c r="M25" i="1" s="1"/>
  <c r="AB23" i="1"/>
  <c r="V23" i="1"/>
  <c r="Z23" i="1" s="1"/>
  <c r="AC23" i="1"/>
  <c r="AD23" i="1" s="1"/>
  <c r="V19" i="1"/>
  <c r="Z19" i="1" s="1"/>
  <c r="AC19" i="1"/>
  <c r="AD19" i="1" s="1"/>
  <c r="AB19" i="1"/>
  <c r="V22" i="1"/>
  <c r="Z22" i="1" s="1"/>
  <c r="AC22" i="1"/>
  <c r="AD22" i="1" s="1"/>
  <c r="AB22" i="1"/>
  <c r="V29" i="1"/>
  <c r="Z29" i="1" s="1"/>
  <c r="AC29" i="1"/>
  <c r="AD29" i="1" s="1"/>
  <c r="AB29" i="1"/>
  <c r="V20" i="1"/>
  <c r="Z20" i="1" s="1"/>
  <c r="AC20" i="1"/>
  <c r="AB20" i="1"/>
  <c r="Q20" i="1"/>
  <c r="O20" i="1" s="1"/>
  <c r="R20" i="1" s="1"/>
  <c r="L20" i="1" s="1"/>
  <c r="M20" i="1" s="1"/>
  <c r="AD28" i="1" l="1"/>
  <c r="AD17" i="1"/>
  <c r="AD20" i="1"/>
  <c r="AD21" i="1"/>
  <c r="AD26" i="1"/>
  <c r="AD24" i="1"/>
</calcChain>
</file>

<file path=xl/sharedStrings.xml><?xml version="1.0" encoding="utf-8"?>
<sst xmlns="http://schemas.openxmlformats.org/spreadsheetml/2006/main" count="693" uniqueCount="352">
  <si>
    <t>File opened</t>
  </si>
  <si>
    <t>2020-12-15 14:43:16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</si>
  <si>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</si>
  <si>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</si>
  <si>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</si>
  <si>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</si>
  <si>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</si>
  <si>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</si>
  <si>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</si>
  <si>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</si>
  <si>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</si>
  <si>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</si>
  <si>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</si>
  <si>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{"co2bspanconc2": "299.2", "h2obspan2a": "0.0708892", "h2obspan2": "0", "co2aspanconc2": "299.2", "co2aspan2b": "0.306383", "h2oaspan2": "0", "flowazero": "0.29042", "h2obspan2b": "0.0705964", "h2oaspanconc2": "0", "h2obzero": "1.1444", "h2oazero": "1.13424", "co2bspan2": "-0.0301809", "chamberpressurezero": "2.68126", "co2bspan2a": "0.310949", "h2oaspanconc1": "12.28", "co2aspan2a": "0.308883", "co2bspan1": "1.00108", "co2azero": "0.965182", "co2aspan2": "-0.0279682", "h2obspanconc2": "0", "co2bspan2b": "0.308367", "co2aspanconc1": "2500", "co2aspan1": "1.00054", "co2bzero": "0.964262", "h2oaspan2b": "0.070146", "tazero": "0.0863571", "tbzero": "0.134552", "h2oaspan1": "1.00771", "h2obspan1": "0.99587", "co2bspanconc1": "2500", "h2obspanconc1": "12.28", "flowmeterzero": "1.00299", "ssb_ref": "37377.7", "flowbzero": "0.29097", "oxygen": "21", "ssa_ref": "35809.5", "h2oaspan2a": "0.0696095"}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</si>
  <si>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</si>
  <si>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</si>
  <si>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</si>
  <si>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</si>
  <si>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</si>
  <si>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</si>
  <si>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</si>
  <si>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</si>
  <si>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</si>
  <si>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14:43:16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</si>
  <si>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</si>
  <si>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</si>
  <si>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</si>
  <si>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</si>
  <si>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</si>
  <si>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</si>
  <si>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</si>
  <si>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</si>
  <si>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</si>
  <si>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</si>
  <si>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</si>
  <si>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</si>
  <si>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</si>
  <si>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</si>
  <si>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</si>
  <si>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</si>
  <si>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</si>
  <si>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</si>
  <si>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</si>
  <si>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</si>
  <si>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</si>
  <si>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</si>
  <si>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</si>
  <si>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</si>
  <si>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</si>
  <si>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</si>
  <si>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</si>
  <si>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</si>
  <si>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</si>
  <si>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</si>
  <si>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</si>
  <si>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</si>
  <si>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</si>
  <si>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</si>
  <si>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</si>
  <si>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</si>
  <si>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</si>
  <si>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</si>
  <si>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</si>
  <si>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</si>
  <si>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</si>
  <si>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</si>
  <si>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</si>
  <si>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</si>
  <si>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</si>
  <si>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</si>
  <si>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</si>
  <si>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</si>
  <si>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</si>
  <si>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</si>
  <si>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</si>
  <si>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</si>
  <si>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</si>
  <si>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1.48986 67.4738 374.331 630.733 892.282 1109.53 1310.3 1504.85</t>
  </si>
  <si>
    <t>Fs_true</t>
  </si>
  <si>
    <t>0.135212 100.35 403.72 600.816 800.49 1000.75 1200.71 1401.06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</si>
  <si>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</si>
  <si>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</si>
  <si>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</si>
  <si>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</si>
  <si>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</si>
  <si>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</si>
  <si>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</si>
  <si>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</si>
  <si>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</si>
  <si>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</si>
  <si>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</si>
  <si>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</si>
  <si>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</si>
  <si>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</si>
  <si>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</si>
  <si>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</si>
  <si>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</si>
  <si>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</si>
  <si>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</si>
  <si>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</si>
  <si>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</si>
  <si>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</si>
  <si>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</si>
  <si>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</si>
  <si>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</si>
  <si>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</si>
  <si>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</si>
  <si>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</si>
  <si>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</si>
  <si>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</si>
  <si>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</si>
  <si>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</si>
  <si>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</si>
  <si>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</si>
  <si>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</si>
  <si>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</si>
  <si>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</si>
  <si>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</si>
  <si>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</si>
  <si>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</si>
  <si>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</si>
  <si>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</si>
  <si>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</si>
  <si>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</si>
  <si>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</si>
  <si>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</si>
  <si>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</si>
  <si>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</si>
  <si>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</si>
  <si>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</si>
  <si>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</si>
  <si>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</si>
  <si>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</si>
  <si>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</si>
  <si>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</si>
  <si>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</si>
  <si>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</si>
  <si>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</si>
  <si>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</si>
  <si>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</si>
  <si>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</si>
  <si>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</si>
  <si>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</si>
  <si>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</si>
  <si>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</si>
  <si>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</si>
  <si>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</si>
  <si>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</si>
  <si>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</si>
  <si>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</si>
  <si>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</si>
  <si>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</si>
  <si>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</si>
  <si>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</si>
  <si>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</si>
  <si>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</si>
  <si>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</si>
  <si>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</si>
  <si>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</si>
  <si>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</si>
  <si>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</si>
  <si>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</si>
  <si>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</si>
  <si>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</si>
  <si>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</si>
  <si>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</si>
  <si>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</si>
  <si>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</si>
  <si>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</si>
  <si>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</si>
  <si>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</si>
  <si>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</si>
  <si>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</si>
  <si>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</si>
  <si>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</si>
  <si>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</si>
  <si>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</si>
  <si>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</si>
  <si>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</si>
  <si>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</si>
  <si>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</si>
  <si>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</si>
  <si>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</si>
  <si>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</si>
  <si>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</si>
  <si>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</si>
  <si>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</si>
  <si>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</si>
  <si>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</si>
  <si>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</si>
  <si>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</si>
  <si>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</si>
  <si>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</si>
  <si>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</si>
  <si>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</si>
  <si>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</si>
  <si>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</si>
  <si>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</si>
  <si>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</si>
  <si>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</si>
  <si>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</si>
  <si>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</si>
  <si>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</si>
  <si>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</si>
  <si>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</si>
  <si>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</si>
  <si>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</si>
  <si>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</si>
  <si>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</si>
  <si>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</si>
  <si>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</si>
  <si>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</si>
  <si>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</si>
  <si>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</si>
  <si>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</si>
  <si>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</si>
  <si>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</si>
  <si>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</si>
  <si>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</si>
  <si>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</si>
  <si>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</si>
  <si>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</si>
  <si>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</si>
  <si>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</si>
  <si>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</si>
  <si>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</si>
  <si>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</si>
  <si>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</si>
  <si>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</si>
  <si>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</si>
  <si>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</si>
  <si>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</si>
  <si>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</si>
  <si>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</si>
  <si>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</si>
  <si>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</si>
  <si>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</si>
  <si>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</si>
  <si>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</si>
  <si>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</si>
  <si>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</si>
  <si>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</si>
  <si>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</si>
  <si>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</si>
  <si>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</si>
  <si>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</si>
  <si>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</si>
  <si>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</si>
  <si>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</si>
  <si>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</si>
  <si>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</si>
  <si>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</si>
  <si>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</si>
  <si>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</si>
  <si>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</si>
  <si>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</si>
  <si>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</si>
  <si>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</si>
  <si>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</si>
  <si>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</si>
  <si>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</si>
  <si>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</si>
  <si>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</si>
  <si>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</si>
  <si>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</si>
  <si>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</si>
  <si>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</si>
  <si>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</si>
  <si>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</si>
  <si>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</si>
  <si>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</si>
  <si>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</si>
  <si>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</si>
  <si>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</si>
  <si>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</si>
  <si>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</si>
  <si>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</si>
  <si>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</si>
  <si>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</si>
  <si>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</si>
  <si>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</si>
  <si>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</si>
  <si>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</si>
  <si>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14:45:22</t>
  </si>
  <si>
    <t>14:45:22</t>
  </si>
  <si>
    <t>1149</t>
  </si>
  <si>
    <t>_1</t>
  </si>
  <si>
    <t>RECT-4143-20200907-06_33_50</t>
  </si>
  <si>
    <t>RECT-7719-20201215-14_45_26</t>
  </si>
  <si>
    <t>DARK-7720-20201215-14_45_28</t>
  </si>
  <si>
    <t>0: Broadleaf</t>
  </si>
  <si>
    <t>--:--:--</t>
  </si>
  <si>
    <t>1/3</t>
  </si>
  <si>
    <t>20201215 14:47:23</t>
  </si>
  <si>
    <t>14:47:23</t>
  </si>
  <si>
    <t>RECT-7721-20201215-14_47_26</t>
  </si>
  <si>
    <t>DARK-7722-20201215-14_47_29</t>
  </si>
  <si>
    <t>20201215 14:49:23</t>
  </si>
  <si>
    <t>14:49:23</t>
  </si>
  <si>
    <t>RECT-7723-20201215-14_49_27</t>
  </si>
  <si>
    <t>DARK-7724-20201215-14_49_29</t>
  </si>
  <si>
    <t>2/3</t>
  </si>
  <si>
    <t>20201215 14:50:33</t>
  </si>
  <si>
    <t>14:50:33</t>
  </si>
  <si>
    <t>RECT-7725-20201215-14_50_37</t>
  </si>
  <si>
    <t>DARK-7726-20201215-14_50_39</t>
  </si>
  <si>
    <t>3/3</t>
  </si>
  <si>
    <t>20201215 14:51:46</t>
  </si>
  <si>
    <t>14:51:46</t>
  </si>
  <si>
    <t>RECT-7727-20201215-14_51_50</t>
  </si>
  <si>
    <t>DARK-7728-20201215-14_51_52</t>
  </si>
  <si>
    <t>20201215 14:52:56</t>
  </si>
  <si>
    <t>14:52:56</t>
  </si>
  <si>
    <t>RECT-7729-20201215-14_53_00</t>
  </si>
  <si>
    <t>DARK-7730-20201215-14_53_02</t>
  </si>
  <si>
    <t>20201215 14:54:06</t>
  </si>
  <si>
    <t>14:54:06</t>
  </si>
  <si>
    <t>RECT-7731-20201215-14_54_10</t>
  </si>
  <si>
    <t>DARK-7732-20201215-14_54_12</t>
  </si>
  <si>
    <t>20201215 14:56:04</t>
  </si>
  <si>
    <t>14:56:04</t>
  </si>
  <si>
    <t>RECT-7733-20201215-14_56_08</t>
  </si>
  <si>
    <t>DARK-7734-20201215-14_56_10</t>
  </si>
  <si>
    <t>20201215 14:57:32</t>
  </si>
  <si>
    <t>14:57:32</t>
  </si>
  <si>
    <t>RECT-7735-20201215-14_57_36</t>
  </si>
  <si>
    <t>DARK-7736-20201215-14_57_38</t>
  </si>
  <si>
    <t>20201215 14:59:33</t>
  </si>
  <si>
    <t>14:59:33</t>
  </si>
  <si>
    <t>RECT-7737-20201215-14_59_36</t>
  </si>
  <si>
    <t>DARK-7738-20201215-14_59_39</t>
  </si>
  <si>
    <t>0/3</t>
  </si>
  <si>
    <t>20201215 15:01:25</t>
  </si>
  <si>
    <t>15:01:25</t>
  </si>
  <si>
    <t>RECT-7739-20201215-15_01_29</t>
  </si>
  <si>
    <t>DARK-7740-20201215-15_01_31</t>
  </si>
  <si>
    <t>20201215 15:03:21</t>
  </si>
  <si>
    <t>15:03:21</t>
  </si>
  <si>
    <t>RECT-7741-20201215-15_03_25</t>
  </si>
  <si>
    <t>DARK-7742-20201215-15_03_27</t>
  </si>
  <si>
    <t>20201215 15:05:19</t>
  </si>
  <si>
    <t>15:05:19</t>
  </si>
  <si>
    <t>RECT-7743-20201215-15_05_23</t>
  </si>
  <si>
    <t>DARK-7744-20201215-15_05_25</t>
  </si>
  <si>
    <t>20201215 15:07:20</t>
  </si>
  <si>
    <t>15:07:20</t>
  </si>
  <si>
    <t>RECT-7745-20201215-15_07_23</t>
  </si>
  <si>
    <t>DARK-7746-20201215-15_07_26</t>
  </si>
  <si>
    <t>20201215 15:09:20</t>
  </si>
  <si>
    <t>15:09:20</t>
  </si>
  <si>
    <t>RECT-7747-20201215-15_09_24</t>
  </si>
  <si>
    <t>DARK-7748-20201215-15_09_26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</si>
</sst>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1608072322.5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1608072314.5</v>
      </c>
      <c r="I17">
        <f t="shared" ref="I17:I31" si="0">BW17*AG17*(BS17-BT17)/(100*BL17*(1000-AG17*BS17))</f>
        <v>3.1047119452294867E-3</v>
      </c>
      <c r="J17">
        <f t="shared" ref="J17:J31" si="1">BW17*AG17*(BR17-BQ17*(1000-AG17*BT17)/(1000-AG17*BS17))/(100*BL17)</f>
        <v>12.369189093483179</v>
      </c>
      <c r="K17">
        <f t="shared" ref="K17:K31" si="2">BQ17 - IF(AG17&gt;1, J17*BL17*100/(AI17*CE17), 0)</f>
        <v>401.90183870967701</v>
      </c>
      <c r="L17">
        <f t="shared" ref="L17:L31" si="3">((R17-I17/2)*K17-J17)/(R17+I17/2)</f>
        <v>280.46349338410442</v>
      </c>
      <c r="M17">
        <f t="shared" ref="M17:M31" si="4">L17*(BX17+BY17)/1000</f>
        <v>28.80524556860836</v>
      </c>
      <c r="N17">
        <f t="shared" ref="N17:N31" si="5">(BQ17 - IF(AG17&gt;1, J17*BL17*100/(AI17*CE17), 0))*(BX17+BY17)/1000</f>
        <v>41.277675817339038</v>
      </c>
      <c r="O17">
        <f t="shared" ref="O17:O31" si="6">2/((1/Q17-1/P17)+SIGN(Q17)*SQRT((1/Q17-1/P17)*(1/Q17-1/P17) + 4*BM17/((BM17+1)*(BM17+1))*(2*1/Q17*1/P17-1/P17*1/P17)))</f>
        <v>0.18206436413906266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2.9750027097852594</v>
      </c>
      <c r="Q17">
        <f t="shared" ref="Q17:Q31" si="8">I17*(1000-(1000*0.61365*EXP(17.502*U17/(240.97+U17))/(BX17+BY17)+BS17)/2)/(1000*0.61365*EXP(17.502*U17/(240.97+U17))/(BX17+BY17)-BS17)</f>
        <v>0.17609323771908936</v>
      </c>
      <c r="R17">
        <f t="shared" ref="R17:R31" si="9">1/((BM17+1)/(O17/1.6)+1/(P17/1.37)) + BM17/((BM17+1)/(O17/1.6) + BM17/(P17/1.37))</f>
        <v>0.11057844172911688</v>
      </c>
      <c r="S17">
        <f t="shared" ref="S17:S31" si="10">(BI17*BK17)</f>
        <v>231.28979720955479</v>
      </c>
      <c r="T17">
        <f t="shared" ref="T17:T31" si="11">(BZ17+(S17+2*0.95*0.0000000567*(((BZ17+$B$7)+273)^4-(BZ17+273)^4)-44100*I17)/(1.84*29.3*P17+8*0.95*0.0000000567*(BZ17+273)^3))</f>
        <v>28.605342602894556</v>
      </c>
      <c r="U17">
        <f t="shared" ref="U17:U31" si="12">($C$7*CA17+$D$7*CB17+$E$7*T17)</f>
        <v>27.7476967741935</v>
      </c>
      <c r="V17">
        <f t="shared" ref="V17:V31" si="13">0.61365*EXP(17.502*U17/(240.97+U17))</f>
        <v>3.7393804522456531</v>
      </c>
      <c r="W17">
        <f t="shared" ref="W17:W31" si="14">(X17/Y17*100)</f>
        <v>51.975778524472616</v>
      </c>
      <c r="X17">
        <f t="shared" ref="X17:X31" si="15">BS17*(BX17+BY17)/1000</f>
        <v>1.9789766869715204</v>
      </c>
      <c r="Y17">
        <f t="shared" ref="Y17:Y31" si="16">0.61365*EXP(17.502*BZ17/(240.97+BZ17))</f>
        <v>3.8074979214399378</v>
      </c>
      <c r="Z17">
        <f t="shared" ref="Z17:Z31" si="17">(V17-BS17*(BX17+BY17)/1000)</f>
        <v>1.7604037652741327</v>
      </c>
      <c r="AA17">
        <f t="shared" ref="AA17:AA31" si="18">(-I17*44100)</f>
        <v>-136.91779678462035</v>
      </c>
      <c r="AB17">
        <f t="shared" ref="AB17:AB31" si="19">2*29.3*P17*0.92*(BZ17-U17)</f>
        <v>49.630362861380384</v>
      </c>
      <c r="AC17">
        <f t="shared" ref="AC17:AC31" si="20">2*0.95*0.0000000567*(((BZ17+$B$7)+273)^4-(U17+273)^4)</f>
        <v>3.6328580813395779</v>
      </c>
      <c r="AD17">
        <f t="shared" ref="AD17:AD31" si="21">S17+AC17+AA17+AB17</f>
        <v>147.6352213676544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54068.840788468486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1610.7184</v>
      </c>
      <c r="AR17">
        <v>1924.81</v>
      </c>
      <c r="AS17">
        <f t="shared" ref="AS17:AS31" si="27">1-AQ17/AR17</f>
        <v>0.16318057366701133</v>
      </c>
      <c r="AT17">
        <v>0.5</v>
      </c>
      <c r="AU17">
        <f t="shared" ref="AU17:AU31" si="28">BI17</f>
        <v>1180.1780426828291</v>
      </c>
      <c r="AV17">
        <f t="shared" ref="AV17:AV31" si="29">J17</f>
        <v>12.369189093483179</v>
      </c>
      <c r="AW17">
        <f t="shared" ref="AW17:AW31" si="30">AS17*AT17*AU17</f>
        <v>96.29106501709731</v>
      </c>
      <c r="AX17">
        <f t="shared" ref="AX17:AX31" si="31">BC17/AR17</f>
        <v>0.55276105174017176</v>
      </c>
      <c r="AY17">
        <f t="shared" ref="AY17:AY31" si="32">(AV17-AO17)/AU17</f>
        <v>1.0970324904425349E-2</v>
      </c>
      <c r="AZ17">
        <f t="shared" ref="AZ17:AZ31" si="33">(AL17-AR17)/AR17</f>
        <v>0.69475428743616252</v>
      </c>
      <c r="BA17" t="s">
        <v>289</v>
      </c>
      <c r="BB17">
        <v>860.85</v>
      </c>
      <c r="BC17">
        <f t="shared" ref="BC17:BC31" si="34">AR17-BB17</f>
        <v>1063.96</v>
      </c>
      <c r="BD17">
        <f t="shared" ref="BD17:BD31" si="35">(AR17-AQ17)/(AR17-BB17)</f>
        <v>0.2952099702996353</v>
      </c>
      <c r="BE17">
        <f t="shared" ref="BE17:BE31" si="36">(AL17-AR17)/(AL17-BB17)</f>
        <v>0.55691041674475161</v>
      </c>
      <c r="BF17">
        <f t="shared" ref="BF17:BF31" si="37">(AR17-AQ17)/(AR17-AK17)</f>
        <v>0.259722987813372</v>
      </c>
      <c r="BG17">
        <f t="shared" ref="BG17:BG31" si="38">(AL17-AR17)/(AL17-AK17)</f>
        <v>0.52511913305930313</v>
      </c>
      <c r="BH17">
        <f t="shared" ref="BH17:BH31" si="39">$B$11*CF17+$C$11*CG17+$F$11*CH17*(1-CK17)</f>
        <v>1399.9916129032299</v>
      </c>
      <c r="BI17">
        <f t="shared" ref="BI17:BI31" si="40">BH17*BJ17</f>
        <v>1180.1780426828291</v>
      </c>
      <c r="BJ17">
        <f t="shared" ref="BJ17:BJ31" si="41">($B$11*$D$9+$C$11*$D$9+$F$11*((CU17+CM17)/MAX(CU17+CM17+CV17, 0.1)*$I$9+CV17/MAX(CU17+CM17+CV17, 0.1)*$J$9))/($B$11+$C$11+$F$11)</f>
        <v>0.84298936636872923</v>
      </c>
      <c r="BK17">
        <f t="shared" ref="BK17:BK31" si="42">($B$11*$K$9+$C$11*$K$9+$F$11*((CU17+CM17)/MAX(CU17+CM17+CV17, 0.1)*$P$9+CV17/MAX(CU17+CM17+CV17, 0.1)*$Q$9))/($B$11+$C$11+$F$11)</f>
        <v>0.19597873273745828</v>
      </c>
      <c r="BL17">
        <v>6</v>
      </c>
      <c r="BM17">
        <v>0.5</v>
      </c>
      <c r="BN17" t="s">
        <v>290</v>
      </c>
      <c r="BO17">
        <v>2</v>
      </c>
      <c r="BP17">
        <v>1608072314.5</v>
      </c>
      <c r="BQ17">
        <v>401.90183870967701</v>
      </c>
      <c r="BR17">
        <v>418.24200000000002</v>
      </c>
      <c r="BS17">
        <v>19.2683903225807</v>
      </c>
      <c r="BT17">
        <v>15.6145709677419</v>
      </c>
      <c r="BU17">
        <v>398.101870967742</v>
      </c>
      <c r="BV17">
        <v>19.1433903225807</v>
      </c>
      <c r="BW17">
        <v>500.00651612903198</v>
      </c>
      <c r="BX17">
        <v>102.60587096774201</v>
      </c>
      <c r="BY17">
        <v>9.9993603225806402E-2</v>
      </c>
      <c r="BZ17">
        <v>28.057135483871001</v>
      </c>
      <c r="CA17">
        <v>27.7476967741935</v>
      </c>
      <c r="CB17">
        <v>999.9</v>
      </c>
      <c r="CC17">
        <v>0</v>
      </c>
      <c r="CD17">
        <v>0</v>
      </c>
      <c r="CE17">
        <v>10000.823548387099</v>
      </c>
      <c r="CF17">
        <v>0</v>
      </c>
      <c r="CG17">
        <v>330.55038709677399</v>
      </c>
      <c r="CH17">
        <v>1399.9916129032299</v>
      </c>
      <c r="CI17">
        <v>0.89999877419354801</v>
      </c>
      <c r="CJ17">
        <v>0.10000122258064501</v>
      </c>
      <c r="CK17">
        <v>0</v>
      </c>
      <c r="CL17">
        <v>1612.42</v>
      </c>
      <c r="CM17">
        <v>4.9997499999999997</v>
      </c>
      <c r="CN17">
        <v>22252.787096774198</v>
      </c>
      <c r="CO17">
        <v>12177.9774193548</v>
      </c>
      <c r="CP17">
        <v>47.977645161290297</v>
      </c>
      <c r="CQ17">
        <v>49.674999999999997</v>
      </c>
      <c r="CR17">
        <v>48.999870967741899</v>
      </c>
      <c r="CS17">
        <v>49.133000000000003</v>
      </c>
      <c r="CT17">
        <v>49.078258064516099</v>
      </c>
      <c r="CU17">
        <v>1255.48870967742</v>
      </c>
      <c r="CV17">
        <v>139.50290322580599</v>
      </c>
      <c r="CW17">
        <v>0</v>
      </c>
      <c r="CX17">
        <v>973.59999990463302</v>
      </c>
      <c r="CY17">
        <v>0</v>
      </c>
      <c r="CZ17">
        <v>1610.7184</v>
      </c>
      <c r="DA17">
        <v>-103.69230753193</v>
      </c>
      <c r="DB17">
        <v>-1394.72307489076</v>
      </c>
      <c r="DC17">
        <v>22229.567999999999</v>
      </c>
      <c r="DD17">
        <v>15</v>
      </c>
      <c r="DE17">
        <v>0</v>
      </c>
      <c r="DF17" t="s">
        <v>291</v>
      </c>
      <c r="DG17">
        <v>1607992667.0999999</v>
      </c>
      <c r="DH17">
        <v>1607992669.5999999</v>
      </c>
      <c r="DI17">
        <v>0</v>
      </c>
      <c r="DJ17">
        <v>2.2829999999999999</v>
      </c>
      <c r="DK17">
        <v>-1.6E-2</v>
      </c>
      <c r="DL17">
        <v>3.8</v>
      </c>
      <c r="DM17">
        <v>0.125</v>
      </c>
      <c r="DN17">
        <v>727</v>
      </c>
      <c r="DO17">
        <v>17</v>
      </c>
      <c r="DP17">
        <v>0.04</v>
      </c>
      <c r="DQ17">
        <v>0.04</v>
      </c>
      <c r="DR17">
        <v>12.303061153286601</v>
      </c>
      <c r="DS17">
        <v>6.70141890401014</v>
      </c>
      <c r="DT17">
        <v>0.49959602386322699</v>
      </c>
      <c r="DU17">
        <v>0</v>
      </c>
      <c r="DV17">
        <v>-16.2832193548387</v>
      </c>
      <c r="DW17">
        <v>-7.6962629032257697</v>
      </c>
      <c r="DX17">
        <v>0.59507958883223799</v>
      </c>
      <c r="DY17">
        <v>0</v>
      </c>
      <c r="DZ17">
        <v>3.65476806451613</v>
      </c>
      <c r="EA17">
        <v>-0.12749274193549301</v>
      </c>
      <c r="EB17">
        <v>1.09085288974048E-2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3.8</v>
      </c>
      <c r="EJ17">
        <v>0.125</v>
      </c>
      <c r="EK17">
        <v>3.8</v>
      </c>
      <c r="EL17">
        <v>0</v>
      </c>
      <c r="EM17">
        <v>0</v>
      </c>
      <c r="EN17">
        <v>0</v>
      </c>
      <c r="EO17">
        <v>0.125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1327.6</v>
      </c>
      <c r="EX17">
        <v>1327.5</v>
      </c>
      <c r="EY17">
        <v>2</v>
      </c>
      <c r="EZ17">
        <v>511.512</v>
      </c>
      <c r="FA17">
        <v>481.108</v>
      </c>
      <c r="FB17">
        <v>24.249700000000001</v>
      </c>
      <c r="FC17">
        <v>31.953600000000002</v>
      </c>
      <c r="FD17">
        <v>29.999500000000001</v>
      </c>
      <c r="FE17">
        <v>31.9557</v>
      </c>
      <c r="FF17">
        <v>31.935199999999998</v>
      </c>
      <c r="FG17">
        <v>22.760300000000001</v>
      </c>
      <c r="FH17">
        <v>1.2876399999999999</v>
      </c>
      <c r="FI17">
        <v>100</v>
      </c>
      <c r="FJ17">
        <v>24.218900000000001</v>
      </c>
      <c r="FK17">
        <v>417.899</v>
      </c>
      <c r="FL17">
        <v>15.3636</v>
      </c>
      <c r="FM17">
        <v>101.67</v>
      </c>
      <c r="FN17">
        <v>101.095</v>
      </c>
    </row>
    <row r="18" spans="1:170" x14ac:dyDescent="0.25">
      <c r="A18">
        <v>2</v>
      </c>
      <c r="B18">
        <v>1608072443</v>
      </c>
      <c r="C18">
        <v>120.5</v>
      </c>
      <c r="D18" t="s">
        <v>293</v>
      </c>
      <c r="E18" t="s">
        <v>294</v>
      </c>
      <c r="F18" t="s">
        <v>285</v>
      </c>
      <c r="G18" t="s">
        <v>286</v>
      </c>
      <c r="H18">
        <v>1608072435.25</v>
      </c>
      <c r="I18">
        <f t="shared" si="0"/>
        <v>3.3171524635659221E-3</v>
      </c>
      <c r="J18">
        <f t="shared" si="1"/>
        <v>-2.2439720075249387</v>
      </c>
      <c r="K18">
        <f t="shared" si="2"/>
        <v>49.825313333333298</v>
      </c>
      <c r="L18">
        <f t="shared" si="3"/>
        <v>67.773052598790457</v>
      </c>
      <c r="M18">
        <f t="shared" si="4"/>
        <v>6.9609317398129269</v>
      </c>
      <c r="N18">
        <f t="shared" si="5"/>
        <v>5.1175296335156357</v>
      </c>
      <c r="O18">
        <f t="shared" si="6"/>
        <v>0.18813933681077855</v>
      </c>
      <c r="P18">
        <f t="shared" si="7"/>
        <v>2.9748415677966626</v>
      </c>
      <c r="Q18">
        <f t="shared" si="8"/>
        <v>0.18177025109705516</v>
      </c>
      <c r="R18">
        <f t="shared" si="9"/>
        <v>0.11416068188804357</v>
      </c>
      <c r="S18">
        <f t="shared" si="10"/>
        <v>231.28690266000442</v>
      </c>
      <c r="T18">
        <f t="shared" si="11"/>
        <v>28.479393567887659</v>
      </c>
      <c r="U18">
        <f t="shared" si="12"/>
        <v>27.843796666666702</v>
      </c>
      <c r="V18">
        <f t="shared" si="13"/>
        <v>3.7604203842109252</v>
      </c>
      <c r="W18">
        <f t="shared" si="14"/>
        <v>51.113810125310302</v>
      </c>
      <c r="X18">
        <f t="shared" si="15"/>
        <v>1.9380567977533512</v>
      </c>
      <c r="Y18">
        <f t="shared" si="16"/>
        <v>3.7916500315707697</v>
      </c>
      <c r="Z18">
        <f t="shared" si="17"/>
        <v>1.822363586457574</v>
      </c>
      <c r="AA18">
        <f t="shared" si="18"/>
        <v>-146.28642364325717</v>
      </c>
      <c r="AB18">
        <f t="shared" si="19"/>
        <v>22.73862799674049</v>
      </c>
      <c r="AC18">
        <f t="shared" si="20"/>
        <v>1.6647223166588656</v>
      </c>
      <c r="AD18">
        <f t="shared" si="21"/>
        <v>109.40382933014661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54077.045581411039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1197.82923076923</v>
      </c>
      <c r="AR18">
        <v>1318.53</v>
      </c>
      <c r="AS18">
        <f t="shared" si="27"/>
        <v>9.1541921102113677E-2</v>
      </c>
      <c r="AT18">
        <v>0.5</v>
      </c>
      <c r="AU18">
        <f t="shared" si="28"/>
        <v>1180.1637067615616</v>
      </c>
      <c r="AV18">
        <f t="shared" si="29"/>
        <v>-2.2439720075249387</v>
      </c>
      <c r="AW18">
        <f t="shared" si="30"/>
        <v>54.017226465972442</v>
      </c>
      <c r="AX18">
        <f t="shared" si="31"/>
        <v>0.28300455810637604</v>
      </c>
      <c r="AY18">
        <f t="shared" si="32"/>
        <v>-1.4118588109110165E-3</v>
      </c>
      <c r="AZ18">
        <f t="shared" si="33"/>
        <v>1.4740278947009169</v>
      </c>
      <c r="BA18" t="s">
        <v>296</v>
      </c>
      <c r="BB18">
        <v>945.38</v>
      </c>
      <c r="BC18">
        <f t="shared" si="34"/>
        <v>373.15</v>
      </c>
      <c r="BD18">
        <f t="shared" si="35"/>
        <v>0.32346447603047029</v>
      </c>
      <c r="BE18">
        <f t="shared" si="36"/>
        <v>0.83893037510251656</v>
      </c>
      <c r="BF18">
        <f t="shared" si="37"/>
        <v>0.20014949570710189</v>
      </c>
      <c r="BG18">
        <f t="shared" si="38"/>
        <v>0.76319314054559551</v>
      </c>
      <c r="BH18">
        <f t="shared" si="39"/>
        <v>1399.9746666666699</v>
      </c>
      <c r="BI18">
        <f t="shared" si="40"/>
        <v>1180.1637067615616</v>
      </c>
      <c r="BJ18">
        <f t="shared" si="41"/>
        <v>0.84298933035090073</v>
      </c>
      <c r="BK18">
        <f t="shared" si="42"/>
        <v>0.19597866070180148</v>
      </c>
      <c r="BL18">
        <v>6</v>
      </c>
      <c r="BM18">
        <v>0.5</v>
      </c>
      <c r="BN18" t="s">
        <v>290</v>
      </c>
      <c r="BO18">
        <v>2</v>
      </c>
      <c r="BP18">
        <v>1608072435.25</v>
      </c>
      <c r="BQ18">
        <v>49.825313333333298</v>
      </c>
      <c r="BR18">
        <v>47.330903333333303</v>
      </c>
      <c r="BS18">
        <v>18.869316666666698</v>
      </c>
      <c r="BT18">
        <v>14.96388</v>
      </c>
      <c r="BU18">
        <v>46.025313333333301</v>
      </c>
      <c r="BV18">
        <v>18.744316666666698</v>
      </c>
      <c r="BW18">
        <v>500.00453333333297</v>
      </c>
      <c r="BX18">
        <v>102.609466666667</v>
      </c>
      <c r="BY18">
        <v>9.9965369999999998E-2</v>
      </c>
      <c r="BZ18">
        <v>27.985576666666699</v>
      </c>
      <c r="CA18">
        <v>27.843796666666702</v>
      </c>
      <c r="CB18">
        <v>999.9</v>
      </c>
      <c r="CC18">
        <v>0</v>
      </c>
      <c r="CD18">
        <v>0</v>
      </c>
      <c r="CE18">
        <v>9999.5616666666592</v>
      </c>
      <c r="CF18">
        <v>0</v>
      </c>
      <c r="CG18">
        <v>314.95176666666703</v>
      </c>
      <c r="CH18">
        <v>1399.9746666666699</v>
      </c>
      <c r="CI18">
        <v>0.9</v>
      </c>
      <c r="CJ18">
        <v>0.1</v>
      </c>
      <c r="CK18">
        <v>0</v>
      </c>
      <c r="CL18">
        <v>1198.9263333333299</v>
      </c>
      <c r="CM18">
        <v>4.9997499999999997</v>
      </c>
      <c r="CN18">
        <v>16547.273333333302</v>
      </c>
      <c r="CO18">
        <v>12177.8266666667</v>
      </c>
      <c r="CP18">
        <v>48.1332666666667</v>
      </c>
      <c r="CQ18">
        <v>49.75</v>
      </c>
      <c r="CR18">
        <v>49.125</v>
      </c>
      <c r="CS18">
        <v>49.2541333333333</v>
      </c>
      <c r="CT18">
        <v>49.224800000000002</v>
      </c>
      <c r="CU18">
        <v>1255.4763333333301</v>
      </c>
      <c r="CV18">
        <v>139.499666666667</v>
      </c>
      <c r="CW18">
        <v>0</v>
      </c>
      <c r="CX18">
        <v>120</v>
      </c>
      <c r="CY18">
        <v>0</v>
      </c>
      <c r="CZ18">
        <v>1197.82923076923</v>
      </c>
      <c r="DA18">
        <v>-132.333675244662</v>
      </c>
      <c r="DB18">
        <v>-1776.92649590258</v>
      </c>
      <c r="DC18">
        <v>16532.95</v>
      </c>
      <c r="DD18">
        <v>15</v>
      </c>
      <c r="DE18">
        <v>0</v>
      </c>
      <c r="DF18" t="s">
        <v>291</v>
      </c>
      <c r="DG18">
        <v>1607992667.0999999</v>
      </c>
      <c r="DH18">
        <v>1607992669.5999999</v>
      </c>
      <c r="DI18">
        <v>0</v>
      </c>
      <c r="DJ18">
        <v>2.2829999999999999</v>
      </c>
      <c r="DK18">
        <v>-1.6E-2</v>
      </c>
      <c r="DL18">
        <v>3.8</v>
      </c>
      <c r="DM18">
        <v>0.125</v>
      </c>
      <c r="DN18">
        <v>727</v>
      </c>
      <c r="DO18">
        <v>17</v>
      </c>
      <c r="DP18">
        <v>0.04</v>
      </c>
      <c r="DQ18">
        <v>0.04</v>
      </c>
      <c r="DR18">
        <v>-2.1972828307399599</v>
      </c>
      <c r="DS18">
        <v>-1.77518236775642</v>
      </c>
      <c r="DT18">
        <v>0.49600145264533102</v>
      </c>
      <c r="DU18">
        <v>0</v>
      </c>
      <c r="DV18">
        <v>2.4954935483870999</v>
      </c>
      <c r="DW18">
        <v>3.5418933870967799</v>
      </c>
      <c r="DX18">
        <v>0.67974982887942104</v>
      </c>
      <c r="DY18">
        <v>0</v>
      </c>
      <c r="DZ18">
        <v>3.9058461290322599</v>
      </c>
      <c r="EA18">
        <v>-1.1155161290325601E-2</v>
      </c>
      <c r="EB18">
        <v>6.5509490459555002E-3</v>
      </c>
      <c r="EC18">
        <v>1</v>
      </c>
      <c r="ED18">
        <v>1</v>
      </c>
      <c r="EE18">
        <v>3</v>
      </c>
      <c r="EF18" t="s">
        <v>292</v>
      </c>
      <c r="EG18">
        <v>100</v>
      </c>
      <c r="EH18">
        <v>100</v>
      </c>
      <c r="EI18">
        <v>3.8</v>
      </c>
      <c r="EJ18">
        <v>0.125</v>
      </c>
      <c r="EK18">
        <v>3.8</v>
      </c>
      <c r="EL18">
        <v>0</v>
      </c>
      <c r="EM18">
        <v>0</v>
      </c>
      <c r="EN18">
        <v>0</v>
      </c>
      <c r="EO18">
        <v>0.125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1329.6</v>
      </c>
      <c r="EX18">
        <v>1329.6</v>
      </c>
      <c r="EY18">
        <v>2</v>
      </c>
      <c r="EZ18">
        <v>511.892</v>
      </c>
      <c r="FA18">
        <v>479.39800000000002</v>
      </c>
      <c r="FB18">
        <v>24.717700000000001</v>
      </c>
      <c r="FC18">
        <v>32.000700000000002</v>
      </c>
      <c r="FD18">
        <v>30.000499999999999</v>
      </c>
      <c r="FE18">
        <v>31.967500000000001</v>
      </c>
      <c r="FF18">
        <v>31.944900000000001</v>
      </c>
      <c r="FG18">
        <v>6.4267799999999999</v>
      </c>
      <c r="FH18">
        <v>7.7418100000000001</v>
      </c>
      <c r="FI18">
        <v>100</v>
      </c>
      <c r="FJ18">
        <v>24.715900000000001</v>
      </c>
      <c r="FK18">
        <v>46.4818</v>
      </c>
      <c r="FL18">
        <v>15.168200000000001</v>
      </c>
      <c r="FM18">
        <v>101.66500000000001</v>
      </c>
      <c r="FN18">
        <v>101.08799999999999</v>
      </c>
    </row>
    <row r="19" spans="1:170" x14ac:dyDescent="0.25">
      <c r="A19">
        <v>3</v>
      </c>
      <c r="B19">
        <v>1608072563.5</v>
      </c>
      <c r="C19">
        <v>241</v>
      </c>
      <c r="D19" t="s">
        <v>297</v>
      </c>
      <c r="E19" t="s">
        <v>298</v>
      </c>
      <c r="F19" t="s">
        <v>285</v>
      </c>
      <c r="G19" t="s">
        <v>286</v>
      </c>
      <c r="H19">
        <v>1608072555.75</v>
      </c>
      <c r="I19">
        <f t="shared" si="0"/>
        <v>3.5980004704238649E-3</v>
      </c>
      <c r="J19">
        <f t="shared" si="1"/>
        <v>-1.049663200162618</v>
      </c>
      <c r="K19">
        <f t="shared" si="2"/>
        <v>79.931776666666707</v>
      </c>
      <c r="L19">
        <f t="shared" si="3"/>
        <v>85.923512068507236</v>
      </c>
      <c r="M19">
        <f t="shared" si="4"/>
        <v>8.8252659590407685</v>
      </c>
      <c r="N19">
        <f t="shared" si="5"/>
        <v>8.2098504900445519</v>
      </c>
      <c r="O19">
        <f t="shared" si="6"/>
        <v>0.2072525121448241</v>
      </c>
      <c r="P19">
        <f t="shared" si="7"/>
        <v>2.9745054483560764</v>
      </c>
      <c r="Q19">
        <f t="shared" si="8"/>
        <v>0.19955127358354016</v>
      </c>
      <c r="R19">
        <f t="shared" si="9"/>
        <v>0.12538762918104121</v>
      </c>
      <c r="S19">
        <f t="shared" si="10"/>
        <v>231.29366081219129</v>
      </c>
      <c r="T19">
        <f t="shared" si="11"/>
        <v>28.410549118997412</v>
      </c>
      <c r="U19">
        <f t="shared" si="12"/>
        <v>27.90943</v>
      </c>
      <c r="V19">
        <f t="shared" si="13"/>
        <v>3.7748493186379397</v>
      </c>
      <c r="W19">
        <f t="shared" si="14"/>
        <v>52.072679796020736</v>
      </c>
      <c r="X19">
        <f t="shared" si="15"/>
        <v>1.9747622181151188</v>
      </c>
      <c r="Y19">
        <f t="shared" si="16"/>
        <v>3.7923191697655341</v>
      </c>
      <c r="Z19">
        <f t="shared" si="17"/>
        <v>1.8000871005228209</v>
      </c>
      <c r="AA19">
        <f t="shared" si="18"/>
        <v>-158.67182074569243</v>
      </c>
      <c r="AB19">
        <f t="shared" si="19"/>
        <v>12.696357480678429</v>
      </c>
      <c r="AC19">
        <f t="shared" si="20"/>
        <v>0.92993881330864514</v>
      </c>
      <c r="AD19">
        <f t="shared" si="21"/>
        <v>86.24813636048593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54066.668872444119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299</v>
      </c>
      <c r="AQ19">
        <v>1086.1242307692301</v>
      </c>
      <c r="AR19">
        <v>1185.5999999999999</v>
      </c>
      <c r="AS19">
        <f t="shared" si="27"/>
        <v>8.3903314128517037E-2</v>
      </c>
      <c r="AT19">
        <v>0.5</v>
      </c>
      <c r="AU19">
        <f t="shared" si="28"/>
        <v>1180.1967507473651</v>
      </c>
      <c r="AV19">
        <f t="shared" si="29"/>
        <v>-1.049663200162618</v>
      </c>
      <c r="AW19">
        <f t="shared" si="30"/>
        <v>49.511209355705645</v>
      </c>
      <c r="AX19">
        <f t="shared" si="31"/>
        <v>0.25660425101214568</v>
      </c>
      <c r="AY19">
        <f t="shared" si="32"/>
        <v>-3.998619044219129E-4</v>
      </c>
      <c r="AZ19">
        <f t="shared" si="33"/>
        <v>1.7514170040485832</v>
      </c>
      <c r="BA19" t="s">
        <v>300</v>
      </c>
      <c r="BB19">
        <v>881.37</v>
      </c>
      <c r="BC19">
        <f t="shared" si="34"/>
        <v>304.2299999999999</v>
      </c>
      <c r="BD19">
        <f t="shared" si="35"/>
        <v>0.32697554228961606</v>
      </c>
      <c r="BE19">
        <f t="shared" si="36"/>
        <v>0.87221039101780562</v>
      </c>
      <c r="BF19">
        <f t="shared" si="37"/>
        <v>0.21159516329602854</v>
      </c>
      <c r="BG19">
        <f t="shared" si="38"/>
        <v>0.81539208792164763</v>
      </c>
      <c r="BH19">
        <f t="shared" si="39"/>
        <v>1400.0136666666699</v>
      </c>
      <c r="BI19">
        <f t="shared" si="40"/>
        <v>1180.1967507473651</v>
      </c>
      <c r="BJ19">
        <f t="shared" si="41"/>
        <v>0.84298944992253344</v>
      </c>
      <c r="BK19">
        <f t="shared" si="42"/>
        <v>0.19597889984506695</v>
      </c>
      <c r="BL19">
        <v>6</v>
      </c>
      <c r="BM19">
        <v>0.5</v>
      </c>
      <c r="BN19" t="s">
        <v>290</v>
      </c>
      <c r="BO19">
        <v>2</v>
      </c>
      <c r="BP19">
        <v>1608072555.75</v>
      </c>
      <c r="BQ19">
        <v>79.931776666666707</v>
      </c>
      <c r="BR19">
        <v>79.017303333333302</v>
      </c>
      <c r="BS19">
        <v>19.2264466666667</v>
      </c>
      <c r="BT19">
        <v>14.991899999999999</v>
      </c>
      <c r="BU19">
        <v>76.1317733333333</v>
      </c>
      <c r="BV19">
        <v>19.1014466666667</v>
      </c>
      <c r="BW19">
        <v>500.00493333333299</v>
      </c>
      <c r="BX19">
        <v>102.610733333333</v>
      </c>
      <c r="BY19">
        <v>9.9988640000000004E-2</v>
      </c>
      <c r="BZ19">
        <v>27.988603333333302</v>
      </c>
      <c r="CA19">
        <v>27.90943</v>
      </c>
      <c r="CB19">
        <v>999.9</v>
      </c>
      <c r="CC19">
        <v>0</v>
      </c>
      <c r="CD19">
        <v>0</v>
      </c>
      <c r="CE19">
        <v>9997.53733333333</v>
      </c>
      <c r="CF19">
        <v>0</v>
      </c>
      <c r="CG19">
        <v>291.70833333333297</v>
      </c>
      <c r="CH19">
        <v>1400.0136666666699</v>
      </c>
      <c r="CI19">
        <v>0.89999563333333299</v>
      </c>
      <c r="CJ19">
        <v>0.100004366666667</v>
      </c>
      <c r="CK19">
        <v>0</v>
      </c>
      <c r="CL19">
        <v>1086.231</v>
      </c>
      <c r="CM19">
        <v>4.9997499999999997</v>
      </c>
      <c r="CN19">
        <v>15007.723333333301</v>
      </c>
      <c r="CO19">
        <v>12178.1466666667</v>
      </c>
      <c r="CP19">
        <v>48.228999999999999</v>
      </c>
      <c r="CQ19">
        <v>49.8309</v>
      </c>
      <c r="CR19">
        <v>49.182899999999997</v>
      </c>
      <c r="CS19">
        <v>49.351900000000001</v>
      </c>
      <c r="CT19">
        <v>49.320466666666597</v>
      </c>
      <c r="CU19">
        <v>1255.5046666666699</v>
      </c>
      <c r="CV19">
        <v>139.50899999999999</v>
      </c>
      <c r="CW19">
        <v>0</v>
      </c>
      <c r="CX19">
        <v>119.799999952316</v>
      </c>
      <c r="CY19">
        <v>0</v>
      </c>
      <c r="CZ19">
        <v>1086.1242307692301</v>
      </c>
      <c r="DA19">
        <v>-28.901538481909999</v>
      </c>
      <c r="DB19">
        <v>-387.34359002761897</v>
      </c>
      <c r="DC19">
        <v>15006.330769230801</v>
      </c>
      <c r="DD19">
        <v>15</v>
      </c>
      <c r="DE19">
        <v>0</v>
      </c>
      <c r="DF19" t="s">
        <v>291</v>
      </c>
      <c r="DG19">
        <v>1607992667.0999999</v>
      </c>
      <c r="DH19">
        <v>1607992669.5999999</v>
      </c>
      <c r="DI19">
        <v>0</v>
      </c>
      <c r="DJ19">
        <v>2.2829999999999999</v>
      </c>
      <c r="DK19">
        <v>-1.6E-2</v>
      </c>
      <c r="DL19">
        <v>3.8</v>
      </c>
      <c r="DM19">
        <v>0.125</v>
      </c>
      <c r="DN19">
        <v>727</v>
      </c>
      <c r="DO19">
        <v>17</v>
      </c>
      <c r="DP19">
        <v>0.04</v>
      </c>
      <c r="DQ19">
        <v>0.04</v>
      </c>
      <c r="DR19">
        <v>-1.0492866046611999</v>
      </c>
      <c r="DS19">
        <v>6.9198154465568804E-2</v>
      </c>
      <c r="DT19">
        <v>1.6642368926578999E-2</v>
      </c>
      <c r="DU19">
        <v>1</v>
      </c>
      <c r="DV19">
        <v>0.91498003225806401</v>
      </c>
      <c r="DW19">
        <v>-0.132617467741937</v>
      </c>
      <c r="DX19">
        <v>2.09477867003681E-2</v>
      </c>
      <c r="DY19">
        <v>1</v>
      </c>
      <c r="DZ19">
        <v>4.2292412903225802</v>
      </c>
      <c r="EA19">
        <v>0.40928080645159698</v>
      </c>
      <c r="EB19">
        <v>3.280639313599E-2</v>
      </c>
      <c r="EC19">
        <v>0</v>
      </c>
      <c r="ED19">
        <v>2</v>
      </c>
      <c r="EE19">
        <v>3</v>
      </c>
      <c r="EF19" t="s">
        <v>301</v>
      </c>
      <c r="EG19">
        <v>100</v>
      </c>
      <c r="EH19">
        <v>100</v>
      </c>
      <c r="EI19">
        <v>3.8</v>
      </c>
      <c r="EJ19">
        <v>0.125</v>
      </c>
      <c r="EK19">
        <v>3.8</v>
      </c>
      <c r="EL19">
        <v>0</v>
      </c>
      <c r="EM19">
        <v>0</v>
      </c>
      <c r="EN19">
        <v>0</v>
      </c>
      <c r="EO19">
        <v>0.125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1331.6</v>
      </c>
      <c r="EX19">
        <v>1331.6</v>
      </c>
      <c r="EY19">
        <v>2</v>
      </c>
      <c r="EZ19">
        <v>512.70600000000002</v>
      </c>
      <c r="FA19">
        <v>478.94400000000002</v>
      </c>
      <c r="FB19">
        <v>24.488</v>
      </c>
      <c r="FC19">
        <v>32.069299999999998</v>
      </c>
      <c r="FD19">
        <v>30.000299999999999</v>
      </c>
      <c r="FE19">
        <v>32.014899999999997</v>
      </c>
      <c r="FF19">
        <v>31.985099999999999</v>
      </c>
      <c r="FG19">
        <v>7.9360799999999996</v>
      </c>
      <c r="FH19">
        <v>8.6554199999999994</v>
      </c>
      <c r="FI19">
        <v>100</v>
      </c>
      <c r="FJ19">
        <v>24.491700000000002</v>
      </c>
      <c r="FK19">
        <v>79.116100000000003</v>
      </c>
      <c r="FL19">
        <v>14.939500000000001</v>
      </c>
      <c r="FM19">
        <v>101.65</v>
      </c>
      <c r="FN19">
        <v>101.074</v>
      </c>
    </row>
    <row r="20" spans="1:170" x14ac:dyDescent="0.25">
      <c r="A20">
        <v>4</v>
      </c>
      <c r="B20">
        <v>1608072633.5</v>
      </c>
      <c r="C20">
        <v>311</v>
      </c>
      <c r="D20" t="s">
        <v>302</v>
      </c>
      <c r="E20" t="s">
        <v>303</v>
      </c>
      <c r="F20" t="s">
        <v>285</v>
      </c>
      <c r="G20" t="s">
        <v>286</v>
      </c>
      <c r="H20">
        <v>1608072625.75</v>
      </c>
      <c r="I20">
        <f t="shared" si="0"/>
        <v>3.7610216391900952E-3</v>
      </c>
      <c r="J20">
        <f t="shared" si="1"/>
        <v>1.9269082897536288E-2</v>
      </c>
      <c r="K20">
        <f t="shared" si="2"/>
        <v>99.534120000000001</v>
      </c>
      <c r="L20">
        <f t="shared" si="3"/>
        <v>96.562367936686542</v>
      </c>
      <c r="M20">
        <f t="shared" si="4"/>
        <v>9.9175060573818428</v>
      </c>
      <c r="N20">
        <f t="shared" si="5"/>
        <v>10.222721947574932</v>
      </c>
      <c r="O20">
        <f t="shared" si="6"/>
        <v>0.21611612506154029</v>
      </c>
      <c r="P20">
        <f t="shared" si="7"/>
        <v>2.9752902626305757</v>
      </c>
      <c r="Q20">
        <f t="shared" si="8"/>
        <v>0.20775848290506796</v>
      </c>
      <c r="R20">
        <f t="shared" si="9"/>
        <v>0.13057302287675288</v>
      </c>
      <c r="S20">
        <f t="shared" si="10"/>
        <v>231.29230484359886</v>
      </c>
      <c r="T20">
        <f t="shared" si="11"/>
        <v>28.374855484203074</v>
      </c>
      <c r="U20">
        <f t="shared" si="12"/>
        <v>27.892389999999999</v>
      </c>
      <c r="V20">
        <f t="shared" si="13"/>
        <v>3.7710985836047355</v>
      </c>
      <c r="W20">
        <f t="shared" si="14"/>
        <v>51.763396522507598</v>
      </c>
      <c r="X20">
        <f t="shared" si="15"/>
        <v>1.9637406077826225</v>
      </c>
      <c r="Y20">
        <f t="shared" si="16"/>
        <v>3.7936857696900836</v>
      </c>
      <c r="Z20">
        <f t="shared" si="17"/>
        <v>1.807357975822113</v>
      </c>
      <c r="AA20">
        <f t="shared" si="18"/>
        <v>-165.86105428828319</v>
      </c>
      <c r="AB20">
        <f t="shared" si="19"/>
        <v>16.424284741631112</v>
      </c>
      <c r="AC20">
        <f t="shared" si="20"/>
        <v>1.2026067107057015</v>
      </c>
      <c r="AD20">
        <f t="shared" si="21"/>
        <v>83.058142007652492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54088.47522855951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1066.29230769231</v>
      </c>
      <c r="AR20">
        <v>1164.1500000000001</v>
      </c>
      <c r="AS20">
        <f t="shared" si="27"/>
        <v>8.4059350004458189E-2</v>
      </c>
      <c r="AT20">
        <v>0.5</v>
      </c>
      <c r="AU20">
        <f t="shared" si="28"/>
        <v>1180.1917507473227</v>
      </c>
      <c r="AV20">
        <f t="shared" si="29"/>
        <v>1.9269082897536288E-2</v>
      </c>
      <c r="AW20">
        <f t="shared" si="30"/>
        <v>49.603075724221739</v>
      </c>
      <c r="AX20">
        <f t="shared" si="31"/>
        <v>0.26580767083279649</v>
      </c>
      <c r="AY20">
        <f t="shared" si="32"/>
        <v>5.0586403636164684E-4</v>
      </c>
      <c r="AZ20">
        <f t="shared" si="33"/>
        <v>1.8021131297513204</v>
      </c>
      <c r="BA20" t="s">
        <v>305</v>
      </c>
      <c r="BB20">
        <v>854.71</v>
      </c>
      <c r="BC20">
        <f t="shared" si="34"/>
        <v>309.44000000000005</v>
      </c>
      <c r="BD20">
        <f t="shared" si="35"/>
        <v>0.31624124970168704</v>
      </c>
      <c r="BE20">
        <f t="shared" si="36"/>
        <v>0.8714613873230953</v>
      </c>
      <c r="BF20">
        <f t="shared" si="37"/>
        <v>0.218104667609613</v>
      </c>
      <c r="BG20">
        <f t="shared" si="38"/>
        <v>0.82381507311096769</v>
      </c>
      <c r="BH20">
        <f t="shared" si="39"/>
        <v>1400.008</v>
      </c>
      <c r="BI20">
        <f t="shared" si="40"/>
        <v>1180.1917507473227</v>
      </c>
      <c r="BJ20">
        <f t="shared" si="41"/>
        <v>0.8429892905949985</v>
      </c>
      <c r="BK20">
        <f t="shared" si="42"/>
        <v>0.19597858118999698</v>
      </c>
      <c r="BL20">
        <v>6</v>
      </c>
      <c r="BM20">
        <v>0.5</v>
      </c>
      <c r="BN20" t="s">
        <v>290</v>
      </c>
      <c r="BO20">
        <v>2</v>
      </c>
      <c r="BP20">
        <v>1608072625.75</v>
      </c>
      <c r="BQ20">
        <v>99.534120000000001</v>
      </c>
      <c r="BR20">
        <v>100.006453333333</v>
      </c>
      <c r="BS20">
        <v>19.120073333333298</v>
      </c>
      <c r="BT20">
        <v>14.69323</v>
      </c>
      <c r="BU20">
        <v>95.734120000000004</v>
      </c>
      <c r="BV20">
        <v>18.995073333333298</v>
      </c>
      <c r="BW20">
        <v>500.01010000000002</v>
      </c>
      <c r="BX20">
        <v>102.60576666666699</v>
      </c>
      <c r="BY20">
        <v>9.99381466666667E-2</v>
      </c>
      <c r="BZ20">
        <v>27.994783333333299</v>
      </c>
      <c r="CA20">
        <v>27.892389999999999</v>
      </c>
      <c r="CB20">
        <v>999.9</v>
      </c>
      <c r="CC20">
        <v>0</v>
      </c>
      <c r="CD20">
        <v>0</v>
      </c>
      <c r="CE20">
        <v>10002.4603333333</v>
      </c>
      <c r="CF20">
        <v>0</v>
      </c>
      <c r="CG20">
        <v>281.22376666666702</v>
      </c>
      <c r="CH20">
        <v>1400.008</v>
      </c>
      <c r="CI20">
        <v>0.89999879999999999</v>
      </c>
      <c r="CJ20">
        <v>0.1000012</v>
      </c>
      <c r="CK20">
        <v>0</v>
      </c>
      <c r="CL20">
        <v>1066.51</v>
      </c>
      <c r="CM20">
        <v>4.9997499999999997</v>
      </c>
      <c r="CN20">
        <v>14743.8766666667</v>
      </c>
      <c r="CO20">
        <v>12178.12</v>
      </c>
      <c r="CP20">
        <v>48.374866666666698</v>
      </c>
      <c r="CQ20">
        <v>49.8791333333333</v>
      </c>
      <c r="CR20">
        <v>49.287266666666603</v>
      </c>
      <c r="CS20">
        <v>49.412266666666603</v>
      </c>
      <c r="CT20">
        <v>49.428800000000003</v>
      </c>
      <c r="CU20">
        <v>1255.5070000000001</v>
      </c>
      <c r="CV20">
        <v>139.501</v>
      </c>
      <c r="CW20">
        <v>0</v>
      </c>
      <c r="CX20">
        <v>69.599999904632597</v>
      </c>
      <c r="CY20">
        <v>0</v>
      </c>
      <c r="CZ20">
        <v>1066.29230769231</v>
      </c>
      <c r="DA20">
        <v>-25.336752105675799</v>
      </c>
      <c r="DB20">
        <v>-353.39829004344801</v>
      </c>
      <c r="DC20">
        <v>14740.9653846154</v>
      </c>
      <c r="DD20">
        <v>15</v>
      </c>
      <c r="DE20">
        <v>0</v>
      </c>
      <c r="DF20" t="s">
        <v>291</v>
      </c>
      <c r="DG20">
        <v>1607992667.0999999</v>
      </c>
      <c r="DH20">
        <v>1607992669.5999999</v>
      </c>
      <c r="DI20">
        <v>0</v>
      </c>
      <c r="DJ20">
        <v>2.2829999999999999</v>
      </c>
      <c r="DK20">
        <v>-1.6E-2</v>
      </c>
      <c r="DL20">
        <v>3.8</v>
      </c>
      <c r="DM20">
        <v>0.125</v>
      </c>
      <c r="DN20">
        <v>727</v>
      </c>
      <c r="DO20">
        <v>17</v>
      </c>
      <c r="DP20">
        <v>0.04</v>
      </c>
      <c r="DQ20">
        <v>0.04</v>
      </c>
      <c r="DR20">
        <v>2.0723960827470599E-2</v>
      </c>
      <c r="DS20">
        <v>-0.19690027447620501</v>
      </c>
      <c r="DT20">
        <v>2.9114896944780099E-2</v>
      </c>
      <c r="DU20">
        <v>1</v>
      </c>
      <c r="DV20">
        <v>-0.47460106451612899</v>
      </c>
      <c r="DW20">
        <v>0.18243067741935701</v>
      </c>
      <c r="DX20">
        <v>3.4427173985690403E-2</v>
      </c>
      <c r="DY20">
        <v>1</v>
      </c>
      <c r="DZ20">
        <v>4.4259429032258097</v>
      </c>
      <c r="EA20">
        <v>0.104851451612897</v>
      </c>
      <c r="EB20">
        <v>9.07641438140043E-3</v>
      </c>
      <c r="EC20">
        <v>1</v>
      </c>
      <c r="ED20">
        <v>3</v>
      </c>
      <c r="EE20">
        <v>3</v>
      </c>
      <c r="EF20" t="s">
        <v>306</v>
      </c>
      <c r="EG20">
        <v>100</v>
      </c>
      <c r="EH20">
        <v>100</v>
      </c>
      <c r="EI20">
        <v>3.8</v>
      </c>
      <c r="EJ20">
        <v>0.125</v>
      </c>
      <c r="EK20">
        <v>3.8</v>
      </c>
      <c r="EL20">
        <v>0</v>
      </c>
      <c r="EM20">
        <v>0</v>
      </c>
      <c r="EN20">
        <v>0</v>
      </c>
      <c r="EO20">
        <v>0.125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1332.8</v>
      </c>
      <c r="EX20">
        <v>1332.7</v>
      </c>
      <c r="EY20">
        <v>2</v>
      </c>
      <c r="EZ20">
        <v>512.41899999999998</v>
      </c>
      <c r="FA20">
        <v>478.553</v>
      </c>
      <c r="FB20">
        <v>24.382300000000001</v>
      </c>
      <c r="FC20">
        <v>32.095700000000001</v>
      </c>
      <c r="FD20">
        <v>30</v>
      </c>
      <c r="FE20">
        <v>32.037199999999999</v>
      </c>
      <c r="FF20">
        <v>32.006700000000002</v>
      </c>
      <c r="FG20">
        <v>8.8986099999999997</v>
      </c>
      <c r="FH20">
        <v>10.594799999999999</v>
      </c>
      <c r="FI20">
        <v>100</v>
      </c>
      <c r="FJ20">
        <v>24.3856</v>
      </c>
      <c r="FK20">
        <v>100.249</v>
      </c>
      <c r="FL20">
        <v>14.7478</v>
      </c>
      <c r="FM20">
        <v>101.645</v>
      </c>
      <c r="FN20">
        <v>101.074</v>
      </c>
    </row>
    <row r="21" spans="1:170" x14ac:dyDescent="0.25">
      <c r="A21">
        <v>5</v>
      </c>
      <c r="B21">
        <v>1608072706.5</v>
      </c>
      <c r="C21">
        <v>384</v>
      </c>
      <c r="D21" t="s">
        <v>307</v>
      </c>
      <c r="E21" t="s">
        <v>308</v>
      </c>
      <c r="F21" t="s">
        <v>285</v>
      </c>
      <c r="G21" t="s">
        <v>286</v>
      </c>
      <c r="H21">
        <v>1608072698.75</v>
      </c>
      <c r="I21">
        <f t="shared" si="0"/>
        <v>3.9422243623814333E-3</v>
      </c>
      <c r="J21">
        <f t="shared" si="1"/>
        <v>2.3091597581702943</v>
      </c>
      <c r="K21">
        <f t="shared" si="2"/>
        <v>148.953133333333</v>
      </c>
      <c r="L21">
        <f t="shared" si="3"/>
        <v>128.04585522256056</v>
      </c>
      <c r="M21">
        <f t="shared" si="4"/>
        <v>13.151307949030862</v>
      </c>
      <c r="N21">
        <f t="shared" si="5"/>
        <v>15.298648464917825</v>
      </c>
      <c r="O21">
        <f t="shared" si="6"/>
        <v>0.22638988418922928</v>
      </c>
      <c r="P21">
        <f t="shared" si="7"/>
        <v>2.9741736423109426</v>
      </c>
      <c r="Q21">
        <f t="shared" si="8"/>
        <v>0.21723355070891262</v>
      </c>
      <c r="R21">
        <f t="shared" si="9"/>
        <v>0.13656277127816133</v>
      </c>
      <c r="S21">
        <f t="shared" si="10"/>
        <v>231.29017612319143</v>
      </c>
      <c r="T21">
        <f t="shared" si="11"/>
        <v>28.312442396780725</v>
      </c>
      <c r="U21">
        <f t="shared" si="12"/>
        <v>27.87904</v>
      </c>
      <c r="V21">
        <f t="shared" si="13"/>
        <v>3.7681623396597601</v>
      </c>
      <c r="W21">
        <f t="shared" si="14"/>
        <v>51.613699630863088</v>
      </c>
      <c r="X21">
        <f t="shared" si="15"/>
        <v>1.9562240918758207</v>
      </c>
      <c r="Y21">
        <f t="shared" si="16"/>
        <v>3.7901256950510693</v>
      </c>
      <c r="Z21">
        <f t="shared" si="17"/>
        <v>1.8119382477839394</v>
      </c>
      <c r="AA21">
        <f t="shared" si="18"/>
        <v>-173.8520943810212</v>
      </c>
      <c r="AB21">
        <f t="shared" si="19"/>
        <v>15.97664122664135</v>
      </c>
      <c r="AC21">
        <f t="shared" si="20"/>
        <v>1.1700970964669837</v>
      </c>
      <c r="AD21">
        <f t="shared" si="21"/>
        <v>74.584820065278549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54058.65380705522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309</v>
      </c>
      <c r="AQ21">
        <v>1047.4153846153799</v>
      </c>
      <c r="AR21">
        <v>1158.3499999999999</v>
      </c>
      <c r="AS21">
        <f t="shared" si="27"/>
        <v>9.5769513000923734E-2</v>
      </c>
      <c r="AT21">
        <v>0.5</v>
      </c>
      <c r="AU21">
        <f t="shared" si="28"/>
        <v>1180.1762707474186</v>
      </c>
      <c r="AV21">
        <f t="shared" si="29"/>
        <v>2.3091597581702943</v>
      </c>
      <c r="AW21">
        <f t="shared" si="30"/>
        <v>56.512453352363295</v>
      </c>
      <c r="AX21">
        <f t="shared" si="31"/>
        <v>0.30898260456684068</v>
      </c>
      <c r="AY21">
        <f t="shared" si="32"/>
        <v>2.4461661444507839E-3</v>
      </c>
      <c r="AZ21">
        <f t="shared" si="33"/>
        <v>1.8161436526093151</v>
      </c>
      <c r="BA21" t="s">
        <v>310</v>
      </c>
      <c r="BB21">
        <v>800.44</v>
      </c>
      <c r="BC21">
        <f t="shared" si="34"/>
        <v>357.90999999999985</v>
      </c>
      <c r="BD21">
        <f t="shared" si="35"/>
        <v>0.30995114801100843</v>
      </c>
      <c r="BE21">
        <f t="shared" si="36"/>
        <v>0.85460506004127335</v>
      </c>
      <c r="BF21">
        <f t="shared" si="37"/>
        <v>0.25048850599669287</v>
      </c>
      <c r="BG21">
        <f t="shared" si="38"/>
        <v>0.82609261689176294</v>
      </c>
      <c r="BH21">
        <f t="shared" si="39"/>
        <v>1399.989</v>
      </c>
      <c r="BI21">
        <f t="shared" si="40"/>
        <v>1180.1762707474186</v>
      </c>
      <c r="BJ21">
        <f t="shared" si="41"/>
        <v>0.84298967402416625</v>
      </c>
      <c r="BK21">
        <f t="shared" si="42"/>
        <v>0.1959793480483325</v>
      </c>
      <c r="BL21">
        <v>6</v>
      </c>
      <c r="BM21">
        <v>0.5</v>
      </c>
      <c r="BN21" t="s">
        <v>290</v>
      </c>
      <c r="BO21">
        <v>2</v>
      </c>
      <c r="BP21">
        <v>1608072698.75</v>
      </c>
      <c r="BQ21">
        <v>148.953133333333</v>
      </c>
      <c r="BR21">
        <v>152.42863333333301</v>
      </c>
      <c r="BS21">
        <v>19.046500000000002</v>
      </c>
      <c r="BT21">
        <v>14.40612</v>
      </c>
      <c r="BU21">
        <v>145.15313333333299</v>
      </c>
      <c r="BV21">
        <v>18.921500000000002</v>
      </c>
      <c r="BW21">
        <v>500.02010000000001</v>
      </c>
      <c r="BX21">
        <v>102.607733333333</v>
      </c>
      <c r="BY21">
        <v>0.100065573333333</v>
      </c>
      <c r="BZ21">
        <v>27.978680000000001</v>
      </c>
      <c r="CA21">
        <v>27.87904</v>
      </c>
      <c r="CB21">
        <v>999.9</v>
      </c>
      <c r="CC21">
        <v>0</v>
      </c>
      <c r="CD21">
        <v>0</v>
      </c>
      <c r="CE21">
        <v>9995.9533333333293</v>
      </c>
      <c r="CF21">
        <v>0</v>
      </c>
      <c r="CG21">
        <v>271.12983333333301</v>
      </c>
      <c r="CH21">
        <v>1399.989</v>
      </c>
      <c r="CI21">
        <v>0.89998909999999999</v>
      </c>
      <c r="CJ21">
        <v>0.1000109</v>
      </c>
      <c r="CK21">
        <v>0</v>
      </c>
      <c r="CL21">
        <v>1047.4186666666701</v>
      </c>
      <c r="CM21">
        <v>4.9997499999999997</v>
      </c>
      <c r="CN21">
        <v>14488.1233333333</v>
      </c>
      <c r="CO21">
        <v>12177.92</v>
      </c>
      <c r="CP21">
        <v>48.4664</v>
      </c>
      <c r="CQ21">
        <v>49.928733333333298</v>
      </c>
      <c r="CR21">
        <v>49.383233333333301</v>
      </c>
      <c r="CS21">
        <v>49.447433333333301</v>
      </c>
      <c r="CT21">
        <v>49.501966666666704</v>
      </c>
      <c r="CU21">
        <v>1255.472</v>
      </c>
      <c r="CV21">
        <v>139.517</v>
      </c>
      <c r="CW21">
        <v>0</v>
      </c>
      <c r="CX21">
        <v>72.099999904632597</v>
      </c>
      <c r="CY21">
        <v>0</v>
      </c>
      <c r="CZ21">
        <v>1047.4153846153799</v>
      </c>
      <c r="DA21">
        <v>-22.553162380081801</v>
      </c>
      <c r="DB21">
        <v>-284.912820128855</v>
      </c>
      <c r="DC21">
        <v>14488.1961538462</v>
      </c>
      <c r="DD21">
        <v>15</v>
      </c>
      <c r="DE21">
        <v>0</v>
      </c>
      <c r="DF21" t="s">
        <v>291</v>
      </c>
      <c r="DG21">
        <v>1607992667.0999999</v>
      </c>
      <c r="DH21">
        <v>1607992669.5999999</v>
      </c>
      <c r="DI21">
        <v>0</v>
      </c>
      <c r="DJ21">
        <v>2.2829999999999999</v>
      </c>
      <c r="DK21">
        <v>-1.6E-2</v>
      </c>
      <c r="DL21">
        <v>3.8</v>
      </c>
      <c r="DM21">
        <v>0.125</v>
      </c>
      <c r="DN21">
        <v>727</v>
      </c>
      <c r="DO21">
        <v>17</v>
      </c>
      <c r="DP21">
        <v>0.04</v>
      </c>
      <c r="DQ21">
        <v>0.04</v>
      </c>
      <c r="DR21">
        <v>2.31465529812374</v>
      </c>
      <c r="DS21">
        <v>-5.8851641504492597E-2</v>
      </c>
      <c r="DT21">
        <v>2.9484565676916801E-2</v>
      </c>
      <c r="DU21">
        <v>1</v>
      </c>
      <c r="DV21">
        <v>-3.48147387096774</v>
      </c>
      <c r="DW21">
        <v>3.6278225806456801E-2</v>
      </c>
      <c r="DX21">
        <v>3.5157211225360897E-2</v>
      </c>
      <c r="DY21">
        <v>1</v>
      </c>
      <c r="DZ21">
        <v>4.6396609677419303</v>
      </c>
      <c r="EA21">
        <v>0.110650161290327</v>
      </c>
      <c r="EB21">
        <v>9.2364786457369008E-3</v>
      </c>
      <c r="EC21">
        <v>1</v>
      </c>
      <c r="ED21">
        <v>3</v>
      </c>
      <c r="EE21">
        <v>3</v>
      </c>
      <c r="EF21" t="s">
        <v>306</v>
      </c>
      <c r="EG21">
        <v>100</v>
      </c>
      <c r="EH21">
        <v>100</v>
      </c>
      <c r="EI21">
        <v>3.8</v>
      </c>
      <c r="EJ21">
        <v>0.125</v>
      </c>
      <c r="EK21">
        <v>3.8</v>
      </c>
      <c r="EL21">
        <v>0</v>
      </c>
      <c r="EM21">
        <v>0</v>
      </c>
      <c r="EN21">
        <v>0</v>
      </c>
      <c r="EO21">
        <v>0.125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1334</v>
      </c>
      <c r="EX21">
        <v>1333.9</v>
      </c>
      <c r="EY21">
        <v>2</v>
      </c>
      <c r="EZ21">
        <v>512.79399999999998</v>
      </c>
      <c r="FA21">
        <v>478.69099999999997</v>
      </c>
      <c r="FB21">
        <v>24.460599999999999</v>
      </c>
      <c r="FC21">
        <v>32.106000000000002</v>
      </c>
      <c r="FD21">
        <v>30</v>
      </c>
      <c r="FE21">
        <v>32.048400000000001</v>
      </c>
      <c r="FF21">
        <v>32.015099999999997</v>
      </c>
      <c r="FG21">
        <v>11.309900000000001</v>
      </c>
      <c r="FH21">
        <v>13.0229</v>
      </c>
      <c r="FI21">
        <v>100</v>
      </c>
      <c r="FJ21">
        <v>24.477399999999999</v>
      </c>
      <c r="FK21">
        <v>152.93600000000001</v>
      </c>
      <c r="FL21">
        <v>14.4611</v>
      </c>
      <c r="FM21">
        <v>101.646</v>
      </c>
      <c r="FN21">
        <v>101.071</v>
      </c>
    </row>
    <row r="22" spans="1:170" x14ac:dyDescent="0.25">
      <c r="A22">
        <v>6</v>
      </c>
      <c r="B22">
        <v>1608072776.5</v>
      </c>
      <c r="C22">
        <v>454</v>
      </c>
      <c r="D22" t="s">
        <v>311</v>
      </c>
      <c r="E22" t="s">
        <v>312</v>
      </c>
      <c r="F22" t="s">
        <v>285</v>
      </c>
      <c r="G22" t="s">
        <v>286</v>
      </c>
      <c r="H22">
        <v>1608072768.75</v>
      </c>
      <c r="I22">
        <f t="shared" si="0"/>
        <v>4.0478602126258383E-3</v>
      </c>
      <c r="J22">
        <f t="shared" si="1"/>
        <v>4.9139909133594335</v>
      </c>
      <c r="K22">
        <f t="shared" si="2"/>
        <v>198.68026666666699</v>
      </c>
      <c r="L22">
        <f t="shared" si="3"/>
        <v>158.35940669320829</v>
      </c>
      <c r="M22">
        <f t="shared" si="4"/>
        <v>16.265308133106885</v>
      </c>
      <c r="N22">
        <f t="shared" si="5"/>
        <v>20.406718014306506</v>
      </c>
      <c r="O22">
        <f t="shared" si="6"/>
        <v>0.23194058748454291</v>
      </c>
      <c r="P22">
        <f t="shared" si="7"/>
        <v>2.9753966016048334</v>
      </c>
      <c r="Q22">
        <f t="shared" si="8"/>
        <v>0.22234376121361427</v>
      </c>
      <c r="R22">
        <f t="shared" si="9"/>
        <v>0.13979399896557079</v>
      </c>
      <c r="S22">
        <f t="shared" si="10"/>
        <v>231.29380733553</v>
      </c>
      <c r="T22">
        <f t="shared" si="11"/>
        <v>28.29082826246167</v>
      </c>
      <c r="U22">
        <f t="shared" si="12"/>
        <v>27.86749</v>
      </c>
      <c r="V22">
        <f t="shared" si="13"/>
        <v>3.765623603412688</v>
      </c>
      <c r="W22">
        <f t="shared" si="14"/>
        <v>51.372898264338893</v>
      </c>
      <c r="X22">
        <f t="shared" si="15"/>
        <v>1.9477279602361852</v>
      </c>
      <c r="Y22">
        <f t="shared" si="16"/>
        <v>3.7913530792328753</v>
      </c>
      <c r="Z22">
        <f t="shared" si="17"/>
        <v>1.8178956431765028</v>
      </c>
      <c r="AA22">
        <f t="shared" si="18"/>
        <v>-178.51063537679946</v>
      </c>
      <c r="AB22">
        <f t="shared" si="19"/>
        <v>18.726749252916886</v>
      </c>
      <c r="AC22">
        <f t="shared" si="20"/>
        <v>1.370904794151637</v>
      </c>
      <c r="AD22">
        <f t="shared" si="21"/>
        <v>72.880826005799079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54093.611977793626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313</v>
      </c>
      <c r="AQ22">
        <v>1032.8873076923101</v>
      </c>
      <c r="AR22">
        <v>1164.76</v>
      </c>
      <c r="AS22">
        <f t="shared" si="27"/>
        <v>0.11321876807899478</v>
      </c>
      <c r="AT22">
        <v>0.5</v>
      </c>
      <c r="AU22">
        <f t="shared" si="28"/>
        <v>1180.1985907473395</v>
      </c>
      <c r="AV22">
        <f t="shared" si="29"/>
        <v>4.9139909133594335</v>
      </c>
      <c r="AW22">
        <f t="shared" si="30"/>
        <v>66.810315266489752</v>
      </c>
      <c r="AX22">
        <f t="shared" si="31"/>
        <v>0.36147360829698821</v>
      </c>
      <c r="AY22">
        <f t="shared" si="32"/>
        <v>4.6532324612403681E-3</v>
      </c>
      <c r="AZ22">
        <f t="shared" si="33"/>
        <v>1.8006456265668462</v>
      </c>
      <c r="BA22" t="s">
        <v>314</v>
      </c>
      <c r="BB22">
        <v>743.73</v>
      </c>
      <c r="BC22">
        <f t="shared" si="34"/>
        <v>421.03</v>
      </c>
      <c r="BD22">
        <f t="shared" si="35"/>
        <v>0.31321447950903719</v>
      </c>
      <c r="BE22">
        <f t="shared" si="36"/>
        <v>0.83281513689518927</v>
      </c>
      <c r="BF22">
        <f t="shared" si="37"/>
        <v>0.29351804926823055</v>
      </c>
      <c r="BG22">
        <f t="shared" si="38"/>
        <v>0.82357553833402186</v>
      </c>
      <c r="BH22">
        <f t="shared" si="39"/>
        <v>1400.0160000000001</v>
      </c>
      <c r="BI22">
        <f t="shared" si="40"/>
        <v>1180.1985907473395</v>
      </c>
      <c r="BJ22">
        <f t="shared" si="41"/>
        <v>0.84298935922685136</v>
      </c>
      <c r="BK22">
        <f t="shared" si="42"/>
        <v>0.1959787184537031</v>
      </c>
      <c r="BL22">
        <v>6</v>
      </c>
      <c r="BM22">
        <v>0.5</v>
      </c>
      <c r="BN22" t="s">
        <v>290</v>
      </c>
      <c r="BO22">
        <v>2</v>
      </c>
      <c r="BP22">
        <v>1608072768.75</v>
      </c>
      <c r="BQ22">
        <v>198.68026666666699</v>
      </c>
      <c r="BR22">
        <v>205.541766666667</v>
      </c>
      <c r="BS22">
        <v>18.9631233333333</v>
      </c>
      <c r="BT22">
        <v>14.1980566666667</v>
      </c>
      <c r="BU22">
        <v>194.88026666666701</v>
      </c>
      <c r="BV22">
        <v>18.8381233333333</v>
      </c>
      <c r="BW22">
        <v>500.02659999999997</v>
      </c>
      <c r="BX22">
        <v>102.611366666667</v>
      </c>
      <c r="BY22">
        <v>9.9981353333333398E-2</v>
      </c>
      <c r="BZ22">
        <v>27.9842333333333</v>
      </c>
      <c r="CA22">
        <v>27.86749</v>
      </c>
      <c r="CB22">
        <v>999.9</v>
      </c>
      <c r="CC22">
        <v>0</v>
      </c>
      <c r="CD22">
        <v>0</v>
      </c>
      <c r="CE22">
        <v>10002.516</v>
      </c>
      <c r="CF22">
        <v>0</v>
      </c>
      <c r="CG22">
        <v>268.82173333333299</v>
      </c>
      <c r="CH22">
        <v>1400.0160000000001</v>
      </c>
      <c r="CI22">
        <v>0.89999696666666695</v>
      </c>
      <c r="CJ22">
        <v>0.100003006666667</v>
      </c>
      <c r="CK22">
        <v>0</v>
      </c>
      <c r="CL22">
        <v>1032.93266666667</v>
      </c>
      <c r="CM22">
        <v>4.9997499999999997</v>
      </c>
      <c r="CN22">
        <v>14303.01</v>
      </c>
      <c r="CO22">
        <v>12178.18</v>
      </c>
      <c r="CP22">
        <v>48.553733333333298</v>
      </c>
      <c r="CQ22">
        <v>49.945399999999999</v>
      </c>
      <c r="CR22">
        <v>49.443366666666599</v>
      </c>
      <c r="CS22">
        <v>49.491599999999998</v>
      </c>
      <c r="CT22">
        <v>49.570466666666597</v>
      </c>
      <c r="CU22">
        <v>1255.511</v>
      </c>
      <c r="CV22">
        <v>139.505</v>
      </c>
      <c r="CW22">
        <v>0</v>
      </c>
      <c r="CX22">
        <v>69.200000047683702</v>
      </c>
      <c r="CY22">
        <v>0</v>
      </c>
      <c r="CZ22">
        <v>1032.8873076923101</v>
      </c>
      <c r="DA22">
        <v>-17.278290597730798</v>
      </c>
      <c r="DB22">
        <v>-229.66837607550201</v>
      </c>
      <c r="DC22">
        <v>14302.192307692299</v>
      </c>
      <c r="DD22">
        <v>15</v>
      </c>
      <c r="DE22">
        <v>0</v>
      </c>
      <c r="DF22" t="s">
        <v>291</v>
      </c>
      <c r="DG22">
        <v>1607992667.0999999</v>
      </c>
      <c r="DH22">
        <v>1607992669.5999999</v>
      </c>
      <c r="DI22">
        <v>0</v>
      </c>
      <c r="DJ22">
        <v>2.2829999999999999</v>
      </c>
      <c r="DK22">
        <v>-1.6E-2</v>
      </c>
      <c r="DL22">
        <v>3.8</v>
      </c>
      <c r="DM22">
        <v>0.125</v>
      </c>
      <c r="DN22">
        <v>727</v>
      </c>
      <c r="DO22">
        <v>17</v>
      </c>
      <c r="DP22">
        <v>0.04</v>
      </c>
      <c r="DQ22">
        <v>0.04</v>
      </c>
      <c r="DR22">
        <v>4.9189425892623699</v>
      </c>
      <c r="DS22">
        <v>-0.20235933652414201</v>
      </c>
      <c r="DT22">
        <v>3.9133919110537999E-2</v>
      </c>
      <c r="DU22">
        <v>1</v>
      </c>
      <c r="DV22">
        <v>-6.8678006451612896</v>
      </c>
      <c r="DW22">
        <v>0.157061129032282</v>
      </c>
      <c r="DX22">
        <v>4.5628762076304702E-2</v>
      </c>
      <c r="DY22">
        <v>1</v>
      </c>
      <c r="DZ22">
        <v>4.7637148387096797</v>
      </c>
      <c r="EA22">
        <v>0.1374420967742</v>
      </c>
      <c r="EB22">
        <v>1.03942666798912E-2</v>
      </c>
      <c r="EC22">
        <v>1</v>
      </c>
      <c r="ED22">
        <v>3</v>
      </c>
      <c r="EE22">
        <v>3</v>
      </c>
      <c r="EF22" t="s">
        <v>306</v>
      </c>
      <c r="EG22">
        <v>100</v>
      </c>
      <c r="EH22">
        <v>100</v>
      </c>
      <c r="EI22">
        <v>3.8</v>
      </c>
      <c r="EJ22">
        <v>0.125</v>
      </c>
      <c r="EK22">
        <v>3.8</v>
      </c>
      <c r="EL22">
        <v>0</v>
      </c>
      <c r="EM22">
        <v>0</v>
      </c>
      <c r="EN22">
        <v>0</v>
      </c>
      <c r="EO22">
        <v>0.125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1335.2</v>
      </c>
      <c r="EX22">
        <v>1335.1</v>
      </c>
      <c r="EY22">
        <v>2</v>
      </c>
      <c r="EZ22">
        <v>512.74300000000005</v>
      </c>
      <c r="FA22">
        <v>478.87799999999999</v>
      </c>
      <c r="FB22">
        <v>24.4864</v>
      </c>
      <c r="FC22">
        <v>32.106000000000002</v>
      </c>
      <c r="FD22">
        <v>29.9999</v>
      </c>
      <c r="FE22">
        <v>32.054000000000002</v>
      </c>
      <c r="FF22">
        <v>32.020699999999998</v>
      </c>
      <c r="FG22">
        <v>13.7172</v>
      </c>
      <c r="FH22">
        <v>14.3301</v>
      </c>
      <c r="FI22">
        <v>100</v>
      </c>
      <c r="FJ22">
        <v>24.498100000000001</v>
      </c>
      <c r="FK22">
        <v>206.18</v>
      </c>
      <c r="FL22">
        <v>14.264799999999999</v>
      </c>
      <c r="FM22">
        <v>101.64700000000001</v>
      </c>
      <c r="FN22">
        <v>101.07599999999999</v>
      </c>
    </row>
    <row r="23" spans="1:170" x14ac:dyDescent="0.25">
      <c r="A23">
        <v>7</v>
      </c>
      <c r="B23">
        <v>1608072846.5</v>
      </c>
      <c r="C23">
        <v>524</v>
      </c>
      <c r="D23" t="s">
        <v>315</v>
      </c>
      <c r="E23" t="s">
        <v>316</v>
      </c>
      <c r="F23" t="s">
        <v>285</v>
      </c>
      <c r="G23" t="s">
        <v>286</v>
      </c>
      <c r="H23">
        <v>1608072838.75</v>
      </c>
      <c r="I23">
        <f t="shared" si="0"/>
        <v>4.0438580701378981E-3</v>
      </c>
      <c r="J23">
        <f t="shared" si="1"/>
        <v>7.6801095704351292</v>
      </c>
      <c r="K23">
        <f t="shared" si="2"/>
        <v>248.65483333333299</v>
      </c>
      <c r="L23">
        <f t="shared" si="3"/>
        <v>187.39646814742636</v>
      </c>
      <c r="M23">
        <f t="shared" si="4"/>
        <v>19.248304522231059</v>
      </c>
      <c r="N23">
        <f t="shared" si="5"/>
        <v>25.540417064633651</v>
      </c>
      <c r="O23">
        <f t="shared" si="6"/>
        <v>0.23189151430577182</v>
      </c>
      <c r="P23">
        <f t="shared" si="7"/>
        <v>2.9751029166878924</v>
      </c>
      <c r="Q23">
        <f t="shared" si="8"/>
        <v>0.22229775340828331</v>
      </c>
      <c r="R23">
        <f t="shared" si="9"/>
        <v>0.13976498281819047</v>
      </c>
      <c r="S23">
        <f t="shared" si="10"/>
        <v>231.29301407897088</v>
      </c>
      <c r="T23">
        <f t="shared" si="11"/>
        <v>28.299328902653574</v>
      </c>
      <c r="U23">
        <f t="shared" si="12"/>
        <v>27.869489999999999</v>
      </c>
      <c r="V23">
        <f t="shared" si="13"/>
        <v>3.7660631045552426</v>
      </c>
      <c r="W23">
        <f t="shared" si="14"/>
        <v>51.39875201866294</v>
      </c>
      <c r="X23">
        <f t="shared" si="15"/>
        <v>1.9495551481480311</v>
      </c>
      <c r="Y23">
        <f t="shared" si="16"/>
        <v>3.7930009418130335</v>
      </c>
      <c r="Z23">
        <f t="shared" si="17"/>
        <v>1.8165079564072115</v>
      </c>
      <c r="AA23">
        <f t="shared" si="18"/>
        <v>-178.3341408930813</v>
      </c>
      <c r="AB23">
        <f t="shared" si="19"/>
        <v>19.599581414092267</v>
      </c>
      <c r="AC23">
        <f t="shared" si="20"/>
        <v>1.43501034154053</v>
      </c>
      <c r="AD23">
        <f t="shared" si="21"/>
        <v>73.99346494152239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54083.720663273147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317</v>
      </c>
      <c r="AQ23">
        <v>1028.7323076923101</v>
      </c>
      <c r="AR23">
        <v>1182.44</v>
      </c>
      <c r="AS23">
        <f t="shared" si="27"/>
        <v>0.12999195926024998</v>
      </c>
      <c r="AT23">
        <v>0.5</v>
      </c>
      <c r="AU23">
        <f t="shared" si="28"/>
        <v>1180.1938897508794</v>
      </c>
      <c r="AV23">
        <f t="shared" si="29"/>
        <v>7.6801095704351292</v>
      </c>
      <c r="AW23">
        <f t="shared" si="30"/>
        <v>76.707858017846135</v>
      </c>
      <c r="AX23">
        <f t="shared" si="31"/>
        <v>0.39158857954737669</v>
      </c>
      <c r="AY23">
        <f t="shared" si="32"/>
        <v>6.9970342347683723E-3</v>
      </c>
      <c r="AZ23">
        <f t="shared" si="33"/>
        <v>1.7587700010148504</v>
      </c>
      <c r="BA23" t="s">
        <v>318</v>
      </c>
      <c r="BB23">
        <v>719.41</v>
      </c>
      <c r="BC23">
        <f t="shared" si="34"/>
        <v>463.03000000000009</v>
      </c>
      <c r="BD23">
        <f t="shared" si="35"/>
        <v>0.33196054749733267</v>
      </c>
      <c r="BE23">
        <f t="shared" si="36"/>
        <v>0.81789614853677428</v>
      </c>
      <c r="BF23">
        <f t="shared" si="37"/>
        <v>0.3291645526248112</v>
      </c>
      <c r="BG23">
        <f t="shared" si="38"/>
        <v>0.8166329566022188</v>
      </c>
      <c r="BH23">
        <f t="shared" si="39"/>
        <v>1400.01033333333</v>
      </c>
      <c r="BI23">
        <f t="shared" si="40"/>
        <v>1180.1938897508794</v>
      </c>
      <c r="BJ23">
        <f t="shared" si="41"/>
        <v>0.84298941347162593</v>
      </c>
      <c r="BK23">
        <f t="shared" si="42"/>
        <v>0.19597882694325189</v>
      </c>
      <c r="BL23">
        <v>6</v>
      </c>
      <c r="BM23">
        <v>0.5</v>
      </c>
      <c r="BN23" t="s">
        <v>290</v>
      </c>
      <c r="BO23">
        <v>2</v>
      </c>
      <c r="BP23">
        <v>1608072838.75</v>
      </c>
      <c r="BQ23">
        <v>248.65483333333299</v>
      </c>
      <c r="BR23">
        <v>259.07723333333303</v>
      </c>
      <c r="BS23">
        <v>18.980360000000001</v>
      </c>
      <c r="BT23">
        <v>14.22</v>
      </c>
      <c r="BU23">
        <v>244.854833333333</v>
      </c>
      <c r="BV23">
        <v>18.855360000000001</v>
      </c>
      <c r="BW23">
        <v>500.017333333333</v>
      </c>
      <c r="BX23">
        <v>102.614366666667</v>
      </c>
      <c r="BY23">
        <v>9.9973216666666698E-2</v>
      </c>
      <c r="BZ23">
        <v>27.991686666666698</v>
      </c>
      <c r="CA23">
        <v>27.869489999999999</v>
      </c>
      <c r="CB23">
        <v>999.9</v>
      </c>
      <c r="CC23">
        <v>0</v>
      </c>
      <c r="CD23">
        <v>0</v>
      </c>
      <c r="CE23">
        <v>10000.562333333301</v>
      </c>
      <c r="CF23">
        <v>0</v>
      </c>
      <c r="CG23">
        <v>273.29936666666703</v>
      </c>
      <c r="CH23">
        <v>1400.01033333333</v>
      </c>
      <c r="CI23">
        <v>0.89999640000000003</v>
      </c>
      <c r="CJ23">
        <v>0.100003643333333</v>
      </c>
      <c r="CK23">
        <v>0</v>
      </c>
      <c r="CL23">
        <v>1028.7436666666699</v>
      </c>
      <c r="CM23">
        <v>4.9997499999999997</v>
      </c>
      <c r="CN23">
        <v>14262.75</v>
      </c>
      <c r="CO23">
        <v>12178.1333333333</v>
      </c>
      <c r="CP23">
        <v>48.645733333333297</v>
      </c>
      <c r="CQ23">
        <v>50.024799999999999</v>
      </c>
      <c r="CR23">
        <v>49.553800000000003</v>
      </c>
      <c r="CS23">
        <v>49.570399999999999</v>
      </c>
      <c r="CT23">
        <v>49.662266666666703</v>
      </c>
      <c r="CU23">
        <v>1255.5036666666699</v>
      </c>
      <c r="CV23">
        <v>139.50700000000001</v>
      </c>
      <c r="CW23">
        <v>0</v>
      </c>
      <c r="CX23">
        <v>69.200000047683702</v>
      </c>
      <c r="CY23">
        <v>0</v>
      </c>
      <c r="CZ23">
        <v>1028.7323076923101</v>
      </c>
      <c r="DA23">
        <v>-10.268717960396501</v>
      </c>
      <c r="DB23">
        <v>-139.71282060323301</v>
      </c>
      <c r="DC23">
        <v>14262.2076923077</v>
      </c>
      <c r="DD23">
        <v>15</v>
      </c>
      <c r="DE23">
        <v>0</v>
      </c>
      <c r="DF23" t="s">
        <v>291</v>
      </c>
      <c r="DG23">
        <v>1607992667.0999999</v>
      </c>
      <c r="DH23">
        <v>1607992669.5999999</v>
      </c>
      <c r="DI23">
        <v>0</v>
      </c>
      <c r="DJ23">
        <v>2.2829999999999999</v>
      </c>
      <c r="DK23">
        <v>-1.6E-2</v>
      </c>
      <c r="DL23">
        <v>3.8</v>
      </c>
      <c r="DM23">
        <v>0.125</v>
      </c>
      <c r="DN23">
        <v>727</v>
      </c>
      <c r="DO23">
        <v>17</v>
      </c>
      <c r="DP23">
        <v>0.04</v>
      </c>
      <c r="DQ23">
        <v>0.04</v>
      </c>
      <c r="DR23">
        <v>7.6830214386973799</v>
      </c>
      <c r="DS23">
        <v>-0.16881676686234201</v>
      </c>
      <c r="DT23">
        <v>2.1305288249616298E-2</v>
      </c>
      <c r="DU23">
        <v>1</v>
      </c>
      <c r="DV23">
        <v>-10.4266677419355</v>
      </c>
      <c r="DW23">
        <v>0.18383709677422799</v>
      </c>
      <c r="DX23">
        <v>2.6338385909552099E-2</v>
      </c>
      <c r="DY23">
        <v>1</v>
      </c>
      <c r="DZ23">
        <v>4.7612541935483899</v>
      </c>
      <c r="EA23">
        <v>-0.11248741935484401</v>
      </c>
      <c r="EB23">
        <v>9.9128052649390796E-3</v>
      </c>
      <c r="EC23">
        <v>1</v>
      </c>
      <c r="ED23">
        <v>3</v>
      </c>
      <c r="EE23">
        <v>3</v>
      </c>
      <c r="EF23" t="s">
        <v>306</v>
      </c>
      <c r="EG23">
        <v>100</v>
      </c>
      <c r="EH23">
        <v>100</v>
      </c>
      <c r="EI23">
        <v>3.8</v>
      </c>
      <c r="EJ23">
        <v>0.125</v>
      </c>
      <c r="EK23">
        <v>3.8</v>
      </c>
      <c r="EL23">
        <v>0</v>
      </c>
      <c r="EM23">
        <v>0</v>
      </c>
      <c r="EN23">
        <v>0</v>
      </c>
      <c r="EO23">
        <v>0.125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1336.3</v>
      </c>
      <c r="EX23">
        <v>1336.3</v>
      </c>
      <c r="EY23">
        <v>2</v>
      </c>
      <c r="EZ23">
        <v>512.64400000000001</v>
      </c>
      <c r="FA23">
        <v>479.34199999999998</v>
      </c>
      <c r="FB23">
        <v>24.459199999999999</v>
      </c>
      <c r="FC23">
        <v>32.103200000000001</v>
      </c>
      <c r="FD23">
        <v>30</v>
      </c>
      <c r="FE23">
        <v>32.054000000000002</v>
      </c>
      <c r="FF23">
        <v>32.023600000000002</v>
      </c>
      <c r="FG23">
        <v>16.101199999999999</v>
      </c>
      <c r="FH23">
        <v>13.815099999999999</v>
      </c>
      <c r="FI23">
        <v>100</v>
      </c>
      <c r="FJ23">
        <v>24.465299999999999</v>
      </c>
      <c r="FK23">
        <v>259.77699999999999</v>
      </c>
      <c r="FL23">
        <v>14.3012</v>
      </c>
      <c r="FM23">
        <v>101.64400000000001</v>
      </c>
      <c r="FN23">
        <v>101.075</v>
      </c>
    </row>
    <row r="24" spans="1:170" x14ac:dyDescent="0.25">
      <c r="A24">
        <v>8</v>
      </c>
      <c r="B24">
        <v>1608072964.5</v>
      </c>
      <c r="C24">
        <v>642</v>
      </c>
      <c r="D24" t="s">
        <v>319</v>
      </c>
      <c r="E24" t="s">
        <v>320</v>
      </c>
      <c r="F24" t="s">
        <v>285</v>
      </c>
      <c r="G24" t="s">
        <v>286</v>
      </c>
      <c r="H24">
        <v>1608072956.75</v>
      </c>
      <c r="I24">
        <f t="shared" si="0"/>
        <v>3.9739133390242435E-3</v>
      </c>
      <c r="J24">
        <f t="shared" si="1"/>
        <v>13.538804129221802</v>
      </c>
      <c r="K24">
        <f t="shared" si="2"/>
        <v>399.67213333333302</v>
      </c>
      <c r="L24">
        <f t="shared" si="3"/>
        <v>291.40874396596149</v>
      </c>
      <c r="M24">
        <f t="shared" si="4"/>
        <v>29.931732818100237</v>
      </c>
      <c r="N24">
        <f t="shared" si="5"/>
        <v>41.051889339225873</v>
      </c>
      <c r="O24">
        <f t="shared" si="6"/>
        <v>0.22840549664440252</v>
      </c>
      <c r="P24">
        <f t="shared" si="7"/>
        <v>2.9752240373841556</v>
      </c>
      <c r="Q24">
        <f t="shared" si="8"/>
        <v>0.21909214700365207</v>
      </c>
      <c r="R24">
        <f t="shared" si="9"/>
        <v>0.13773771516558575</v>
      </c>
      <c r="S24">
        <f t="shared" si="10"/>
        <v>231.29008375258684</v>
      </c>
      <c r="T24">
        <f t="shared" si="11"/>
        <v>28.319290871724476</v>
      </c>
      <c r="U24">
        <f t="shared" si="12"/>
        <v>27.871649999999999</v>
      </c>
      <c r="V24">
        <f t="shared" si="13"/>
        <v>3.7665378160588343</v>
      </c>
      <c r="W24">
        <f t="shared" si="14"/>
        <v>51.546509836050845</v>
      </c>
      <c r="X24">
        <f t="shared" si="15"/>
        <v>1.9553959472713012</v>
      </c>
      <c r="Y24">
        <f t="shared" si="16"/>
        <v>3.7934594475758798</v>
      </c>
      <c r="Z24">
        <f t="shared" si="17"/>
        <v>1.8111418687875331</v>
      </c>
      <c r="AA24">
        <f t="shared" si="18"/>
        <v>-175.24957825096914</v>
      </c>
      <c r="AB24">
        <f t="shared" si="19"/>
        <v>19.586477983635294</v>
      </c>
      <c r="AC24">
        <f t="shared" si="20"/>
        <v>1.4340228350563839</v>
      </c>
      <c r="AD24">
        <f t="shared" si="21"/>
        <v>77.061006320309389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54086.892289851792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321</v>
      </c>
      <c r="AQ24">
        <v>1062.28346153846</v>
      </c>
      <c r="AR24">
        <v>1262.2</v>
      </c>
      <c r="AS24">
        <f t="shared" si="27"/>
        <v>0.15838737003766445</v>
      </c>
      <c r="AT24">
        <v>0.5</v>
      </c>
      <c r="AU24">
        <f t="shared" si="28"/>
        <v>1180.1789907473549</v>
      </c>
      <c r="AV24">
        <f t="shared" si="29"/>
        <v>13.538804129221802</v>
      </c>
      <c r="AW24">
        <f t="shared" si="30"/>
        <v>93.46272325908933</v>
      </c>
      <c r="AX24">
        <f t="shared" si="31"/>
        <v>0.45571224845507846</v>
      </c>
      <c r="AY24">
        <f t="shared" si="32"/>
        <v>1.1961364945243297E-2</v>
      </c>
      <c r="AZ24">
        <f t="shared" si="33"/>
        <v>1.5844398668990649</v>
      </c>
      <c r="BA24" t="s">
        <v>322</v>
      </c>
      <c r="BB24">
        <v>687</v>
      </c>
      <c r="BC24">
        <f t="shared" si="34"/>
        <v>575.20000000000005</v>
      </c>
      <c r="BD24">
        <f t="shared" si="35"/>
        <v>0.34756004600406826</v>
      </c>
      <c r="BE24">
        <f t="shared" si="36"/>
        <v>0.77662829892663532</v>
      </c>
      <c r="BF24">
        <f t="shared" si="37"/>
        <v>0.36566325238484121</v>
      </c>
      <c r="BG24">
        <f t="shared" si="38"/>
        <v>0.78531280281666305</v>
      </c>
      <c r="BH24">
        <f t="shared" si="39"/>
        <v>1399.9926666666699</v>
      </c>
      <c r="BI24">
        <f t="shared" si="40"/>
        <v>1180.1789907473549</v>
      </c>
      <c r="BJ24">
        <f t="shared" si="41"/>
        <v>0.84298940904977504</v>
      </c>
      <c r="BK24">
        <f t="shared" si="42"/>
        <v>0.19597881809955039</v>
      </c>
      <c r="BL24">
        <v>6</v>
      </c>
      <c r="BM24">
        <v>0.5</v>
      </c>
      <c r="BN24" t="s">
        <v>290</v>
      </c>
      <c r="BO24">
        <v>2</v>
      </c>
      <c r="BP24">
        <v>1608072956.75</v>
      </c>
      <c r="BQ24">
        <v>399.67213333333302</v>
      </c>
      <c r="BR24">
        <v>417.82380000000001</v>
      </c>
      <c r="BS24">
        <v>19.037303333333298</v>
      </c>
      <c r="BT24">
        <v>14.3596</v>
      </c>
      <c r="BU24">
        <v>395.872166666667</v>
      </c>
      <c r="BV24">
        <v>18.912303333333298</v>
      </c>
      <c r="BW24">
        <v>500.0224</v>
      </c>
      <c r="BX24">
        <v>102.61393333333299</v>
      </c>
      <c r="BY24">
        <v>9.9981186666666694E-2</v>
      </c>
      <c r="BZ24">
        <v>27.993760000000002</v>
      </c>
      <c r="CA24">
        <v>27.871649999999999</v>
      </c>
      <c r="CB24">
        <v>999.9</v>
      </c>
      <c r="CC24">
        <v>0</v>
      </c>
      <c r="CD24">
        <v>0</v>
      </c>
      <c r="CE24">
        <v>10001.2896666667</v>
      </c>
      <c r="CF24">
        <v>0</v>
      </c>
      <c r="CG24">
        <v>286.10980000000001</v>
      </c>
      <c r="CH24">
        <v>1399.9926666666699</v>
      </c>
      <c r="CI24">
        <v>0.89999709999999999</v>
      </c>
      <c r="CJ24">
        <v>0.10000290000000001</v>
      </c>
      <c r="CK24">
        <v>0</v>
      </c>
      <c r="CL24">
        <v>1062.2716666666699</v>
      </c>
      <c r="CM24">
        <v>4.9997499999999997</v>
      </c>
      <c r="CN24">
        <v>14731.3066666667</v>
      </c>
      <c r="CO24">
        <v>12177.98</v>
      </c>
      <c r="CP24">
        <v>48.682933333333303</v>
      </c>
      <c r="CQ24">
        <v>50.120800000000003</v>
      </c>
      <c r="CR24">
        <v>49.6374</v>
      </c>
      <c r="CS24">
        <v>49.6415333333333</v>
      </c>
      <c r="CT24">
        <v>49.707933333333301</v>
      </c>
      <c r="CU24">
        <v>1255.4876666666701</v>
      </c>
      <c r="CV24">
        <v>139.505</v>
      </c>
      <c r="CW24">
        <v>0</v>
      </c>
      <c r="CX24">
        <v>117.200000047684</v>
      </c>
      <c r="CY24">
        <v>0</v>
      </c>
      <c r="CZ24">
        <v>1062.28346153846</v>
      </c>
      <c r="DA24">
        <v>6.9664957306159998</v>
      </c>
      <c r="DB24">
        <v>77.418803429778706</v>
      </c>
      <c r="DC24">
        <v>14731.626923076899</v>
      </c>
      <c r="DD24">
        <v>15</v>
      </c>
      <c r="DE24">
        <v>0</v>
      </c>
      <c r="DF24" t="s">
        <v>291</v>
      </c>
      <c r="DG24">
        <v>1607992667.0999999</v>
      </c>
      <c r="DH24">
        <v>1607992669.5999999</v>
      </c>
      <c r="DI24">
        <v>0</v>
      </c>
      <c r="DJ24">
        <v>2.2829999999999999</v>
      </c>
      <c r="DK24">
        <v>-1.6E-2</v>
      </c>
      <c r="DL24">
        <v>3.8</v>
      </c>
      <c r="DM24">
        <v>0.125</v>
      </c>
      <c r="DN24">
        <v>727</v>
      </c>
      <c r="DO24">
        <v>17</v>
      </c>
      <c r="DP24">
        <v>0.04</v>
      </c>
      <c r="DQ24">
        <v>0.04</v>
      </c>
      <c r="DR24">
        <v>13.5405931479744</v>
      </c>
      <c r="DS24">
        <v>-0.101947481461186</v>
      </c>
      <c r="DT24">
        <v>5.6124661312716602E-2</v>
      </c>
      <c r="DU24">
        <v>1</v>
      </c>
      <c r="DV24">
        <v>-18.155935483871001</v>
      </c>
      <c r="DW24">
        <v>6.9227419354842404E-2</v>
      </c>
      <c r="DX24">
        <v>6.7001495160915206E-2</v>
      </c>
      <c r="DY24">
        <v>1</v>
      </c>
      <c r="DZ24">
        <v>4.67789419354839</v>
      </c>
      <c r="EA24">
        <v>-3.9982258064631404E-3</v>
      </c>
      <c r="EB24">
        <v>1.25658722196669E-3</v>
      </c>
      <c r="EC24">
        <v>1</v>
      </c>
      <c r="ED24">
        <v>3</v>
      </c>
      <c r="EE24">
        <v>3</v>
      </c>
      <c r="EF24" t="s">
        <v>306</v>
      </c>
      <c r="EG24">
        <v>100</v>
      </c>
      <c r="EH24">
        <v>100</v>
      </c>
      <c r="EI24">
        <v>3.8</v>
      </c>
      <c r="EJ24">
        <v>0.125</v>
      </c>
      <c r="EK24">
        <v>3.8</v>
      </c>
      <c r="EL24">
        <v>0</v>
      </c>
      <c r="EM24">
        <v>0</v>
      </c>
      <c r="EN24">
        <v>0</v>
      </c>
      <c r="EO24">
        <v>0.125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1338.3</v>
      </c>
      <c r="EX24">
        <v>1338.2</v>
      </c>
      <c r="EY24">
        <v>2</v>
      </c>
      <c r="EZ24">
        <v>512.51199999999994</v>
      </c>
      <c r="FA24">
        <v>480.13900000000001</v>
      </c>
      <c r="FB24">
        <v>24.450800000000001</v>
      </c>
      <c r="FC24">
        <v>32.0976</v>
      </c>
      <c r="FD24">
        <v>30.0001</v>
      </c>
      <c r="FE24">
        <v>32.054000000000002</v>
      </c>
      <c r="FF24">
        <v>32.023600000000002</v>
      </c>
      <c r="FG24">
        <v>22.7973</v>
      </c>
      <c r="FH24">
        <v>12.6744</v>
      </c>
      <c r="FI24">
        <v>100</v>
      </c>
      <c r="FJ24">
        <v>24.453499999999998</v>
      </c>
      <c r="FK24">
        <v>418.00299999999999</v>
      </c>
      <c r="FL24">
        <v>14.4154</v>
      </c>
      <c r="FM24">
        <v>101.64100000000001</v>
      </c>
      <c r="FN24">
        <v>101.071</v>
      </c>
    </row>
    <row r="25" spans="1:170" x14ac:dyDescent="0.25">
      <c r="A25">
        <v>9</v>
      </c>
      <c r="B25">
        <v>1608073052.5</v>
      </c>
      <c r="C25">
        <v>730</v>
      </c>
      <c r="D25" t="s">
        <v>323</v>
      </c>
      <c r="E25" t="s">
        <v>324</v>
      </c>
      <c r="F25" t="s">
        <v>285</v>
      </c>
      <c r="G25" t="s">
        <v>286</v>
      </c>
      <c r="H25">
        <v>1608073044.75</v>
      </c>
      <c r="I25">
        <f t="shared" si="0"/>
        <v>3.7136782045582785E-3</v>
      </c>
      <c r="J25">
        <f t="shared" si="1"/>
        <v>17.035239990866163</v>
      </c>
      <c r="K25">
        <f t="shared" si="2"/>
        <v>499.02776666666699</v>
      </c>
      <c r="L25">
        <f t="shared" si="3"/>
        <v>353.88576684679254</v>
      </c>
      <c r="M25">
        <f t="shared" si="4"/>
        <v>36.349382009203396</v>
      </c>
      <c r="N25">
        <f t="shared" si="5"/>
        <v>51.257644763145692</v>
      </c>
      <c r="O25">
        <f t="shared" si="6"/>
        <v>0.21219489213485421</v>
      </c>
      <c r="P25">
        <f t="shared" si="7"/>
        <v>2.9751393468418774</v>
      </c>
      <c r="Q25">
        <f t="shared" si="8"/>
        <v>0.20413130476867983</v>
      </c>
      <c r="R25">
        <f t="shared" si="9"/>
        <v>0.12828101592828889</v>
      </c>
      <c r="S25">
        <f t="shared" si="10"/>
        <v>231.28607134658819</v>
      </c>
      <c r="T25">
        <f t="shared" si="11"/>
        <v>28.384346229926344</v>
      </c>
      <c r="U25">
        <f t="shared" si="12"/>
        <v>27.891646666666698</v>
      </c>
      <c r="V25">
        <f t="shared" si="13"/>
        <v>3.7709350399025072</v>
      </c>
      <c r="W25">
        <f t="shared" si="14"/>
        <v>51.524032228235484</v>
      </c>
      <c r="X25">
        <f t="shared" si="15"/>
        <v>1.954361338034232</v>
      </c>
      <c r="Y25">
        <f t="shared" si="16"/>
        <v>3.7931063496292707</v>
      </c>
      <c r="Z25">
        <f t="shared" si="17"/>
        <v>1.8165737018682753</v>
      </c>
      <c r="AA25">
        <f t="shared" si="18"/>
        <v>-163.77320882102009</v>
      </c>
      <c r="AB25">
        <f t="shared" si="19"/>
        <v>16.122442364791151</v>
      </c>
      <c r="AC25">
        <f t="shared" si="20"/>
        <v>1.1805455234378417</v>
      </c>
      <c r="AD25">
        <f t="shared" si="21"/>
        <v>84.815850413797094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54084.717468342104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325</v>
      </c>
      <c r="AQ25">
        <v>1099.32192307692</v>
      </c>
      <c r="AR25">
        <v>1324.43</v>
      </c>
      <c r="AS25">
        <f t="shared" si="27"/>
        <v>0.16996600569534071</v>
      </c>
      <c r="AT25">
        <v>0.5</v>
      </c>
      <c r="AU25">
        <f t="shared" si="28"/>
        <v>1180.1597407473269</v>
      </c>
      <c r="AV25">
        <f t="shared" si="29"/>
        <v>17.035239990866163</v>
      </c>
      <c r="AW25">
        <f t="shared" si="30"/>
        <v>100.29351860863598</v>
      </c>
      <c r="AX25">
        <f t="shared" si="31"/>
        <v>0.47816041617903554</v>
      </c>
      <c r="AY25">
        <f t="shared" si="32"/>
        <v>1.4924240221522132E-2</v>
      </c>
      <c r="AZ25">
        <f t="shared" si="33"/>
        <v>1.4630067274223626</v>
      </c>
      <c r="BA25" t="s">
        <v>326</v>
      </c>
      <c r="BB25">
        <v>691.14</v>
      </c>
      <c r="BC25">
        <f t="shared" si="34"/>
        <v>633.29000000000008</v>
      </c>
      <c r="BD25">
        <f t="shared" si="35"/>
        <v>0.35545812648720176</v>
      </c>
      <c r="BE25">
        <f t="shared" si="36"/>
        <v>0.75367375356873356</v>
      </c>
      <c r="BF25">
        <f t="shared" si="37"/>
        <v>0.36966407668142165</v>
      </c>
      <c r="BG25">
        <f t="shared" si="38"/>
        <v>0.76087632876857969</v>
      </c>
      <c r="BH25">
        <f t="shared" si="39"/>
        <v>1399.97</v>
      </c>
      <c r="BI25">
        <f t="shared" si="40"/>
        <v>1180.1597407473269</v>
      </c>
      <c r="BJ25">
        <f t="shared" si="41"/>
        <v>0.84298930744753586</v>
      </c>
      <c r="BK25">
        <f t="shared" si="42"/>
        <v>0.19597861489507185</v>
      </c>
      <c r="BL25">
        <v>6</v>
      </c>
      <c r="BM25">
        <v>0.5</v>
      </c>
      <c r="BN25" t="s">
        <v>290</v>
      </c>
      <c r="BO25">
        <v>2</v>
      </c>
      <c r="BP25">
        <v>1608073044.75</v>
      </c>
      <c r="BQ25">
        <v>499.02776666666699</v>
      </c>
      <c r="BR25">
        <v>521.69286666666699</v>
      </c>
      <c r="BS25">
        <v>19.0270266666667</v>
      </c>
      <c r="BT25">
        <v>14.655609999999999</v>
      </c>
      <c r="BU25">
        <v>495.2278</v>
      </c>
      <c r="BV25">
        <v>18.9020266666667</v>
      </c>
      <c r="BW25">
        <v>500.023433333333</v>
      </c>
      <c r="BX25">
        <v>102.61499999999999</v>
      </c>
      <c r="BY25">
        <v>0.10001545000000001</v>
      </c>
      <c r="BZ25">
        <v>27.992163333333298</v>
      </c>
      <c r="CA25">
        <v>27.891646666666698</v>
      </c>
      <c r="CB25">
        <v>999.9</v>
      </c>
      <c r="CC25">
        <v>0</v>
      </c>
      <c r="CD25">
        <v>0</v>
      </c>
      <c r="CE25">
        <v>10000.7066666667</v>
      </c>
      <c r="CF25">
        <v>0</v>
      </c>
      <c r="CG25">
        <v>299.14926666666702</v>
      </c>
      <c r="CH25">
        <v>1399.97</v>
      </c>
      <c r="CI25">
        <v>0.90000053333333296</v>
      </c>
      <c r="CJ25">
        <v>9.9999466666666606E-2</v>
      </c>
      <c r="CK25">
        <v>0</v>
      </c>
      <c r="CL25">
        <v>1099.3213333333299</v>
      </c>
      <c r="CM25">
        <v>4.9997499999999997</v>
      </c>
      <c r="CN25">
        <v>15237.813333333301</v>
      </c>
      <c r="CO25">
        <v>12177.7933333333</v>
      </c>
      <c r="CP25">
        <v>48.728999999999999</v>
      </c>
      <c r="CQ25">
        <v>50.186999999999998</v>
      </c>
      <c r="CR25">
        <v>49.682866666666598</v>
      </c>
      <c r="CS25">
        <v>49.686999999999998</v>
      </c>
      <c r="CT25">
        <v>49.745800000000003</v>
      </c>
      <c r="CU25">
        <v>1255.472</v>
      </c>
      <c r="CV25">
        <v>139.49799999999999</v>
      </c>
      <c r="CW25">
        <v>0</v>
      </c>
      <c r="CX25">
        <v>87.199999809265094</v>
      </c>
      <c r="CY25">
        <v>0</v>
      </c>
      <c r="CZ25">
        <v>1099.32192307692</v>
      </c>
      <c r="DA25">
        <v>6.5993162494957103</v>
      </c>
      <c r="DB25">
        <v>96.109401688641</v>
      </c>
      <c r="DC25">
        <v>15238.092307692301</v>
      </c>
      <c r="DD25">
        <v>15</v>
      </c>
      <c r="DE25">
        <v>0</v>
      </c>
      <c r="DF25" t="s">
        <v>291</v>
      </c>
      <c r="DG25">
        <v>1607992667.0999999</v>
      </c>
      <c r="DH25">
        <v>1607992669.5999999</v>
      </c>
      <c r="DI25">
        <v>0</v>
      </c>
      <c r="DJ25">
        <v>2.2829999999999999</v>
      </c>
      <c r="DK25">
        <v>-1.6E-2</v>
      </c>
      <c r="DL25">
        <v>3.8</v>
      </c>
      <c r="DM25">
        <v>0.125</v>
      </c>
      <c r="DN25">
        <v>727</v>
      </c>
      <c r="DO25">
        <v>17</v>
      </c>
      <c r="DP25">
        <v>0.04</v>
      </c>
      <c r="DQ25">
        <v>0.04</v>
      </c>
      <c r="DR25">
        <v>17.038868605467901</v>
      </c>
      <c r="DS25">
        <v>1.7115974028461201E-2</v>
      </c>
      <c r="DT25">
        <v>3.45300050326042E-2</v>
      </c>
      <c r="DU25">
        <v>1</v>
      </c>
      <c r="DV25">
        <v>-22.671700000000001</v>
      </c>
      <c r="DW25">
        <v>1.7308064516164699E-2</v>
      </c>
      <c r="DX25">
        <v>4.0683633865673002E-2</v>
      </c>
      <c r="DY25">
        <v>1</v>
      </c>
      <c r="DZ25">
        <v>4.3734009677419401</v>
      </c>
      <c r="EA25">
        <v>-0.15077370967742701</v>
      </c>
      <c r="EB25">
        <v>1.21399387134655E-2</v>
      </c>
      <c r="EC25">
        <v>1</v>
      </c>
      <c r="ED25">
        <v>3</v>
      </c>
      <c r="EE25">
        <v>3</v>
      </c>
      <c r="EF25" t="s">
        <v>306</v>
      </c>
      <c r="EG25">
        <v>100</v>
      </c>
      <c r="EH25">
        <v>100</v>
      </c>
      <c r="EI25">
        <v>3.8</v>
      </c>
      <c r="EJ25">
        <v>0.125</v>
      </c>
      <c r="EK25">
        <v>3.8</v>
      </c>
      <c r="EL25">
        <v>0</v>
      </c>
      <c r="EM25">
        <v>0</v>
      </c>
      <c r="EN25">
        <v>0</v>
      </c>
      <c r="EO25">
        <v>0.125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1339.8</v>
      </c>
      <c r="EX25">
        <v>1339.7</v>
      </c>
      <c r="EY25">
        <v>2</v>
      </c>
      <c r="EZ25">
        <v>512.48</v>
      </c>
      <c r="FA25">
        <v>480.971</v>
      </c>
      <c r="FB25">
        <v>24.406300000000002</v>
      </c>
      <c r="FC25">
        <v>32.094700000000003</v>
      </c>
      <c r="FD25">
        <v>30.0001</v>
      </c>
      <c r="FE25">
        <v>32.054000000000002</v>
      </c>
      <c r="FF25">
        <v>32.023600000000002</v>
      </c>
      <c r="FG25">
        <v>26.982099999999999</v>
      </c>
      <c r="FH25">
        <v>9.7005199999999991</v>
      </c>
      <c r="FI25">
        <v>100</v>
      </c>
      <c r="FJ25">
        <v>24.410900000000002</v>
      </c>
      <c r="FK25">
        <v>522.03599999999994</v>
      </c>
      <c r="FL25">
        <v>14.7622</v>
      </c>
      <c r="FM25">
        <v>101.643</v>
      </c>
      <c r="FN25">
        <v>101.072</v>
      </c>
    </row>
    <row r="26" spans="1:170" x14ac:dyDescent="0.25">
      <c r="A26">
        <v>10</v>
      </c>
      <c r="B26">
        <v>1608073173</v>
      </c>
      <c r="C26">
        <v>850.5</v>
      </c>
      <c r="D26" t="s">
        <v>327</v>
      </c>
      <c r="E26" t="s">
        <v>328</v>
      </c>
      <c r="F26" t="s">
        <v>285</v>
      </c>
      <c r="G26" t="s">
        <v>286</v>
      </c>
      <c r="H26">
        <v>1608073165</v>
      </c>
      <c r="I26">
        <f t="shared" si="0"/>
        <v>3.2022366067543189E-3</v>
      </c>
      <c r="J26">
        <f t="shared" si="1"/>
        <v>18.795479023975819</v>
      </c>
      <c r="K26">
        <f t="shared" si="2"/>
        <v>599.95258064516099</v>
      </c>
      <c r="L26">
        <f t="shared" si="3"/>
        <v>414.59932498461365</v>
      </c>
      <c r="M26">
        <f t="shared" si="4"/>
        <v>42.587521223602444</v>
      </c>
      <c r="N26">
        <f t="shared" si="5"/>
        <v>61.626953353889483</v>
      </c>
      <c r="O26">
        <f t="shared" si="6"/>
        <v>0.18136752584472393</v>
      </c>
      <c r="P26">
        <f t="shared" si="7"/>
        <v>2.9753591962528123</v>
      </c>
      <c r="Q26">
        <f t="shared" si="8"/>
        <v>0.17544190452770336</v>
      </c>
      <c r="R26">
        <f t="shared" si="9"/>
        <v>0.11016745606671433</v>
      </c>
      <c r="S26">
        <f t="shared" si="10"/>
        <v>231.28823223833956</v>
      </c>
      <c r="T26">
        <f t="shared" si="11"/>
        <v>28.517639649661461</v>
      </c>
      <c r="U26">
        <f t="shared" si="12"/>
        <v>27.9509774193548</v>
      </c>
      <c r="V26">
        <f t="shared" si="13"/>
        <v>3.7840081148714488</v>
      </c>
      <c r="W26">
        <f t="shared" si="14"/>
        <v>51.706932278607646</v>
      </c>
      <c r="X26">
        <f t="shared" si="15"/>
        <v>1.9615617036160191</v>
      </c>
      <c r="Y26">
        <f t="shared" si="16"/>
        <v>3.7936145448481047</v>
      </c>
      <c r="Z26">
        <f t="shared" si="17"/>
        <v>1.8224464112554297</v>
      </c>
      <c r="AA26">
        <f t="shared" si="18"/>
        <v>-141.21863435786545</v>
      </c>
      <c r="AB26">
        <f t="shared" si="19"/>
        <v>6.9751418582139646</v>
      </c>
      <c r="AC26">
        <f t="shared" si="20"/>
        <v>0.51086511630358444</v>
      </c>
      <c r="AD26">
        <f t="shared" si="21"/>
        <v>97.555604854991657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54090.857027410464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329</v>
      </c>
      <c r="AQ26">
        <v>1129.9423076923099</v>
      </c>
      <c r="AR26">
        <v>1371.85</v>
      </c>
      <c r="AS26">
        <f t="shared" si="27"/>
        <v>0.17633683879993445</v>
      </c>
      <c r="AT26">
        <v>0.5</v>
      </c>
      <c r="AU26">
        <f t="shared" si="28"/>
        <v>1180.1686846183418</v>
      </c>
      <c r="AV26">
        <f t="shared" si="29"/>
        <v>18.795479023975819</v>
      </c>
      <c r="AW26">
        <f t="shared" si="30"/>
        <v>104.05360754813761</v>
      </c>
      <c r="AX26">
        <f t="shared" si="31"/>
        <v>0.49114699128913503</v>
      </c>
      <c r="AY26">
        <f t="shared" si="32"/>
        <v>1.6415641896189787E-2</v>
      </c>
      <c r="AZ26">
        <f t="shared" si="33"/>
        <v>1.3778693005795095</v>
      </c>
      <c r="BA26" t="s">
        <v>330</v>
      </c>
      <c r="BB26">
        <v>698.07</v>
      </c>
      <c r="BC26">
        <f t="shared" si="34"/>
        <v>673.77999999999986</v>
      </c>
      <c r="BD26">
        <f t="shared" si="35"/>
        <v>0.35903068109425934</v>
      </c>
      <c r="BE26">
        <f t="shared" si="36"/>
        <v>0.7372163135089177</v>
      </c>
      <c r="BF26">
        <f t="shared" si="37"/>
        <v>0.36855212502270285</v>
      </c>
      <c r="BG26">
        <f t="shared" si="38"/>
        <v>0.74225544496076823</v>
      </c>
      <c r="BH26">
        <f t="shared" si="39"/>
        <v>1399.98032258065</v>
      </c>
      <c r="BI26">
        <f t="shared" si="40"/>
        <v>1180.1686846183418</v>
      </c>
      <c r="BJ26">
        <f t="shared" si="41"/>
        <v>0.84298948033989585</v>
      </c>
      <c r="BK26">
        <f t="shared" si="42"/>
        <v>0.19597896067979176</v>
      </c>
      <c r="BL26">
        <v>6</v>
      </c>
      <c r="BM26">
        <v>0.5</v>
      </c>
      <c r="BN26" t="s">
        <v>290</v>
      </c>
      <c r="BO26">
        <v>2</v>
      </c>
      <c r="BP26">
        <v>1608073165</v>
      </c>
      <c r="BQ26">
        <v>599.95258064516099</v>
      </c>
      <c r="BR26">
        <v>624.81196774193495</v>
      </c>
      <c r="BS26">
        <v>19.096254838709701</v>
      </c>
      <c r="BT26">
        <v>15.3270451612903</v>
      </c>
      <c r="BU26">
        <v>596.15258064516104</v>
      </c>
      <c r="BV26">
        <v>18.971254838709701</v>
      </c>
      <c r="BW26">
        <v>500.01238709677398</v>
      </c>
      <c r="BX26">
        <v>102.619741935484</v>
      </c>
      <c r="BY26">
        <v>9.9965158064516099E-2</v>
      </c>
      <c r="BZ26">
        <v>27.994461290322601</v>
      </c>
      <c r="CA26">
        <v>27.9509774193548</v>
      </c>
      <c r="CB26">
        <v>999.9</v>
      </c>
      <c r="CC26">
        <v>0</v>
      </c>
      <c r="CD26">
        <v>0</v>
      </c>
      <c r="CE26">
        <v>10001.488064516099</v>
      </c>
      <c r="CF26">
        <v>0</v>
      </c>
      <c r="CG26">
        <v>305.72880645161302</v>
      </c>
      <c r="CH26">
        <v>1399.98032258065</v>
      </c>
      <c r="CI26">
        <v>0.89999435483871004</v>
      </c>
      <c r="CJ26">
        <v>0.10000556451612901</v>
      </c>
      <c r="CK26">
        <v>0</v>
      </c>
      <c r="CL26">
        <v>1129.9609677419401</v>
      </c>
      <c r="CM26">
        <v>4.9997499999999997</v>
      </c>
      <c r="CN26">
        <v>15661.516129032299</v>
      </c>
      <c r="CO26">
        <v>12177.8612903226</v>
      </c>
      <c r="CP26">
        <v>48.777935483870998</v>
      </c>
      <c r="CQ26">
        <v>50.26</v>
      </c>
      <c r="CR26">
        <v>49.733741935483899</v>
      </c>
      <c r="CS26">
        <v>49.8</v>
      </c>
      <c r="CT26">
        <v>49.788064516128998</v>
      </c>
      <c r="CU26">
        <v>1255.47322580645</v>
      </c>
      <c r="CV26">
        <v>139.507096774194</v>
      </c>
      <c r="CW26">
        <v>0</v>
      </c>
      <c r="CX26">
        <v>119.59999990463299</v>
      </c>
      <c r="CY26">
        <v>0</v>
      </c>
      <c r="CZ26">
        <v>1129.9423076923099</v>
      </c>
      <c r="DA26">
        <v>-4.18666665474227</v>
      </c>
      <c r="DB26">
        <v>-84.728205099457298</v>
      </c>
      <c r="DC26">
        <v>15661.25</v>
      </c>
      <c r="DD26">
        <v>15</v>
      </c>
      <c r="DE26">
        <v>0</v>
      </c>
      <c r="DF26" t="s">
        <v>291</v>
      </c>
      <c r="DG26">
        <v>1607992667.0999999</v>
      </c>
      <c r="DH26">
        <v>1607992669.5999999</v>
      </c>
      <c r="DI26">
        <v>0</v>
      </c>
      <c r="DJ26">
        <v>2.2829999999999999</v>
      </c>
      <c r="DK26">
        <v>-1.6E-2</v>
      </c>
      <c r="DL26">
        <v>3.8</v>
      </c>
      <c r="DM26">
        <v>0.125</v>
      </c>
      <c r="DN26">
        <v>727</v>
      </c>
      <c r="DO26">
        <v>17</v>
      </c>
      <c r="DP26">
        <v>0.04</v>
      </c>
      <c r="DQ26">
        <v>0.04</v>
      </c>
      <c r="DR26">
        <v>18.798094814246099</v>
      </c>
      <c r="DS26">
        <v>-1.2956259753446799</v>
      </c>
      <c r="DT26">
        <v>0.10924046255204101</v>
      </c>
      <c r="DU26">
        <v>0</v>
      </c>
      <c r="DV26">
        <v>-24.8594258064516</v>
      </c>
      <c r="DW26">
        <v>1.67995645161291</v>
      </c>
      <c r="DX26">
        <v>0.143244188009647</v>
      </c>
      <c r="DY26">
        <v>0</v>
      </c>
      <c r="DZ26">
        <v>3.7692116129032298</v>
      </c>
      <c r="EA26">
        <v>-0.31662532258065401</v>
      </c>
      <c r="EB26">
        <v>2.3895718080020799E-2</v>
      </c>
      <c r="EC26">
        <v>0</v>
      </c>
      <c r="ED26">
        <v>0</v>
      </c>
      <c r="EE26">
        <v>3</v>
      </c>
      <c r="EF26" t="s">
        <v>331</v>
      </c>
      <c r="EG26">
        <v>100</v>
      </c>
      <c r="EH26">
        <v>100</v>
      </c>
      <c r="EI26">
        <v>3.8</v>
      </c>
      <c r="EJ26">
        <v>0.125</v>
      </c>
      <c r="EK26">
        <v>3.8</v>
      </c>
      <c r="EL26">
        <v>0</v>
      </c>
      <c r="EM26">
        <v>0</v>
      </c>
      <c r="EN26">
        <v>0</v>
      </c>
      <c r="EO26">
        <v>0.125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1341.8</v>
      </c>
      <c r="EX26">
        <v>1341.7</v>
      </c>
      <c r="EY26">
        <v>2</v>
      </c>
      <c r="EZ26">
        <v>512.21100000000001</v>
      </c>
      <c r="FA26">
        <v>482.30099999999999</v>
      </c>
      <c r="FB26">
        <v>24.392499999999998</v>
      </c>
      <c r="FC26">
        <v>32.116500000000002</v>
      </c>
      <c r="FD26">
        <v>30.0001</v>
      </c>
      <c r="FE26">
        <v>32.070799999999998</v>
      </c>
      <c r="FF26">
        <v>32.043199999999999</v>
      </c>
      <c r="FG26">
        <v>30.994499999999999</v>
      </c>
      <c r="FH26">
        <v>0.11805</v>
      </c>
      <c r="FI26">
        <v>100</v>
      </c>
      <c r="FJ26">
        <v>24.392600000000002</v>
      </c>
      <c r="FK26">
        <v>624.91200000000003</v>
      </c>
      <c r="FL26">
        <v>15.5688</v>
      </c>
      <c r="FM26">
        <v>101.639</v>
      </c>
      <c r="FN26">
        <v>101.065</v>
      </c>
    </row>
    <row r="27" spans="1:170" x14ac:dyDescent="0.25">
      <c r="A27">
        <v>11</v>
      </c>
      <c r="B27">
        <v>1608073285.5</v>
      </c>
      <c r="C27">
        <v>963</v>
      </c>
      <c r="D27" t="s">
        <v>332</v>
      </c>
      <c r="E27" t="s">
        <v>333</v>
      </c>
      <c r="F27" t="s">
        <v>285</v>
      </c>
      <c r="G27" t="s">
        <v>286</v>
      </c>
      <c r="H27">
        <v>1608073277.5</v>
      </c>
      <c r="I27">
        <f t="shared" si="0"/>
        <v>2.9134413622906438E-3</v>
      </c>
      <c r="J27">
        <f t="shared" si="1"/>
        <v>20.435792703402711</v>
      </c>
      <c r="K27">
        <f t="shared" si="2"/>
        <v>699.82754838709695</v>
      </c>
      <c r="L27">
        <f t="shared" si="3"/>
        <v>474.59634907493427</v>
      </c>
      <c r="M27">
        <f t="shared" si="4"/>
        <v>48.747913840089268</v>
      </c>
      <c r="N27">
        <f t="shared" si="5"/>
        <v>71.882417760252622</v>
      </c>
      <c r="O27">
        <f t="shared" si="6"/>
        <v>0.16137647403690233</v>
      </c>
      <c r="P27">
        <f t="shared" si="7"/>
        <v>2.9751168423837693</v>
      </c>
      <c r="Q27">
        <f t="shared" si="8"/>
        <v>0.15666652336949646</v>
      </c>
      <c r="R27">
        <f t="shared" si="9"/>
        <v>9.8328297104933973E-2</v>
      </c>
      <c r="S27">
        <f t="shared" si="10"/>
        <v>231.28772538168985</v>
      </c>
      <c r="T27">
        <f t="shared" si="11"/>
        <v>28.583711236380513</v>
      </c>
      <c r="U27">
        <f t="shared" si="12"/>
        <v>27.9930387096774</v>
      </c>
      <c r="V27">
        <f t="shared" si="13"/>
        <v>3.7932999328774981</v>
      </c>
      <c r="W27">
        <f t="shared" si="14"/>
        <v>51.068701483574607</v>
      </c>
      <c r="X27">
        <f t="shared" si="15"/>
        <v>1.9364517701644648</v>
      </c>
      <c r="Y27">
        <f t="shared" si="16"/>
        <v>3.791856291445538</v>
      </c>
      <c r="Z27">
        <f t="shared" si="17"/>
        <v>1.8568481627130333</v>
      </c>
      <c r="AA27">
        <f t="shared" si="18"/>
        <v>-128.48276407701738</v>
      </c>
      <c r="AB27">
        <f t="shared" si="19"/>
        <v>-1.0472208593257932</v>
      </c>
      <c r="AC27">
        <f t="shared" si="20"/>
        <v>-7.6718603533855637E-2</v>
      </c>
      <c r="AD27">
        <f t="shared" si="21"/>
        <v>101.68102184181282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54085.061998242454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334</v>
      </c>
      <c r="AQ27">
        <v>1147.8665384615399</v>
      </c>
      <c r="AR27">
        <v>1400.75</v>
      </c>
      <c r="AS27">
        <f t="shared" si="27"/>
        <v>0.18053432913686251</v>
      </c>
      <c r="AT27">
        <v>0.5</v>
      </c>
      <c r="AU27">
        <f t="shared" si="28"/>
        <v>1180.1671972229208</v>
      </c>
      <c r="AV27">
        <f t="shared" si="29"/>
        <v>20.435792703402711</v>
      </c>
      <c r="AW27">
        <f t="shared" si="30"/>
        <v>106.53034660998566</v>
      </c>
      <c r="AX27">
        <f t="shared" si="31"/>
        <v>0.49654113867570943</v>
      </c>
      <c r="AY27">
        <f t="shared" si="32"/>
        <v>1.7805561985341053E-2</v>
      </c>
      <c r="AZ27">
        <f t="shared" si="33"/>
        <v>1.3288095663037658</v>
      </c>
      <c r="BA27" t="s">
        <v>335</v>
      </c>
      <c r="BB27">
        <v>705.22</v>
      </c>
      <c r="BC27">
        <f t="shared" si="34"/>
        <v>695.53</v>
      </c>
      <c r="BD27">
        <f t="shared" si="35"/>
        <v>0.36358383037174546</v>
      </c>
      <c r="BE27">
        <f t="shared" si="36"/>
        <v>0.72797493800990287</v>
      </c>
      <c r="BF27">
        <f t="shared" si="37"/>
        <v>0.3690258235066291</v>
      </c>
      <c r="BG27">
        <f t="shared" si="38"/>
        <v>0.73090699405301296</v>
      </c>
      <c r="BH27">
        <f t="shared" si="39"/>
        <v>1399.9787096774201</v>
      </c>
      <c r="BI27">
        <f t="shared" si="40"/>
        <v>1180.1671972229208</v>
      </c>
      <c r="BJ27">
        <f t="shared" si="41"/>
        <v>0.84298938909924725</v>
      </c>
      <c r="BK27">
        <f t="shared" si="42"/>
        <v>0.19597877819849463</v>
      </c>
      <c r="BL27">
        <v>6</v>
      </c>
      <c r="BM27">
        <v>0.5</v>
      </c>
      <c r="BN27" t="s">
        <v>290</v>
      </c>
      <c r="BO27">
        <v>2</v>
      </c>
      <c r="BP27">
        <v>1608073277.5</v>
      </c>
      <c r="BQ27">
        <v>699.82754838709695</v>
      </c>
      <c r="BR27">
        <v>726.79638709677397</v>
      </c>
      <c r="BS27">
        <v>18.852764516129</v>
      </c>
      <c r="BT27">
        <v>15.4226483870968</v>
      </c>
      <c r="BU27">
        <v>696.027548387097</v>
      </c>
      <c r="BV27">
        <v>18.727764516129</v>
      </c>
      <c r="BW27">
        <v>500.01483870967701</v>
      </c>
      <c r="BX27">
        <v>102.614483870968</v>
      </c>
      <c r="BY27">
        <v>9.9989038709677402E-2</v>
      </c>
      <c r="BZ27">
        <v>27.986509677419399</v>
      </c>
      <c r="CA27">
        <v>27.9930387096774</v>
      </c>
      <c r="CB27">
        <v>999.9</v>
      </c>
      <c r="CC27">
        <v>0</v>
      </c>
      <c r="CD27">
        <v>0</v>
      </c>
      <c r="CE27">
        <v>10000.6296774194</v>
      </c>
      <c r="CF27">
        <v>0</v>
      </c>
      <c r="CG27">
        <v>299.39648387096798</v>
      </c>
      <c r="CH27">
        <v>1399.9787096774201</v>
      </c>
      <c r="CI27">
        <v>0.89999645161290298</v>
      </c>
      <c r="CJ27">
        <v>0.100003506451613</v>
      </c>
      <c r="CK27">
        <v>0</v>
      </c>
      <c r="CL27">
        <v>1147.8780645161301</v>
      </c>
      <c r="CM27">
        <v>4.9997499999999997</v>
      </c>
      <c r="CN27">
        <v>15913.0064516129</v>
      </c>
      <c r="CO27">
        <v>12177.864516129001</v>
      </c>
      <c r="CP27">
        <v>48.866806451612902</v>
      </c>
      <c r="CQ27">
        <v>50.346548387096803</v>
      </c>
      <c r="CR27">
        <v>49.806032258064498</v>
      </c>
      <c r="CS27">
        <v>49.870870967741901</v>
      </c>
      <c r="CT27">
        <v>49.884935483870997</v>
      </c>
      <c r="CU27">
        <v>1255.47806451613</v>
      </c>
      <c r="CV27">
        <v>139.50290322580599</v>
      </c>
      <c r="CW27">
        <v>0</v>
      </c>
      <c r="CX27">
        <v>111.89999985694899</v>
      </c>
      <c r="CY27">
        <v>0</v>
      </c>
      <c r="CZ27">
        <v>1147.8665384615399</v>
      </c>
      <c r="DA27">
        <v>-7.1271794778149298</v>
      </c>
      <c r="DB27">
        <v>-98.355555696170001</v>
      </c>
      <c r="DC27">
        <v>15912.4269230769</v>
      </c>
      <c r="DD27">
        <v>15</v>
      </c>
      <c r="DE27">
        <v>0</v>
      </c>
      <c r="DF27" t="s">
        <v>291</v>
      </c>
      <c r="DG27">
        <v>1607992667.0999999</v>
      </c>
      <c r="DH27">
        <v>1607992669.5999999</v>
      </c>
      <c r="DI27">
        <v>0</v>
      </c>
      <c r="DJ27">
        <v>2.2829999999999999</v>
      </c>
      <c r="DK27">
        <v>-1.6E-2</v>
      </c>
      <c r="DL27">
        <v>3.8</v>
      </c>
      <c r="DM27">
        <v>0.125</v>
      </c>
      <c r="DN27">
        <v>727</v>
      </c>
      <c r="DO27">
        <v>17</v>
      </c>
      <c r="DP27">
        <v>0.04</v>
      </c>
      <c r="DQ27">
        <v>0.04</v>
      </c>
      <c r="DR27">
        <v>20.437752781426202</v>
      </c>
      <c r="DS27">
        <v>-0.234890614888142</v>
      </c>
      <c r="DT27">
        <v>6.5446896867470405E-2</v>
      </c>
      <c r="DU27">
        <v>1</v>
      </c>
      <c r="DV27">
        <v>-26.971441935483899</v>
      </c>
      <c r="DW27">
        <v>0.190190322580679</v>
      </c>
      <c r="DX27">
        <v>7.8190758360743004E-2</v>
      </c>
      <c r="DY27">
        <v>1</v>
      </c>
      <c r="DZ27">
        <v>3.4317619354838702</v>
      </c>
      <c r="EA27">
        <v>-0.190537741935492</v>
      </c>
      <c r="EB27">
        <v>1.42362097210474E-2</v>
      </c>
      <c r="EC27">
        <v>1</v>
      </c>
      <c r="ED27">
        <v>3</v>
      </c>
      <c r="EE27">
        <v>3</v>
      </c>
      <c r="EF27" t="s">
        <v>306</v>
      </c>
      <c r="EG27">
        <v>100</v>
      </c>
      <c r="EH27">
        <v>100</v>
      </c>
      <c r="EI27">
        <v>3.8</v>
      </c>
      <c r="EJ27">
        <v>0.125</v>
      </c>
      <c r="EK27">
        <v>3.8</v>
      </c>
      <c r="EL27">
        <v>0</v>
      </c>
      <c r="EM27">
        <v>0</v>
      </c>
      <c r="EN27">
        <v>0</v>
      </c>
      <c r="EO27">
        <v>0.125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1343.6</v>
      </c>
      <c r="EX27">
        <v>1343.6</v>
      </c>
      <c r="EY27">
        <v>2</v>
      </c>
      <c r="EZ27">
        <v>512.024</v>
      </c>
      <c r="FA27">
        <v>482.78399999999999</v>
      </c>
      <c r="FB27">
        <v>24.3718</v>
      </c>
      <c r="FC27">
        <v>32.154200000000003</v>
      </c>
      <c r="FD27">
        <v>30.0001</v>
      </c>
      <c r="FE27">
        <v>32.0991</v>
      </c>
      <c r="FF27">
        <v>32.07</v>
      </c>
      <c r="FG27">
        <v>34.836500000000001</v>
      </c>
      <c r="FH27">
        <v>0</v>
      </c>
      <c r="FI27">
        <v>100</v>
      </c>
      <c r="FJ27">
        <v>24.374300000000002</v>
      </c>
      <c r="FK27">
        <v>726.66499999999996</v>
      </c>
      <c r="FL27">
        <v>19.043800000000001</v>
      </c>
      <c r="FM27">
        <v>101.629</v>
      </c>
      <c r="FN27">
        <v>101.056</v>
      </c>
    </row>
    <row r="28" spans="1:170" x14ac:dyDescent="0.25">
      <c r="A28">
        <v>12</v>
      </c>
      <c r="B28">
        <v>1608073401.5</v>
      </c>
      <c r="C28">
        <v>1079</v>
      </c>
      <c r="D28" t="s">
        <v>336</v>
      </c>
      <c r="E28" t="s">
        <v>337</v>
      </c>
      <c r="F28" t="s">
        <v>285</v>
      </c>
      <c r="G28" t="s">
        <v>286</v>
      </c>
      <c r="H28">
        <v>1608073393.75</v>
      </c>
      <c r="I28">
        <f t="shared" si="0"/>
        <v>2.5703912449248851E-3</v>
      </c>
      <c r="J28">
        <f t="shared" si="1"/>
        <v>21.531859238805126</v>
      </c>
      <c r="K28">
        <f t="shared" si="2"/>
        <v>799.85350000000005</v>
      </c>
      <c r="L28">
        <f t="shared" si="3"/>
        <v>524.69645886823537</v>
      </c>
      <c r="M28">
        <f t="shared" si="4"/>
        <v>53.889453941666936</v>
      </c>
      <c r="N28">
        <f t="shared" si="5"/>
        <v>82.149722224741609</v>
      </c>
      <c r="O28">
        <f t="shared" si="6"/>
        <v>0.13808134128359523</v>
      </c>
      <c r="P28">
        <f t="shared" si="7"/>
        <v>2.9748522767922285</v>
      </c>
      <c r="Q28">
        <f t="shared" si="8"/>
        <v>0.13461701849387062</v>
      </c>
      <c r="R28">
        <f t="shared" si="9"/>
        <v>8.4439652905517429E-2</v>
      </c>
      <c r="S28">
        <f t="shared" si="10"/>
        <v>231.28732015851079</v>
      </c>
      <c r="T28">
        <f t="shared" si="11"/>
        <v>28.670525788214579</v>
      </c>
      <c r="U28">
        <f t="shared" si="12"/>
        <v>28.030843333333301</v>
      </c>
      <c r="V28">
        <f t="shared" si="13"/>
        <v>3.8016683848316326</v>
      </c>
      <c r="W28">
        <f t="shared" si="14"/>
        <v>49.978170610291123</v>
      </c>
      <c r="X28">
        <f t="shared" si="15"/>
        <v>1.8949763299249114</v>
      </c>
      <c r="Y28">
        <f t="shared" si="16"/>
        <v>3.7916080296358672</v>
      </c>
      <c r="Z28">
        <f t="shared" si="17"/>
        <v>1.9066920549067212</v>
      </c>
      <c r="AA28">
        <f t="shared" si="18"/>
        <v>-113.35425390118743</v>
      </c>
      <c r="AB28">
        <f t="shared" si="19"/>
        <v>-7.2903509253275987</v>
      </c>
      <c r="AC28">
        <f t="shared" si="20"/>
        <v>-0.53423071249988352</v>
      </c>
      <c r="AD28">
        <f t="shared" si="21"/>
        <v>110.10848461949587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54077.318501120826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338</v>
      </c>
      <c r="AQ28">
        <v>1157.8664000000001</v>
      </c>
      <c r="AR28">
        <v>1418.97</v>
      </c>
      <c r="AS28">
        <f t="shared" si="27"/>
        <v>0.18400924614332925</v>
      </c>
      <c r="AT28">
        <v>0.5</v>
      </c>
      <c r="AU28">
        <f t="shared" si="28"/>
        <v>1180.1656907473357</v>
      </c>
      <c r="AV28">
        <f t="shared" si="29"/>
        <v>21.531859238805126</v>
      </c>
      <c r="AW28">
        <f t="shared" si="30"/>
        <v>108.58069953931934</v>
      </c>
      <c r="AX28">
        <f t="shared" si="31"/>
        <v>0.50238553316842494</v>
      </c>
      <c r="AY28">
        <f t="shared" si="32"/>
        <v>1.8734324249521709E-2</v>
      </c>
      <c r="AZ28">
        <f t="shared" si="33"/>
        <v>1.2989069536353832</v>
      </c>
      <c r="BA28" t="s">
        <v>339</v>
      </c>
      <c r="BB28">
        <v>706.1</v>
      </c>
      <c r="BC28">
        <f t="shared" si="34"/>
        <v>712.87</v>
      </c>
      <c r="BD28">
        <f t="shared" si="35"/>
        <v>0.36627098910039685</v>
      </c>
      <c r="BE28">
        <f t="shared" si="36"/>
        <v>0.72109719168381592</v>
      </c>
      <c r="BF28">
        <f t="shared" si="37"/>
        <v>0.37115304835977808</v>
      </c>
      <c r="BG28">
        <f t="shared" si="38"/>
        <v>0.72375236514161845</v>
      </c>
      <c r="BH28">
        <f t="shared" si="39"/>
        <v>1399.9770000000001</v>
      </c>
      <c r="BI28">
        <f t="shared" si="40"/>
        <v>1180.1656907473357</v>
      </c>
      <c r="BJ28">
        <f t="shared" si="41"/>
        <v>0.84298934250158086</v>
      </c>
      <c r="BK28">
        <f t="shared" si="42"/>
        <v>0.19597868500316165</v>
      </c>
      <c r="BL28">
        <v>6</v>
      </c>
      <c r="BM28">
        <v>0.5</v>
      </c>
      <c r="BN28" t="s">
        <v>290</v>
      </c>
      <c r="BO28">
        <v>2</v>
      </c>
      <c r="BP28">
        <v>1608073393.75</v>
      </c>
      <c r="BQ28">
        <v>799.85350000000005</v>
      </c>
      <c r="BR28">
        <v>828.15779999999995</v>
      </c>
      <c r="BS28">
        <v>18.450500000000002</v>
      </c>
      <c r="BT28">
        <v>15.4230533333333</v>
      </c>
      <c r="BU28">
        <v>796.05353333333301</v>
      </c>
      <c r="BV28">
        <v>18.325500000000002</v>
      </c>
      <c r="BW28">
        <v>500.01863333333301</v>
      </c>
      <c r="BX28">
        <v>102.605966666667</v>
      </c>
      <c r="BY28">
        <v>9.9994143333333299E-2</v>
      </c>
      <c r="BZ28">
        <v>27.985386666666699</v>
      </c>
      <c r="CA28">
        <v>28.030843333333301</v>
      </c>
      <c r="CB28">
        <v>999.9</v>
      </c>
      <c r="CC28">
        <v>0</v>
      </c>
      <c r="CD28">
        <v>0</v>
      </c>
      <c r="CE28">
        <v>9999.9633333333295</v>
      </c>
      <c r="CF28">
        <v>0</v>
      </c>
      <c r="CG28">
        <v>298.05613333333298</v>
      </c>
      <c r="CH28">
        <v>1399.9770000000001</v>
      </c>
      <c r="CI28">
        <v>0.89999830000000003</v>
      </c>
      <c r="CJ28">
        <v>0.10000162999999999</v>
      </c>
      <c r="CK28">
        <v>0</v>
      </c>
      <c r="CL28">
        <v>1158.0233333333299</v>
      </c>
      <c r="CM28">
        <v>4.9997499999999997</v>
      </c>
      <c r="CN28">
        <v>16053.276666666699</v>
      </c>
      <c r="CO28">
        <v>12177.8533333333</v>
      </c>
      <c r="CP28">
        <v>48.924599999999998</v>
      </c>
      <c r="CQ28">
        <v>50.399799999999999</v>
      </c>
      <c r="CR28">
        <v>49.866599999999998</v>
      </c>
      <c r="CS28">
        <v>49.916400000000003</v>
      </c>
      <c r="CT28">
        <v>49.928800000000003</v>
      </c>
      <c r="CU28">
        <v>1255.4766666666701</v>
      </c>
      <c r="CV28">
        <v>139.500333333333</v>
      </c>
      <c r="CW28">
        <v>0</v>
      </c>
      <c r="CX28">
        <v>115.40000009536701</v>
      </c>
      <c r="CY28">
        <v>0</v>
      </c>
      <c r="CZ28">
        <v>1157.8664000000001</v>
      </c>
      <c r="DA28">
        <v>-9.5461538162964992</v>
      </c>
      <c r="DB28">
        <v>-130.02307667416599</v>
      </c>
      <c r="DC28">
        <v>16051.724</v>
      </c>
      <c r="DD28">
        <v>15</v>
      </c>
      <c r="DE28">
        <v>0</v>
      </c>
      <c r="DF28" t="s">
        <v>291</v>
      </c>
      <c r="DG28">
        <v>1607992667.0999999</v>
      </c>
      <c r="DH28">
        <v>1607992669.5999999</v>
      </c>
      <c r="DI28">
        <v>0</v>
      </c>
      <c r="DJ28">
        <v>2.2829999999999999</v>
      </c>
      <c r="DK28">
        <v>-1.6E-2</v>
      </c>
      <c r="DL28">
        <v>3.8</v>
      </c>
      <c r="DM28">
        <v>0.125</v>
      </c>
      <c r="DN28">
        <v>727</v>
      </c>
      <c r="DO28">
        <v>17</v>
      </c>
      <c r="DP28">
        <v>0.04</v>
      </c>
      <c r="DQ28">
        <v>0.04</v>
      </c>
      <c r="DR28">
        <v>21.531709834925898</v>
      </c>
      <c r="DS28">
        <v>-2.45471426740154E-2</v>
      </c>
      <c r="DT28">
        <v>4.6901269849732398E-2</v>
      </c>
      <c r="DU28">
        <v>1</v>
      </c>
      <c r="DV28">
        <v>-28.3056870967742</v>
      </c>
      <c r="DW28">
        <v>0.13923870967742699</v>
      </c>
      <c r="DX28">
        <v>5.6278568326331997E-2</v>
      </c>
      <c r="DY28">
        <v>1</v>
      </c>
      <c r="DZ28">
        <v>3.0293777419354799</v>
      </c>
      <c r="EA28">
        <v>-0.15751064516129701</v>
      </c>
      <c r="EB28">
        <v>1.17498336871353E-2</v>
      </c>
      <c r="EC28">
        <v>1</v>
      </c>
      <c r="ED28">
        <v>3</v>
      </c>
      <c r="EE28">
        <v>3</v>
      </c>
      <c r="EF28" t="s">
        <v>306</v>
      </c>
      <c r="EG28">
        <v>100</v>
      </c>
      <c r="EH28">
        <v>100</v>
      </c>
      <c r="EI28">
        <v>3.8</v>
      </c>
      <c r="EJ28">
        <v>0.125</v>
      </c>
      <c r="EK28">
        <v>3.8</v>
      </c>
      <c r="EL28">
        <v>0</v>
      </c>
      <c r="EM28">
        <v>0</v>
      </c>
      <c r="EN28">
        <v>0</v>
      </c>
      <c r="EO28">
        <v>0.125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1345.6</v>
      </c>
      <c r="EX28">
        <v>1345.5</v>
      </c>
      <c r="EY28">
        <v>2</v>
      </c>
      <c r="EZ28">
        <v>511.54199999999997</v>
      </c>
      <c r="FA28">
        <v>483.06200000000001</v>
      </c>
      <c r="FB28">
        <v>24.315899999999999</v>
      </c>
      <c r="FC28">
        <v>32.1798</v>
      </c>
      <c r="FD28">
        <v>30</v>
      </c>
      <c r="FE28">
        <v>32.121699999999997</v>
      </c>
      <c r="FF28">
        <v>32.091000000000001</v>
      </c>
      <c r="FG28">
        <v>38.5715</v>
      </c>
      <c r="FH28">
        <v>0</v>
      </c>
      <c r="FI28">
        <v>100</v>
      </c>
      <c r="FJ28">
        <v>24.3261</v>
      </c>
      <c r="FK28">
        <v>828.10199999999998</v>
      </c>
      <c r="FL28">
        <v>18.784400000000002</v>
      </c>
      <c r="FM28">
        <v>101.63</v>
      </c>
      <c r="FN28">
        <v>101.048</v>
      </c>
    </row>
    <row r="29" spans="1:170" x14ac:dyDescent="0.25">
      <c r="A29">
        <v>13</v>
      </c>
      <c r="B29">
        <v>1608073519.5</v>
      </c>
      <c r="C29">
        <v>1197</v>
      </c>
      <c r="D29" t="s">
        <v>340</v>
      </c>
      <c r="E29" t="s">
        <v>341</v>
      </c>
      <c r="F29" t="s">
        <v>285</v>
      </c>
      <c r="G29" t="s">
        <v>286</v>
      </c>
      <c r="H29">
        <v>1608073511.75</v>
      </c>
      <c r="I29">
        <f t="shared" si="0"/>
        <v>2.2991457847192369E-3</v>
      </c>
      <c r="J29">
        <f t="shared" si="1"/>
        <v>22.189345510421802</v>
      </c>
      <c r="K29">
        <f t="shared" si="2"/>
        <v>899.89186666666706</v>
      </c>
      <c r="L29">
        <f t="shared" si="3"/>
        <v>577.6440477071551</v>
      </c>
      <c r="M29">
        <f t="shared" si="4"/>
        <v>59.328737400148114</v>
      </c>
      <c r="N29">
        <f t="shared" si="5"/>
        <v>92.426206862019527</v>
      </c>
      <c r="O29">
        <f t="shared" si="6"/>
        <v>0.12089525574200553</v>
      </c>
      <c r="P29">
        <f t="shared" si="7"/>
        <v>2.9753530088002029</v>
      </c>
      <c r="Q29">
        <f t="shared" si="8"/>
        <v>0.11823110408149413</v>
      </c>
      <c r="R29">
        <f t="shared" si="9"/>
        <v>7.412891364852052E-2</v>
      </c>
      <c r="S29">
        <f t="shared" si="10"/>
        <v>231.28543954745638</v>
      </c>
      <c r="T29">
        <f t="shared" si="11"/>
        <v>28.740546371611963</v>
      </c>
      <c r="U29">
        <f t="shared" si="12"/>
        <v>28.056416666666699</v>
      </c>
      <c r="V29">
        <f t="shared" si="13"/>
        <v>3.8073384405372828</v>
      </c>
      <c r="W29">
        <f t="shared" si="14"/>
        <v>49.191238902610252</v>
      </c>
      <c r="X29">
        <f t="shared" si="15"/>
        <v>1.8652103732126175</v>
      </c>
      <c r="Y29">
        <f t="shared" si="16"/>
        <v>3.791753195940839</v>
      </c>
      <c r="Z29">
        <f t="shared" si="17"/>
        <v>1.9421280673246653</v>
      </c>
      <c r="AA29">
        <f t="shared" si="18"/>
        <v>-101.39232910611835</v>
      </c>
      <c r="AB29">
        <f t="shared" si="19"/>
        <v>-11.288391565134482</v>
      </c>
      <c r="AC29">
        <f t="shared" si="20"/>
        <v>-0.8271726333559446</v>
      </c>
      <c r="AD29">
        <f t="shared" si="21"/>
        <v>117.77754624284759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54091.938596136424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342</v>
      </c>
      <c r="AQ29">
        <v>1160.0971999999999</v>
      </c>
      <c r="AR29">
        <v>1423.55</v>
      </c>
      <c r="AS29">
        <f t="shared" si="27"/>
        <v>0.1850674721646588</v>
      </c>
      <c r="AT29">
        <v>0.5</v>
      </c>
      <c r="AU29">
        <f t="shared" si="28"/>
        <v>1180.1558807473371</v>
      </c>
      <c r="AV29">
        <f t="shared" si="29"/>
        <v>22.189345510421802</v>
      </c>
      <c r="AW29">
        <f t="shared" si="30"/>
        <v>109.20423280508309</v>
      </c>
      <c r="AX29">
        <f t="shared" si="31"/>
        <v>0.49983491974289629</v>
      </c>
      <c r="AY29">
        <f t="shared" si="32"/>
        <v>1.9291598136867056E-2</v>
      </c>
      <c r="AZ29">
        <f t="shared" si="33"/>
        <v>1.2915106599697939</v>
      </c>
      <c r="BA29" t="s">
        <v>343</v>
      </c>
      <c r="BB29">
        <v>712.01</v>
      </c>
      <c r="BC29">
        <f t="shared" si="34"/>
        <v>711.54</v>
      </c>
      <c r="BD29">
        <f t="shared" si="35"/>
        <v>0.37025718863310569</v>
      </c>
      <c r="BE29">
        <f t="shared" si="36"/>
        <v>0.72097236546447752</v>
      </c>
      <c r="BF29">
        <f t="shared" si="37"/>
        <v>0.37207007099441064</v>
      </c>
      <c r="BG29">
        <f t="shared" si="38"/>
        <v>0.72195389091471474</v>
      </c>
      <c r="BH29">
        <f t="shared" si="39"/>
        <v>1399.9653333333299</v>
      </c>
      <c r="BI29">
        <f t="shared" si="40"/>
        <v>1180.1558807473371</v>
      </c>
      <c r="BJ29">
        <f t="shared" si="41"/>
        <v>0.84298936027035432</v>
      </c>
      <c r="BK29">
        <f t="shared" si="42"/>
        <v>0.19597872054070875</v>
      </c>
      <c r="BL29">
        <v>6</v>
      </c>
      <c r="BM29">
        <v>0.5</v>
      </c>
      <c r="BN29" t="s">
        <v>290</v>
      </c>
      <c r="BO29">
        <v>2</v>
      </c>
      <c r="BP29">
        <v>1608073511.75</v>
      </c>
      <c r="BQ29">
        <v>899.89186666666706</v>
      </c>
      <c r="BR29">
        <v>929.00163333333296</v>
      </c>
      <c r="BS29">
        <v>18.160299999999999</v>
      </c>
      <c r="BT29">
        <v>15.451449999999999</v>
      </c>
      <c r="BU29">
        <v>896.09186666666699</v>
      </c>
      <c r="BV29">
        <v>18.035299999999999</v>
      </c>
      <c r="BW29">
        <v>500.00389999999999</v>
      </c>
      <c r="BX29">
        <v>102.608166666667</v>
      </c>
      <c r="BY29">
        <v>9.9958926666666698E-2</v>
      </c>
      <c r="BZ29">
        <v>27.986043333333299</v>
      </c>
      <c r="CA29">
        <v>28.056416666666699</v>
      </c>
      <c r="CB29">
        <v>999.9</v>
      </c>
      <c r="CC29">
        <v>0</v>
      </c>
      <c r="CD29">
        <v>0</v>
      </c>
      <c r="CE29">
        <v>10002.581333333301</v>
      </c>
      <c r="CF29">
        <v>0</v>
      </c>
      <c r="CG29">
        <v>283.78843333333299</v>
      </c>
      <c r="CH29">
        <v>1399.9653333333299</v>
      </c>
      <c r="CI29">
        <v>0.89999890000000005</v>
      </c>
      <c r="CJ29">
        <v>0.10000102666666701</v>
      </c>
      <c r="CK29">
        <v>0</v>
      </c>
      <c r="CL29">
        <v>1160.1500000000001</v>
      </c>
      <c r="CM29">
        <v>4.9997499999999997</v>
      </c>
      <c r="CN29">
        <v>16084.1233333333</v>
      </c>
      <c r="CO29">
        <v>12177.74</v>
      </c>
      <c r="CP29">
        <v>48.893599999999999</v>
      </c>
      <c r="CQ29">
        <v>50.436999999999998</v>
      </c>
      <c r="CR29">
        <v>49.870733333333298</v>
      </c>
      <c r="CS29">
        <v>49.951700000000002</v>
      </c>
      <c r="CT29">
        <v>49.920533333333303</v>
      </c>
      <c r="CU29">
        <v>1255.4653333333299</v>
      </c>
      <c r="CV29">
        <v>139.5</v>
      </c>
      <c r="CW29">
        <v>0</v>
      </c>
      <c r="CX29">
        <v>117.09999990463299</v>
      </c>
      <c r="CY29">
        <v>0</v>
      </c>
      <c r="CZ29">
        <v>1160.0971999999999</v>
      </c>
      <c r="DA29">
        <v>-12.308461519548</v>
      </c>
      <c r="DB29">
        <v>-165.19230741298799</v>
      </c>
      <c r="DC29">
        <v>16083.316000000001</v>
      </c>
      <c r="DD29">
        <v>15</v>
      </c>
      <c r="DE29">
        <v>0</v>
      </c>
      <c r="DF29" t="s">
        <v>291</v>
      </c>
      <c r="DG29">
        <v>1607992667.0999999</v>
      </c>
      <c r="DH29">
        <v>1607992669.5999999</v>
      </c>
      <c r="DI29">
        <v>0</v>
      </c>
      <c r="DJ29">
        <v>2.2829999999999999</v>
      </c>
      <c r="DK29">
        <v>-1.6E-2</v>
      </c>
      <c r="DL29">
        <v>3.8</v>
      </c>
      <c r="DM29">
        <v>0.125</v>
      </c>
      <c r="DN29">
        <v>727</v>
      </c>
      <c r="DO29">
        <v>17</v>
      </c>
      <c r="DP29">
        <v>0.04</v>
      </c>
      <c r="DQ29">
        <v>0.04</v>
      </c>
      <c r="DR29">
        <v>22.192073810847901</v>
      </c>
      <c r="DS29">
        <v>-6.5906795084558698E-3</v>
      </c>
      <c r="DT29">
        <v>3.7998935950398001E-2</v>
      </c>
      <c r="DU29">
        <v>1</v>
      </c>
      <c r="DV29">
        <v>-29.116548387096799</v>
      </c>
      <c r="DW29">
        <v>5.9346774193621797E-2</v>
      </c>
      <c r="DX29">
        <v>4.6663648011976297E-2</v>
      </c>
      <c r="DY29">
        <v>1</v>
      </c>
      <c r="DZ29">
        <v>2.7102722580645202</v>
      </c>
      <c r="EA29">
        <v>-0.11657467741936201</v>
      </c>
      <c r="EB29">
        <v>8.7027458439118306E-3</v>
      </c>
      <c r="EC29">
        <v>1</v>
      </c>
      <c r="ED29">
        <v>3</v>
      </c>
      <c r="EE29">
        <v>3</v>
      </c>
      <c r="EF29" t="s">
        <v>306</v>
      </c>
      <c r="EG29">
        <v>100</v>
      </c>
      <c r="EH29">
        <v>100</v>
      </c>
      <c r="EI29">
        <v>3.8</v>
      </c>
      <c r="EJ29">
        <v>0.125</v>
      </c>
      <c r="EK29">
        <v>3.8</v>
      </c>
      <c r="EL29">
        <v>0</v>
      </c>
      <c r="EM29">
        <v>0</v>
      </c>
      <c r="EN29">
        <v>0</v>
      </c>
      <c r="EO29">
        <v>0.125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1347.5</v>
      </c>
      <c r="EX29">
        <v>1347.5</v>
      </c>
      <c r="EY29">
        <v>2</v>
      </c>
      <c r="EZ29">
        <v>511.40600000000001</v>
      </c>
      <c r="FA29">
        <v>483.48599999999999</v>
      </c>
      <c r="FB29">
        <v>24.327999999999999</v>
      </c>
      <c r="FC29">
        <v>32.1798</v>
      </c>
      <c r="FD29">
        <v>29.9999</v>
      </c>
      <c r="FE29">
        <v>32.128999999999998</v>
      </c>
      <c r="FF29">
        <v>32.099400000000003</v>
      </c>
      <c r="FG29">
        <v>42.206800000000001</v>
      </c>
      <c r="FH29">
        <v>0</v>
      </c>
      <c r="FI29">
        <v>100</v>
      </c>
      <c r="FJ29">
        <v>24.3338</v>
      </c>
      <c r="FK29">
        <v>928.93600000000004</v>
      </c>
      <c r="FL29">
        <v>18.359400000000001</v>
      </c>
      <c r="FM29">
        <v>101.628</v>
      </c>
      <c r="FN29">
        <v>101.051</v>
      </c>
    </row>
    <row r="30" spans="1:170" x14ac:dyDescent="0.25">
      <c r="A30">
        <v>14</v>
      </c>
      <c r="B30">
        <v>1608073640</v>
      </c>
      <c r="C30">
        <v>1317.5</v>
      </c>
      <c r="D30" t="s">
        <v>344</v>
      </c>
      <c r="E30" t="s">
        <v>345</v>
      </c>
      <c r="F30" t="s">
        <v>285</v>
      </c>
      <c r="G30" t="s">
        <v>286</v>
      </c>
      <c r="H30">
        <v>1608073632.25</v>
      </c>
      <c r="I30">
        <f t="shared" si="0"/>
        <v>2.0862010064215857E-3</v>
      </c>
      <c r="J30">
        <f t="shared" si="1"/>
        <v>23.114397936357001</v>
      </c>
      <c r="K30">
        <f t="shared" si="2"/>
        <v>1199.7176666666701</v>
      </c>
      <c r="L30">
        <f t="shared" si="3"/>
        <v>818.32894336176628</v>
      </c>
      <c r="M30">
        <f t="shared" si="4"/>
        <v>84.051975854383386</v>
      </c>
      <c r="N30">
        <f t="shared" si="5"/>
        <v>123.22506880483813</v>
      </c>
      <c r="O30">
        <f t="shared" si="6"/>
        <v>0.10761882879089052</v>
      </c>
      <c r="P30">
        <f t="shared" si="7"/>
        <v>2.9745123621511036</v>
      </c>
      <c r="Q30">
        <f t="shared" si="8"/>
        <v>0.10550158380501123</v>
      </c>
      <c r="R30">
        <f t="shared" si="9"/>
        <v>6.6125246578459196E-2</v>
      </c>
      <c r="S30">
        <f t="shared" si="10"/>
        <v>231.29289977212332</v>
      </c>
      <c r="T30">
        <f t="shared" si="11"/>
        <v>28.79758639784766</v>
      </c>
      <c r="U30">
        <f t="shared" si="12"/>
        <v>28.0911066666667</v>
      </c>
      <c r="V30">
        <f t="shared" si="13"/>
        <v>3.8150416119369464</v>
      </c>
      <c r="W30">
        <f t="shared" si="14"/>
        <v>48.517890493413901</v>
      </c>
      <c r="X30">
        <f t="shared" si="15"/>
        <v>1.8399185776043827</v>
      </c>
      <c r="Y30">
        <f t="shared" si="16"/>
        <v>3.7922476820259607</v>
      </c>
      <c r="Z30">
        <f t="shared" si="17"/>
        <v>1.9751230343325636</v>
      </c>
      <c r="AA30">
        <f t="shared" si="18"/>
        <v>-92.00146438319193</v>
      </c>
      <c r="AB30">
        <f t="shared" si="19"/>
        <v>-16.489480713758208</v>
      </c>
      <c r="AC30">
        <f t="shared" si="20"/>
        <v>-1.2088536052129963</v>
      </c>
      <c r="AD30">
        <f t="shared" si="21"/>
        <v>121.5931010699602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54066.951269139572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346</v>
      </c>
      <c r="AQ30">
        <v>1169.64807692308</v>
      </c>
      <c r="AR30">
        <v>1416.67</v>
      </c>
      <c r="AS30">
        <f t="shared" si="27"/>
        <v>0.17436800601192948</v>
      </c>
      <c r="AT30">
        <v>0.5</v>
      </c>
      <c r="AU30">
        <f t="shared" si="28"/>
        <v>1180.1940807473402</v>
      </c>
      <c r="AV30">
        <f t="shared" si="29"/>
        <v>23.114397936357001</v>
      </c>
      <c r="AW30">
        <f t="shared" si="30"/>
        <v>102.89404428349791</v>
      </c>
      <c r="AX30">
        <f t="shared" si="31"/>
        <v>0.50469763600556239</v>
      </c>
      <c r="AY30">
        <f t="shared" si="32"/>
        <v>2.0074787530853001E-2</v>
      </c>
      <c r="AZ30">
        <f t="shared" si="33"/>
        <v>1.3026392879075577</v>
      </c>
      <c r="BA30" t="s">
        <v>347</v>
      </c>
      <c r="BB30">
        <v>701.68</v>
      </c>
      <c r="BC30">
        <f t="shared" si="34"/>
        <v>714.99000000000012</v>
      </c>
      <c r="BD30">
        <f t="shared" si="35"/>
        <v>0.34549003912910675</v>
      </c>
      <c r="BE30">
        <f t="shared" si="36"/>
        <v>0.72075066395875631</v>
      </c>
      <c r="BF30">
        <f t="shared" si="37"/>
        <v>0.35228802337992721</v>
      </c>
      <c r="BG30">
        <f t="shared" si="38"/>
        <v>0.72465552905469244</v>
      </c>
      <c r="BH30">
        <f t="shared" si="39"/>
        <v>1400.01066666667</v>
      </c>
      <c r="BI30">
        <f t="shared" si="40"/>
        <v>1180.1940807473402</v>
      </c>
      <c r="BJ30">
        <f t="shared" si="41"/>
        <v>0.84298934918639001</v>
      </c>
      <c r="BK30">
        <f t="shared" si="42"/>
        <v>0.19597869837277998</v>
      </c>
      <c r="BL30">
        <v>6</v>
      </c>
      <c r="BM30">
        <v>0.5</v>
      </c>
      <c r="BN30" t="s">
        <v>290</v>
      </c>
      <c r="BO30">
        <v>2</v>
      </c>
      <c r="BP30">
        <v>1608073632.25</v>
      </c>
      <c r="BQ30">
        <v>1199.7176666666701</v>
      </c>
      <c r="BR30">
        <v>1230.4580000000001</v>
      </c>
      <c r="BS30">
        <v>17.913423333333299</v>
      </c>
      <c r="BT30">
        <v>15.4548566666667</v>
      </c>
      <c r="BU30">
        <v>1195.9176666666699</v>
      </c>
      <c r="BV30">
        <v>17.788423333333299</v>
      </c>
      <c r="BW30">
        <v>500.00596666666701</v>
      </c>
      <c r="BX30">
        <v>102.61173333333301</v>
      </c>
      <c r="BY30">
        <v>9.9989789999999995E-2</v>
      </c>
      <c r="BZ30">
        <v>27.98828</v>
      </c>
      <c r="CA30">
        <v>28.0911066666667</v>
      </c>
      <c r="CB30">
        <v>999.9</v>
      </c>
      <c r="CC30">
        <v>0</v>
      </c>
      <c r="CD30">
        <v>0</v>
      </c>
      <c r="CE30">
        <v>9997.4789999999994</v>
      </c>
      <c r="CF30">
        <v>0</v>
      </c>
      <c r="CG30">
        <v>286.861966666667</v>
      </c>
      <c r="CH30">
        <v>1400.01066666667</v>
      </c>
      <c r="CI30">
        <v>0.89999770000000001</v>
      </c>
      <c r="CJ30">
        <v>0.100002283333333</v>
      </c>
      <c r="CK30">
        <v>0</v>
      </c>
      <c r="CL30">
        <v>1169.74133333333</v>
      </c>
      <c r="CM30">
        <v>4.9997499999999997</v>
      </c>
      <c r="CN30">
        <v>16221.87</v>
      </c>
      <c r="CO30">
        <v>12178.1466666667</v>
      </c>
      <c r="CP30">
        <v>48.8791333333333</v>
      </c>
      <c r="CQ30">
        <v>50.375</v>
      </c>
      <c r="CR30">
        <v>49.870800000000003</v>
      </c>
      <c r="CS30">
        <v>49.875</v>
      </c>
      <c r="CT30">
        <v>49.8832666666667</v>
      </c>
      <c r="CU30">
        <v>1255.5066666666701</v>
      </c>
      <c r="CV30">
        <v>139.50399999999999</v>
      </c>
      <c r="CW30">
        <v>0</v>
      </c>
      <c r="CX30">
        <v>119.700000047684</v>
      </c>
      <c r="CY30">
        <v>0</v>
      </c>
      <c r="CZ30">
        <v>1169.64807692308</v>
      </c>
      <c r="DA30">
        <v>-32.589059854953398</v>
      </c>
      <c r="DB30">
        <v>-430.53675259809802</v>
      </c>
      <c r="DC30">
        <v>16220.1615384615</v>
      </c>
      <c r="DD30">
        <v>15</v>
      </c>
      <c r="DE30">
        <v>0</v>
      </c>
      <c r="DF30" t="s">
        <v>291</v>
      </c>
      <c r="DG30">
        <v>1607992667.0999999</v>
      </c>
      <c r="DH30">
        <v>1607992669.5999999</v>
      </c>
      <c r="DI30">
        <v>0</v>
      </c>
      <c r="DJ30">
        <v>2.2829999999999999</v>
      </c>
      <c r="DK30">
        <v>-1.6E-2</v>
      </c>
      <c r="DL30">
        <v>3.8</v>
      </c>
      <c r="DM30">
        <v>0.125</v>
      </c>
      <c r="DN30">
        <v>727</v>
      </c>
      <c r="DO30">
        <v>17</v>
      </c>
      <c r="DP30">
        <v>0.04</v>
      </c>
      <c r="DQ30">
        <v>0.04</v>
      </c>
      <c r="DR30">
        <v>23.1319433452183</v>
      </c>
      <c r="DS30">
        <v>-2.5450489937943099</v>
      </c>
      <c r="DT30">
        <v>0.202725090627663</v>
      </c>
      <c r="DU30">
        <v>0</v>
      </c>
      <c r="DV30">
        <v>-30.755025806451599</v>
      </c>
      <c r="DW30">
        <v>3.0345483870968999</v>
      </c>
      <c r="DX30">
        <v>0.249701850559296</v>
      </c>
      <c r="DY30">
        <v>0</v>
      </c>
      <c r="DZ30">
        <v>2.4589635483871</v>
      </c>
      <c r="EA30">
        <v>-0.100121129032264</v>
      </c>
      <c r="EB30">
        <v>7.4884110672541601E-3</v>
      </c>
      <c r="EC30">
        <v>1</v>
      </c>
      <c r="ED30">
        <v>1</v>
      </c>
      <c r="EE30">
        <v>3</v>
      </c>
      <c r="EF30" t="s">
        <v>292</v>
      </c>
      <c r="EG30">
        <v>100</v>
      </c>
      <c r="EH30">
        <v>100</v>
      </c>
      <c r="EI30">
        <v>3.8</v>
      </c>
      <c r="EJ30">
        <v>0.125</v>
      </c>
      <c r="EK30">
        <v>3.8</v>
      </c>
      <c r="EL30">
        <v>0</v>
      </c>
      <c r="EM30">
        <v>0</v>
      </c>
      <c r="EN30">
        <v>0</v>
      </c>
      <c r="EO30">
        <v>0.125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1349.5</v>
      </c>
      <c r="EX30">
        <v>1349.5</v>
      </c>
      <c r="EY30">
        <v>2</v>
      </c>
      <c r="EZ30">
        <v>511.21199999999999</v>
      </c>
      <c r="FA30">
        <v>484.72899999999998</v>
      </c>
      <c r="FB30">
        <v>24.3399</v>
      </c>
      <c r="FC30">
        <v>32.171300000000002</v>
      </c>
      <c r="FD30">
        <v>30</v>
      </c>
      <c r="FE30">
        <v>32.127400000000002</v>
      </c>
      <c r="FF30">
        <v>32.096600000000002</v>
      </c>
      <c r="FG30">
        <v>52.718299999999999</v>
      </c>
      <c r="FH30">
        <v>0</v>
      </c>
      <c r="FI30">
        <v>100</v>
      </c>
      <c r="FJ30">
        <v>24.342600000000001</v>
      </c>
      <c r="FK30">
        <v>1230.3399999999999</v>
      </c>
      <c r="FL30">
        <v>18.060400000000001</v>
      </c>
      <c r="FM30">
        <v>101.631</v>
      </c>
      <c r="FN30">
        <v>101.05500000000001</v>
      </c>
    </row>
    <row r="31" spans="1:170" x14ac:dyDescent="0.25">
      <c r="A31">
        <v>15</v>
      </c>
      <c r="B31">
        <v>1608073760.5</v>
      </c>
      <c r="C31">
        <v>1438</v>
      </c>
      <c r="D31" t="s">
        <v>348</v>
      </c>
      <c r="E31" t="s">
        <v>349</v>
      </c>
      <c r="F31" t="s">
        <v>285</v>
      </c>
      <c r="G31" t="s">
        <v>286</v>
      </c>
      <c r="H31">
        <v>1608073752.5</v>
      </c>
      <c r="I31">
        <f t="shared" si="0"/>
        <v>1.8720316280389365E-3</v>
      </c>
      <c r="J31">
        <f t="shared" si="1"/>
        <v>22.639792014943112</v>
      </c>
      <c r="K31">
        <f t="shared" si="2"/>
        <v>1399.87161290323</v>
      </c>
      <c r="L31">
        <f t="shared" si="3"/>
        <v>973.4691139203652</v>
      </c>
      <c r="M31">
        <f t="shared" si="4"/>
        <v>99.987078260331486</v>
      </c>
      <c r="N31">
        <f t="shared" si="5"/>
        <v>143.78378369919389</v>
      </c>
      <c r="O31">
        <f t="shared" si="6"/>
        <v>9.4698561576181187E-2</v>
      </c>
      <c r="P31">
        <f t="shared" si="7"/>
        <v>2.974697995924144</v>
      </c>
      <c r="Q31">
        <f t="shared" si="8"/>
        <v>9.3055091450652896E-2</v>
      </c>
      <c r="R31">
        <f t="shared" si="9"/>
        <v>5.8304715677347643E-2</v>
      </c>
      <c r="S31">
        <f t="shared" si="10"/>
        <v>231.28601161723631</v>
      </c>
      <c r="T31">
        <f t="shared" si="11"/>
        <v>28.848939575080749</v>
      </c>
      <c r="U31">
        <f t="shared" si="12"/>
        <v>28.106719354838699</v>
      </c>
      <c r="V31">
        <f t="shared" si="13"/>
        <v>3.8185129593794405</v>
      </c>
      <c r="W31">
        <f t="shared" si="14"/>
        <v>47.7071273949295</v>
      </c>
      <c r="X31">
        <f t="shared" si="15"/>
        <v>1.8088101654479374</v>
      </c>
      <c r="Y31">
        <f t="shared" si="16"/>
        <v>3.7914883251599525</v>
      </c>
      <c r="Z31">
        <f t="shared" si="17"/>
        <v>2.0097027939315031</v>
      </c>
      <c r="AA31">
        <f t="shared" si="18"/>
        <v>-82.556594796517103</v>
      </c>
      <c r="AB31">
        <f t="shared" si="19"/>
        <v>-19.545198217479406</v>
      </c>
      <c r="AC31">
        <f t="shared" si="20"/>
        <v>-1.4328676078141334</v>
      </c>
      <c r="AD31">
        <f t="shared" si="21"/>
        <v>127.75135099542565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54073.023127761458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350</v>
      </c>
      <c r="AQ31">
        <v>1139.4326923076901</v>
      </c>
      <c r="AR31">
        <v>1364.14</v>
      </c>
      <c r="AS31">
        <f t="shared" si="27"/>
        <v>0.16472452071804211</v>
      </c>
      <c r="AT31">
        <v>0.5</v>
      </c>
      <c r="AU31">
        <f t="shared" si="28"/>
        <v>1180.1589781666873</v>
      </c>
      <c r="AV31">
        <f t="shared" si="29"/>
        <v>22.639792014943112</v>
      </c>
      <c r="AW31">
        <f t="shared" si="30"/>
        <v>97.200561024800948</v>
      </c>
      <c r="AX31">
        <f t="shared" si="31"/>
        <v>0.48649698711275974</v>
      </c>
      <c r="AY31">
        <f t="shared" si="32"/>
        <v>1.9673230407335898E-2</v>
      </c>
      <c r="AZ31">
        <f t="shared" si="33"/>
        <v>1.391308809946193</v>
      </c>
      <c r="BA31" t="s">
        <v>351</v>
      </c>
      <c r="BB31">
        <v>700.49</v>
      </c>
      <c r="BC31">
        <f t="shared" si="34"/>
        <v>663.65000000000009</v>
      </c>
      <c r="BD31">
        <f t="shared" si="35"/>
        <v>0.33859309529467335</v>
      </c>
      <c r="BE31">
        <f t="shared" si="36"/>
        <v>0.74092263008522041</v>
      </c>
      <c r="BF31">
        <f t="shared" si="37"/>
        <v>0.34641606048891438</v>
      </c>
      <c r="BG31">
        <f t="shared" si="38"/>
        <v>0.74528300746937692</v>
      </c>
      <c r="BH31">
        <f t="shared" si="39"/>
        <v>1399.96903225806</v>
      </c>
      <c r="BI31">
        <f t="shared" si="40"/>
        <v>1180.1589781666873</v>
      </c>
      <c r="BJ31">
        <f t="shared" si="41"/>
        <v>0.8429893454594255</v>
      </c>
      <c r="BK31">
        <f t="shared" si="42"/>
        <v>0.19597869091885106</v>
      </c>
      <c r="BL31">
        <v>6</v>
      </c>
      <c r="BM31">
        <v>0.5</v>
      </c>
      <c r="BN31" t="s">
        <v>290</v>
      </c>
      <c r="BO31">
        <v>2</v>
      </c>
      <c r="BP31">
        <v>1608073752.5</v>
      </c>
      <c r="BQ31">
        <v>1399.87161290323</v>
      </c>
      <c r="BR31">
        <v>1430.1838709677399</v>
      </c>
      <c r="BS31">
        <v>17.610483870967698</v>
      </c>
      <c r="BT31">
        <v>15.4036225806452</v>
      </c>
      <c r="BU31">
        <v>1396.0716129032301</v>
      </c>
      <c r="BV31">
        <v>17.485483870967698</v>
      </c>
      <c r="BW31">
        <v>500.00358064516098</v>
      </c>
      <c r="BX31">
        <v>102.612161290323</v>
      </c>
      <c r="BY31">
        <v>9.9960574193548396E-2</v>
      </c>
      <c r="BZ31">
        <v>27.984845161290298</v>
      </c>
      <c r="CA31">
        <v>28.106719354838699</v>
      </c>
      <c r="CB31">
        <v>999.9</v>
      </c>
      <c r="CC31">
        <v>0</v>
      </c>
      <c r="CD31">
        <v>0</v>
      </c>
      <c r="CE31">
        <v>9998.4870967742008</v>
      </c>
      <c r="CF31">
        <v>0</v>
      </c>
      <c r="CG31">
        <v>288.35145161290302</v>
      </c>
      <c r="CH31">
        <v>1399.96903225806</v>
      </c>
      <c r="CI31">
        <v>0.89999916129032298</v>
      </c>
      <c r="CJ31">
        <v>0.10000082258064499</v>
      </c>
      <c r="CK31">
        <v>0</v>
      </c>
      <c r="CL31">
        <v>1139.5258064516099</v>
      </c>
      <c r="CM31">
        <v>4.9997499999999997</v>
      </c>
      <c r="CN31">
        <v>15818.1387096774</v>
      </c>
      <c r="CO31">
        <v>12177.777419354799</v>
      </c>
      <c r="CP31">
        <v>48.866806451612902</v>
      </c>
      <c r="CQ31">
        <v>50.340451612903202</v>
      </c>
      <c r="CR31">
        <v>49.816064516129003</v>
      </c>
      <c r="CS31">
        <v>49.868838709677398</v>
      </c>
      <c r="CT31">
        <v>49.883000000000003</v>
      </c>
      <c r="CU31">
        <v>1255.4693548387099</v>
      </c>
      <c r="CV31">
        <v>139.49967741935501</v>
      </c>
      <c r="CW31">
        <v>0</v>
      </c>
      <c r="CX31">
        <v>119.69999980926499</v>
      </c>
      <c r="CY31">
        <v>0</v>
      </c>
      <c r="CZ31">
        <v>1139.4326923076901</v>
      </c>
      <c r="DA31">
        <v>-23.804786317965299</v>
      </c>
      <c r="DB31">
        <v>-323.01196580287001</v>
      </c>
      <c r="DC31">
        <v>15816.8884615385</v>
      </c>
      <c r="DD31">
        <v>15</v>
      </c>
      <c r="DE31">
        <v>0</v>
      </c>
      <c r="DF31" t="s">
        <v>291</v>
      </c>
      <c r="DG31">
        <v>1607992667.0999999</v>
      </c>
      <c r="DH31">
        <v>1607992669.5999999</v>
      </c>
      <c r="DI31">
        <v>0</v>
      </c>
      <c r="DJ31">
        <v>2.2829999999999999</v>
      </c>
      <c r="DK31">
        <v>-1.6E-2</v>
      </c>
      <c r="DL31">
        <v>3.8</v>
      </c>
      <c r="DM31">
        <v>0.125</v>
      </c>
      <c r="DN31">
        <v>727</v>
      </c>
      <c r="DO31">
        <v>17</v>
      </c>
      <c r="DP31">
        <v>0.04</v>
      </c>
      <c r="DQ31">
        <v>0.04</v>
      </c>
      <c r="DR31">
        <v>22.681504392378301</v>
      </c>
      <c r="DS31">
        <v>-2.4914866236143798</v>
      </c>
      <c r="DT31">
        <v>0.321408058464489</v>
      </c>
      <c r="DU31">
        <v>0</v>
      </c>
      <c r="DV31">
        <v>-30.337748387096799</v>
      </c>
      <c r="DW31">
        <v>3.6442500000001399</v>
      </c>
      <c r="DX31">
        <v>0.41519862939590402</v>
      </c>
      <c r="DY31">
        <v>0</v>
      </c>
      <c r="DZ31">
        <v>2.20770806451613</v>
      </c>
      <c r="EA31">
        <v>-0.10351112903225999</v>
      </c>
      <c r="EB31">
        <v>7.7665749578873199E-3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3.8</v>
      </c>
      <c r="EJ31">
        <v>0.125</v>
      </c>
      <c r="EK31">
        <v>3.8</v>
      </c>
      <c r="EL31">
        <v>0</v>
      </c>
      <c r="EM31">
        <v>0</v>
      </c>
      <c r="EN31">
        <v>0</v>
      </c>
      <c r="EO31">
        <v>0.125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1351.6</v>
      </c>
      <c r="EX31">
        <v>1351.5</v>
      </c>
      <c r="EY31">
        <v>2</v>
      </c>
      <c r="EZ31">
        <v>511.16500000000002</v>
      </c>
      <c r="FA31">
        <v>485.10599999999999</v>
      </c>
      <c r="FB31">
        <v>24.336300000000001</v>
      </c>
      <c r="FC31">
        <v>32.157600000000002</v>
      </c>
      <c r="FD31">
        <v>29.9999</v>
      </c>
      <c r="FE31">
        <v>32.116100000000003</v>
      </c>
      <c r="FF31">
        <v>32.088200000000001</v>
      </c>
      <c r="FG31">
        <v>59.384099999999997</v>
      </c>
      <c r="FH31">
        <v>0</v>
      </c>
      <c r="FI31">
        <v>100</v>
      </c>
      <c r="FJ31">
        <v>24.339300000000001</v>
      </c>
      <c r="FK31">
        <v>1430.11</v>
      </c>
      <c r="FL31">
        <v>17.850899999999999</v>
      </c>
      <c r="FM31">
        <v>101.634</v>
      </c>
      <c r="FN31">
        <v>101.05500000000001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2020-12-15T15:12:39Z</dcterms:created>
  <dcterms:modified xsi:type="dcterms:W3CDTF">2021-05-04T23:26:11Z</dcterms:modified>
</cp:coreProperties>
</file>