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11DC7CC2-4749-41B6-A7F7-B8D597B1566E}" xr6:coauthVersionLast="46" xr6:coauthVersionMax="46" xr10:uidLastSave="{00000000-0000-0000-0000-000000000000}"/>
  <bookViews>
    <workbookView xWindow="1560" yWindow="156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Z31" i="1"/>
  <c r="AX31" i="1"/>
  <c r="AS31" i="1"/>
  <c r="AM31" i="1"/>
  <c r="AN31" i="1" s="1"/>
  <c r="AI31" i="1"/>
  <c r="AG31" i="1" s="1"/>
  <c r="Y31" i="1"/>
  <c r="X31" i="1"/>
  <c r="W31" i="1" s="1"/>
  <c r="P31" i="1"/>
  <c r="BK30" i="1"/>
  <c r="BJ30" i="1"/>
  <c r="BH30" i="1"/>
  <c r="BI30" i="1" s="1"/>
  <c r="BG30" i="1"/>
  <c r="BF30" i="1"/>
  <c r="BE30" i="1"/>
  <c r="BD30" i="1"/>
  <c r="BC30" i="1"/>
  <c r="AZ30" i="1"/>
  <c r="AX30" i="1"/>
  <c r="AS30" i="1"/>
  <c r="AN30" i="1"/>
  <c r="AM30" i="1"/>
  <c r="AI30" i="1"/>
  <c r="AG30" i="1" s="1"/>
  <c r="Y30" i="1"/>
  <c r="X30" i="1"/>
  <c r="W30" i="1" s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N29" i="1"/>
  <c r="AM29" i="1"/>
  <c r="AI29" i="1"/>
  <c r="AG29" i="1" s="1"/>
  <c r="Y29" i="1"/>
  <c r="X29" i="1"/>
  <c r="W29" i="1" s="1"/>
  <c r="P29" i="1"/>
  <c r="BK28" i="1"/>
  <c r="BJ28" i="1"/>
  <c r="BI28" i="1"/>
  <c r="S28" i="1" s="1"/>
  <c r="BH28" i="1"/>
  <c r="BG28" i="1"/>
  <c r="BF28" i="1"/>
  <c r="BE28" i="1"/>
  <c r="BD28" i="1"/>
  <c r="BC28" i="1"/>
  <c r="AX28" i="1" s="1"/>
  <c r="AZ28" i="1"/>
  <c r="AS28" i="1"/>
  <c r="AN28" i="1"/>
  <c r="AM28" i="1"/>
  <c r="AI28" i="1"/>
  <c r="AG28" i="1" s="1"/>
  <c r="Y28" i="1"/>
  <c r="W28" i="1" s="1"/>
  <c r="X28" i="1"/>
  <c r="P28" i="1"/>
  <c r="BK27" i="1"/>
  <c r="BJ27" i="1"/>
  <c r="BI27" i="1"/>
  <c r="AU27" i="1" s="1"/>
  <c r="BH27" i="1"/>
  <c r="BG27" i="1"/>
  <c r="BF27" i="1"/>
  <c r="BE27" i="1"/>
  <c r="BD27" i="1"/>
  <c r="BC27" i="1"/>
  <c r="AX27" i="1" s="1"/>
  <c r="AZ27" i="1"/>
  <c r="AS27" i="1"/>
  <c r="AW27" i="1" s="1"/>
  <c r="AN27" i="1"/>
  <c r="AM27" i="1"/>
  <c r="AI27" i="1"/>
  <c r="AG27" i="1" s="1"/>
  <c r="Y27" i="1"/>
  <c r="X27" i="1"/>
  <c r="W27" i="1" s="1"/>
  <c r="P27" i="1"/>
  <c r="BK26" i="1"/>
  <c r="BJ26" i="1"/>
  <c r="BI26" i="1"/>
  <c r="AU26" i="1" s="1"/>
  <c r="BH26" i="1"/>
  <c r="BG26" i="1"/>
  <c r="BF26" i="1"/>
  <c r="BE26" i="1"/>
  <c r="BD26" i="1"/>
  <c r="BC26" i="1"/>
  <c r="AX26" i="1" s="1"/>
  <c r="AZ26" i="1"/>
  <c r="AS26" i="1"/>
  <c r="AW26" i="1" s="1"/>
  <c r="AN26" i="1"/>
  <c r="AM26" i="1"/>
  <c r="AI26" i="1"/>
  <c r="AG26" i="1"/>
  <c r="J26" i="1" s="1"/>
  <c r="AV26" i="1" s="1"/>
  <c r="Y26" i="1"/>
  <c r="X26" i="1"/>
  <c r="W26" i="1"/>
  <c r="S26" i="1"/>
  <c r="P26" i="1"/>
  <c r="BK25" i="1"/>
  <c r="BJ25" i="1"/>
  <c r="BI25" i="1" s="1"/>
  <c r="BH25" i="1"/>
  <c r="BG25" i="1"/>
  <c r="BF25" i="1"/>
  <c r="BE25" i="1"/>
  <c r="BD25" i="1"/>
  <c r="BC25" i="1"/>
  <c r="AZ25" i="1"/>
  <c r="AX25" i="1"/>
  <c r="AS25" i="1"/>
  <c r="AM25" i="1"/>
  <c r="AN25" i="1" s="1"/>
  <c r="AI25" i="1"/>
  <c r="AG25" i="1"/>
  <c r="K25" i="1" s="1"/>
  <c r="Y25" i="1"/>
  <c r="X25" i="1"/>
  <c r="W25" i="1"/>
  <c r="P25" i="1"/>
  <c r="BK24" i="1"/>
  <c r="BJ24" i="1"/>
  <c r="BI24" i="1" s="1"/>
  <c r="BH24" i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/>
  <c r="AH24" i="1" s="1"/>
  <c r="AA24" i="1"/>
  <c r="Y24" i="1"/>
  <c r="X24" i="1"/>
  <c r="W24" i="1"/>
  <c r="P24" i="1"/>
  <c r="K24" i="1"/>
  <c r="J24" i="1"/>
  <c r="AV24" i="1" s="1"/>
  <c r="I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M23" i="1"/>
  <c r="AN23" i="1" s="1"/>
  <c r="AI23" i="1"/>
  <c r="AH23" i="1"/>
  <c r="AG23" i="1"/>
  <c r="K23" i="1" s="1"/>
  <c r="Y23" i="1"/>
  <c r="X23" i="1"/>
  <c r="W23" i="1" s="1"/>
  <c r="P23" i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N22" i="1"/>
  <c r="AM22" i="1"/>
  <c r="AI22" i="1"/>
  <c r="AG22" i="1" s="1"/>
  <c r="Y22" i="1"/>
  <c r="X22" i="1"/>
  <c r="W22" i="1" s="1"/>
  <c r="P22" i="1"/>
  <c r="BK21" i="1"/>
  <c r="BJ21" i="1"/>
  <c r="BH21" i="1"/>
  <c r="BI21" i="1" s="1"/>
  <c r="BG21" i="1"/>
  <c r="BF21" i="1"/>
  <c r="BE21" i="1"/>
  <c r="BD21" i="1"/>
  <c r="BC21" i="1"/>
  <c r="AX21" i="1" s="1"/>
  <c r="AZ21" i="1"/>
  <c r="AV21" i="1"/>
  <c r="AS21" i="1"/>
  <c r="AN21" i="1"/>
  <c r="AM21" i="1"/>
  <c r="AI21" i="1"/>
  <c r="AH21" i="1"/>
  <c r="AG21" i="1"/>
  <c r="I21" i="1" s="1"/>
  <c r="Y21" i="1"/>
  <c r="X21" i="1"/>
  <c r="W21" i="1" s="1"/>
  <c r="P21" i="1"/>
  <c r="N21" i="1"/>
  <c r="K21" i="1"/>
  <c r="J21" i="1"/>
  <c r="BK20" i="1"/>
  <c r="BJ20" i="1"/>
  <c r="BI20" i="1"/>
  <c r="S20" i="1" s="1"/>
  <c r="BH20" i="1"/>
  <c r="BG20" i="1"/>
  <c r="BF20" i="1"/>
  <c r="BE20" i="1"/>
  <c r="BD20" i="1"/>
  <c r="BC20" i="1"/>
  <c r="AZ20" i="1"/>
  <c r="AX20" i="1"/>
  <c r="AS20" i="1"/>
  <c r="AN20" i="1"/>
  <c r="AM20" i="1"/>
  <c r="AI20" i="1"/>
  <c r="AG20" i="1" s="1"/>
  <c r="Y20" i="1"/>
  <c r="X20" i="1"/>
  <c r="W20" i="1" s="1"/>
  <c r="P20" i="1"/>
  <c r="BK19" i="1"/>
  <c r="BJ19" i="1"/>
  <c r="BI19" i="1"/>
  <c r="AU19" i="1" s="1"/>
  <c r="BH19" i="1"/>
  <c r="BG19" i="1"/>
  <c r="BF19" i="1"/>
  <c r="BE19" i="1"/>
  <c r="BD19" i="1"/>
  <c r="BC19" i="1"/>
  <c r="AX19" i="1" s="1"/>
  <c r="AZ19" i="1"/>
  <c r="AS19" i="1"/>
  <c r="AW19" i="1" s="1"/>
  <c r="AN19" i="1"/>
  <c r="AM19" i="1"/>
  <c r="AI19" i="1"/>
  <c r="AG19" i="1" s="1"/>
  <c r="Y19" i="1"/>
  <c r="X19" i="1"/>
  <c r="W19" i="1" s="1"/>
  <c r="P19" i="1"/>
  <c r="BK18" i="1"/>
  <c r="BJ18" i="1"/>
  <c r="BI18" i="1"/>
  <c r="BH18" i="1"/>
  <c r="BG18" i="1"/>
  <c r="BF18" i="1"/>
  <c r="BE18" i="1"/>
  <c r="BD18" i="1"/>
  <c r="BC18" i="1"/>
  <c r="AX18" i="1" s="1"/>
  <c r="AZ18" i="1"/>
  <c r="AU18" i="1"/>
  <c r="AS18" i="1"/>
  <c r="AW18" i="1" s="1"/>
  <c r="AN18" i="1"/>
  <c r="AM18" i="1"/>
  <c r="AI18" i="1"/>
  <c r="AG18" i="1"/>
  <c r="J18" i="1" s="1"/>
  <c r="AV18" i="1" s="1"/>
  <c r="AY18" i="1" s="1"/>
  <c r="Y18" i="1"/>
  <c r="X18" i="1"/>
  <c r="W18" i="1"/>
  <c r="S18" i="1"/>
  <c r="P18" i="1"/>
  <c r="BK17" i="1"/>
  <c r="BJ17" i="1"/>
  <c r="BI17" i="1" s="1"/>
  <c r="BH17" i="1"/>
  <c r="BG17" i="1"/>
  <c r="BF17" i="1"/>
  <c r="BE17" i="1"/>
  <c r="BD17" i="1"/>
  <c r="BC17" i="1"/>
  <c r="AZ17" i="1"/>
  <c r="AX17" i="1"/>
  <c r="AS17" i="1"/>
  <c r="AM17" i="1"/>
  <c r="AN17" i="1" s="1"/>
  <c r="AI17" i="1"/>
  <c r="AG17" i="1"/>
  <c r="K17" i="1" s="1"/>
  <c r="Y17" i="1"/>
  <c r="X17" i="1"/>
  <c r="W17" i="1"/>
  <c r="P17" i="1"/>
  <c r="N27" i="1" l="1"/>
  <c r="K27" i="1"/>
  <c r="I27" i="1"/>
  <c r="J27" i="1"/>
  <c r="AV27" i="1" s="1"/>
  <c r="AY27" i="1" s="1"/>
  <c r="AH27" i="1"/>
  <c r="K20" i="1"/>
  <c r="J20" i="1"/>
  <c r="AV20" i="1" s="1"/>
  <c r="I20" i="1"/>
  <c r="AH20" i="1"/>
  <c r="N20" i="1"/>
  <c r="N22" i="1"/>
  <c r="K22" i="1"/>
  <c r="J22" i="1"/>
  <c r="AV22" i="1" s="1"/>
  <c r="AY22" i="1" s="1"/>
  <c r="AH22" i="1"/>
  <c r="I22" i="1"/>
  <c r="I29" i="1"/>
  <c r="AH29" i="1"/>
  <c r="N29" i="1"/>
  <c r="K29" i="1"/>
  <c r="J29" i="1"/>
  <c r="AV29" i="1" s="1"/>
  <c r="AY29" i="1" s="1"/>
  <c r="N30" i="1"/>
  <c r="K30" i="1"/>
  <c r="J30" i="1"/>
  <c r="AV30" i="1" s="1"/>
  <c r="AH30" i="1"/>
  <c r="I30" i="1"/>
  <c r="K31" i="1"/>
  <c r="J31" i="1"/>
  <c r="AV31" i="1" s="1"/>
  <c r="AY31" i="1" s="1"/>
  <c r="I31" i="1"/>
  <c r="AH31" i="1"/>
  <c r="N31" i="1"/>
  <c r="AW21" i="1"/>
  <c r="AU21" i="1"/>
  <c r="S21" i="1"/>
  <c r="T28" i="1"/>
  <c r="U28" i="1" s="1"/>
  <c r="S29" i="1"/>
  <c r="AU29" i="1"/>
  <c r="K28" i="1"/>
  <c r="J28" i="1"/>
  <c r="AV28" i="1" s="1"/>
  <c r="I28" i="1"/>
  <c r="AH28" i="1"/>
  <c r="N28" i="1"/>
  <c r="AY21" i="1"/>
  <c r="AU22" i="1"/>
  <c r="AW22" i="1" s="1"/>
  <c r="S22" i="1"/>
  <c r="AW24" i="1"/>
  <c r="AU24" i="1"/>
  <c r="AY24" i="1" s="1"/>
  <c r="S24" i="1"/>
  <c r="AW29" i="1"/>
  <c r="AU30" i="1"/>
  <c r="AW30" i="1" s="1"/>
  <c r="S30" i="1"/>
  <c r="S31" i="1"/>
  <c r="AU31" i="1"/>
  <c r="AW31" i="1" s="1"/>
  <c r="T20" i="1"/>
  <c r="U20" i="1" s="1"/>
  <c r="AY26" i="1"/>
  <c r="AB28" i="1"/>
  <c r="N19" i="1"/>
  <c r="K19" i="1"/>
  <c r="J19" i="1"/>
  <c r="AV19" i="1" s="1"/>
  <c r="AY19" i="1" s="1"/>
  <c r="AH19" i="1"/>
  <c r="I19" i="1"/>
  <c r="AU17" i="1"/>
  <c r="AW17" i="1" s="1"/>
  <c r="S17" i="1"/>
  <c r="AB20" i="1"/>
  <c r="AA21" i="1"/>
  <c r="S23" i="1"/>
  <c r="AU23" i="1"/>
  <c r="AW23" i="1" s="1"/>
  <c r="AU25" i="1"/>
  <c r="AW25" i="1" s="1"/>
  <c r="S25" i="1"/>
  <c r="N17" i="1"/>
  <c r="K18" i="1"/>
  <c r="AU20" i="1"/>
  <c r="AW20" i="1" s="1"/>
  <c r="N25" i="1"/>
  <c r="K26" i="1"/>
  <c r="AU28" i="1"/>
  <c r="AW28" i="1" s="1"/>
  <c r="AH17" i="1"/>
  <c r="N23" i="1"/>
  <c r="AH25" i="1"/>
  <c r="I17" i="1"/>
  <c r="N18" i="1"/>
  <c r="S19" i="1"/>
  <c r="I25" i="1"/>
  <c r="N26" i="1"/>
  <c r="S27" i="1"/>
  <c r="J17" i="1"/>
  <c r="AV17" i="1" s="1"/>
  <c r="J25" i="1"/>
  <c r="AV25" i="1" s="1"/>
  <c r="AH18" i="1"/>
  <c r="I23" i="1"/>
  <c r="N24" i="1"/>
  <c r="AH26" i="1"/>
  <c r="I18" i="1"/>
  <c r="J23" i="1"/>
  <c r="AV23" i="1" s="1"/>
  <c r="I26" i="1"/>
  <c r="AA18" i="1" l="1"/>
  <c r="T18" i="1"/>
  <c r="U18" i="1" s="1"/>
  <c r="T25" i="1"/>
  <c r="U25" i="1" s="1"/>
  <c r="T30" i="1"/>
  <c r="U30" i="1" s="1"/>
  <c r="T29" i="1"/>
  <c r="U29" i="1" s="1"/>
  <c r="AA31" i="1"/>
  <c r="T19" i="1"/>
  <c r="U19" i="1" s="1"/>
  <c r="V28" i="1"/>
  <c r="Z28" i="1" s="1"/>
  <c r="AC28" i="1"/>
  <c r="AD28" i="1" s="1"/>
  <c r="AA23" i="1"/>
  <c r="T21" i="1"/>
  <c r="U21" i="1" s="1"/>
  <c r="AA25" i="1"/>
  <c r="Q25" i="1"/>
  <c r="O25" i="1" s="1"/>
  <c r="R25" i="1" s="1"/>
  <c r="L25" i="1" s="1"/>
  <c r="M25" i="1" s="1"/>
  <c r="AA17" i="1"/>
  <c r="Q17" i="1"/>
  <c r="O17" i="1" s="1"/>
  <c r="R17" i="1" s="1"/>
  <c r="L17" i="1" s="1"/>
  <c r="M17" i="1" s="1"/>
  <c r="T23" i="1"/>
  <c r="U23" i="1" s="1"/>
  <c r="AA19" i="1"/>
  <c r="V20" i="1"/>
  <c r="Z20" i="1" s="1"/>
  <c r="AC20" i="1"/>
  <c r="AD20" i="1" s="1"/>
  <c r="T24" i="1"/>
  <c r="U24" i="1" s="1"/>
  <c r="AA28" i="1"/>
  <c r="Q28" i="1"/>
  <c r="O28" i="1" s="1"/>
  <c r="R28" i="1" s="1"/>
  <c r="L28" i="1" s="1"/>
  <c r="M28" i="1" s="1"/>
  <c r="AA30" i="1"/>
  <c r="AA27" i="1"/>
  <c r="AY25" i="1"/>
  <c r="AY28" i="1"/>
  <c r="Q29" i="1"/>
  <c r="O29" i="1" s="1"/>
  <c r="R29" i="1" s="1"/>
  <c r="L29" i="1" s="1"/>
  <c r="M29" i="1" s="1"/>
  <c r="AA29" i="1"/>
  <c r="T17" i="1"/>
  <c r="U17" i="1" s="1"/>
  <c r="T26" i="1"/>
  <c r="U26" i="1" s="1"/>
  <c r="AA26" i="1"/>
  <c r="AY17" i="1"/>
  <c r="T31" i="1"/>
  <c r="U31" i="1" s="1"/>
  <c r="Q31" i="1" s="1"/>
  <c r="O31" i="1" s="1"/>
  <c r="R31" i="1" s="1"/>
  <c r="L31" i="1" s="1"/>
  <c r="M31" i="1" s="1"/>
  <c r="AY30" i="1"/>
  <c r="AA20" i="1"/>
  <c r="Q20" i="1"/>
  <c r="O20" i="1" s="1"/>
  <c r="R20" i="1" s="1"/>
  <c r="L20" i="1" s="1"/>
  <c r="M20" i="1" s="1"/>
  <c r="AY23" i="1"/>
  <c r="T27" i="1"/>
  <c r="U27" i="1" s="1"/>
  <c r="T22" i="1"/>
  <c r="U22" i="1" s="1"/>
  <c r="Q22" i="1" s="1"/>
  <c r="O22" i="1" s="1"/>
  <c r="R22" i="1" s="1"/>
  <c r="L22" i="1" s="1"/>
  <c r="M22" i="1" s="1"/>
  <c r="AA22" i="1"/>
  <c r="AY20" i="1"/>
  <c r="V30" i="1" l="1"/>
  <c r="Z30" i="1" s="1"/>
  <c r="AC30" i="1"/>
  <c r="AB30" i="1"/>
  <c r="V19" i="1"/>
  <c r="Z19" i="1" s="1"/>
  <c r="AC19" i="1"/>
  <c r="AB19" i="1"/>
  <c r="V26" i="1"/>
  <c r="Z26" i="1" s="1"/>
  <c r="AB26" i="1"/>
  <c r="AC26" i="1"/>
  <c r="Q26" i="1"/>
  <c r="O26" i="1" s="1"/>
  <c r="R26" i="1" s="1"/>
  <c r="L26" i="1" s="1"/>
  <c r="M26" i="1" s="1"/>
  <c r="AC25" i="1"/>
  <c r="AD25" i="1" s="1"/>
  <c r="V25" i="1"/>
  <c r="Z25" i="1" s="1"/>
  <c r="AB25" i="1"/>
  <c r="V27" i="1"/>
  <c r="Z27" i="1" s="1"/>
  <c r="AC27" i="1"/>
  <c r="AD27" i="1" s="1"/>
  <c r="AB27" i="1"/>
  <c r="Q30" i="1"/>
  <c r="O30" i="1" s="1"/>
  <c r="R30" i="1" s="1"/>
  <c r="L30" i="1" s="1"/>
  <c r="M30" i="1" s="1"/>
  <c r="V21" i="1"/>
  <c r="Z21" i="1" s="1"/>
  <c r="AC21" i="1"/>
  <c r="AB21" i="1"/>
  <c r="Q21" i="1"/>
  <c r="O21" i="1" s="1"/>
  <c r="R21" i="1" s="1"/>
  <c r="L21" i="1" s="1"/>
  <c r="M21" i="1" s="1"/>
  <c r="AB18" i="1"/>
  <c r="V18" i="1"/>
  <c r="Z18" i="1" s="1"/>
  <c r="AC18" i="1"/>
  <c r="V24" i="1"/>
  <c r="Z24" i="1" s="1"/>
  <c r="AC24" i="1"/>
  <c r="AD24" i="1" s="1"/>
  <c r="AB24" i="1"/>
  <c r="Q24" i="1"/>
  <c r="O24" i="1" s="1"/>
  <c r="R24" i="1" s="1"/>
  <c r="L24" i="1" s="1"/>
  <c r="M24" i="1" s="1"/>
  <c r="Q27" i="1"/>
  <c r="O27" i="1" s="1"/>
  <c r="R27" i="1" s="1"/>
  <c r="L27" i="1" s="1"/>
  <c r="M27" i="1" s="1"/>
  <c r="AC17" i="1"/>
  <c r="AD17" i="1" s="1"/>
  <c r="V17" i="1"/>
  <c r="Z17" i="1" s="1"/>
  <c r="AB17" i="1"/>
  <c r="Q19" i="1"/>
  <c r="O19" i="1" s="1"/>
  <c r="R19" i="1" s="1"/>
  <c r="L19" i="1" s="1"/>
  <c r="M19" i="1" s="1"/>
  <c r="V22" i="1"/>
  <c r="Z22" i="1" s="1"/>
  <c r="AC22" i="1"/>
  <c r="AB22" i="1"/>
  <c r="AC31" i="1"/>
  <c r="V31" i="1"/>
  <c r="Z31" i="1" s="1"/>
  <c r="AB31" i="1"/>
  <c r="V23" i="1"/>
  <c r="Z23" i="1" s="1"/>
  <c r="AC23" i="1"/>
  <c r="AD23" i="1" s="1"/>
  <c r="AB23" i="1"/>
  <c r="Q23" i="1"/>
  <c r="O23" i="1" s="1"/>
  <c r="R23" i="1" s="1"/>
  <c r="L23" i="1" s="1"/>
  <c r="M23" i="1" s="1"/>
  <c r="V29" i="1"/>
  <c r="Z29" i="1" s="1"/>
  <c r="AC29" i="1"/>
  <c r="AB29" i="1"/>
  <c r="Q18" i="1"/>
  <c r="O18" i="1" s="1"/>
  <c r="R18" i="1" s="1"/>
  <c r="L18" i="1" s="1"/>
  <c r="M18" i="1" s="1"/>
  <c r="AD18" i="1" l="1"/>
  <c r="AD31" i="1"/>
  <c r="AD19" i="1"/>
  <c r="AD22" i="1"/>
  <c r="AD21" i="1"/>
  <c r="AD29" i="1"/>
  <c r="AD30" i="1"/>
  <c r="AD26" i="1"/>
</calcChain>
</file>

<file path=xl/sharedStrings.xml><?xml version="1.0" encoding="utf-8"?>
<sst xmlns="http://schemas.openxmlformats.org/spreadsheetml/2006/main" count="693" uniqueCount="351">
  <si>
    <t>File opened</t>
  </si>
  <si>
    <t>2020-12-15 15:45:31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</si>
  <si>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</si>
  <si>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</si>
  <si>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</si>
  <si>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</si>
  <si>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</si>
  <si>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</si>
  <si>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</si>
  <si>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</si>
  <si>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</si>
  <si>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</si>
  <si>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</si>
  <si>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{"co2bspanconc2": "299.2", "h2obspan2a": "0.0708892", "h2obspan2": "0", "co2aspanconc2": "299.2", "co2aspan2b": "0.306383", "h2oaspan2": "0", "flowazero": "0.29042", "h2obspan2b": "0.0705964", "h2oaspanconc2": "0", "h2obzero": "1.1444", "h2oazero": "1.13424", "co2bspan2": "-0.0301809", "chamberpressurezero": "2.68126", "co2bspan2a": "0.310949", "h2oaspanconc1": "12.28", "co2aspan2a": "0.308883", "co2bspan1": "1.00108", "co2azero": "0.965182", "co2aspan2": "-0.0279682", "h2obspanconc2": "0", "co2bspan2b": "0.308367", "co2aspanconc1": "2500", "co2aspan1": "1.00054", "co2bzero": "0.964262", "h2oaspan2b": "0.070146", "tazero": "0.0863571", "tbzero": "0.134552", "h2oaspan1": "1.00771", "h2obspan1": "0.99587", "co2bspanconc1": "2500", "h2obspanconc1": "12.28", "flowmeterzero": "1.00299", "ssb_ref": "37377.7", "flowbzero": "0.29097", "oxygen": "21", "ssa_ref": "35809.5", "h2oaspan2a": "0.0696095"}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</si>
  <si>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</si>
  <si>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</si>
  <si>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</si>
  <si>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</si>
  <si>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</si>
  <si>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</si>
  <si>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</si>
  <si>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</si>
  <si>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</si>
  <si>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15:45:31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</si>
  <si>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</si>
  <si>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</si>
  <si>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</si>
  <si>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</si>
  <si>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</si>
  <si>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</si>
  <si>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</si>
  <si>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</si>
  <si>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</si>
  <si>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</si>
  <si>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</si>
  <si>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</si>
  <si>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</si>
  <si>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</si>
  <si>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</si>
  <si>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</si>
  <si>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</si>
  <si>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</si>
  <si>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</si>
  <si>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</si>
  <si>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</si>
  <si>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</si>
  <si>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</si>
  <si>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</si>
  <si>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</si>
  <si>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</si>
  <si>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</si>
  <si>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</si>
  <si>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</si>
  <si>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</si>
  <si>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</si>
  <si>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</si>
  <si>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</si>
  <si>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</si>
  <si>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</si>
  <si>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</si>
  <si>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</si>
  <si>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</si>
  <si>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</si>
  <si>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</si>
  <si>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</si>
  <si>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</si>
  <si>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</si>
  <si>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</si>
  <si>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</si>
  <si>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</si>
  <si>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</si>
  <si>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</si>
  <si>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</si>
  <si>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</si>
  <si>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</si>
  <si>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</si>
  <si>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</si>
  <si>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1.48986 67.4738 374.331 630.733 892.282 1109.53 1310.3 1504.85</t>
  </si>
  <si>
    <t>Fs_true</t>
  </si>
  <si>
    <t>0.135212 100.35 403.72 600.816 800.49 1000.75 1200.71 1401.06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</si>
  <si>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</si>
  <si>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</si>
  <si>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</si>
  <si>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</si>
  <si>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</si>
  <si>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</si>
  <si>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</si>
  <si>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</si>
  <si>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</si>
  <si>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</si>
  <si>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</si>
  <si>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</si>
  <si>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</si>
  <si>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</si>
  <si>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</si>
  <si>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</si>
  <si>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</si>
  <si>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</si>
  <si>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</si>
  <si>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</si>
  <si>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</si>
  <si>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</si>
  <si>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</si>
  <si>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</si>
  <si>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</si>
  <si>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</si>
  <si>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</si>
  <si>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</si>
  <si>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</si>
  <si>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</si>
  <si>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</si>
  <si>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</si>
  <si>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</si>
  <si>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</si>
  <si>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</si>
  <si>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</si>
  <si>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</si>
  <si>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</si>
  <si>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</si>
  <si>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</si>
  <si>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</si>
  <si>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</si>
  <si>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</si>
  <si>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</si>
  <si>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</si>
  <si>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</si>
  <si>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</si>
  <si>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</si>
  <si>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</si>
  <si>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</si>
  <si>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</si>
  <si>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</si>
  <si>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</si>
  <si>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</si>
  <si>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</si>
  <si>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</si>
  <si>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</si>
  <si>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</si>
  <si>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</si>
  <si>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</si>
  <si>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</si>
  <si>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</si>
  <si>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</si>
  <si>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</si>
  <si>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</si>
  <si>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</si>
  <si>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</si>
  <si>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</si>
  <si>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</si>
  <si>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</si>
  <si>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</si>
  <si>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</si>
  <si>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</si>
  <si>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</si>
  <si>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</si>
  <si>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</si>
  <si>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</si>
  <si>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</si>
  <si>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</si>
  <si>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</si>
  <si>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</si>
  <si>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</si>
  <si>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</si>
  <si>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</si>
  <si>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</si>
  <si>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</si>
  <si>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</si>
  <si>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</si>
  <si>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</si>
  <si>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</si>
  <si>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</si>
  <si>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</si>
  <si>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</si>
  <si>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</si>
  <si>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</si>
  <si>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</si>
  <si>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</si>
  <si>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</si>
  <si>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</si>
  <si>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</si>
  <si>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</si>
  <si>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</si>
  <si>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</si>
  <si>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</si>
  <si>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</si>
  <si>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</si>
  <si>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</si>
  <si>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</si>
  <si>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</si>
  <si>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</si>
  <si>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</si>
  <si>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</si>
  <si>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</si>
  <si>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</si>
  <si>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</si>
  <si>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</si>
  <si>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</si>
  <si>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</si>
  <si>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</si>
  <si>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</si>
  <si>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</si>
  <si>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</si>
  <si>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</si>
  <si>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</si>
  <si>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</si>
  <si>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</si>
  <si>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</si>
  <si>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</si>
  <si>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</si>
  <si>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</si>
  <si>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</si>
  <si>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</si>
  <si>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</si>
  <si>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</si>
  <si>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</si>
  <si>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</si>
  <si>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</si>
  <si>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</si>
  <si>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</si>
  <si>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</si>
  <si>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</si>
  <si>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</si>
  <si>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</si>
  <si>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</si>
  <si>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</si>
  <si>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</si>
  <si>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</si>
  <si>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</si>
  <si>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</si>
  <si>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</si>
  <si>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</si>
  <si>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</si>
  <si>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</si>
  <si>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</si>
  <si>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</si>
  <si>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</si>
  <si>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</si>
  <si>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</si>
  <si>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</si>
  <si>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</si>
  <si>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</si>
  <si>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</si>
  <si>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</si>
  <si>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</si>
  <si>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</si>
  <si>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</si>
  <si>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</si>
  <si>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</si>
  <si>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</si>
  <si>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</si>
  <si>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</si>
  <si>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</si>
  <si>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</si>
  <si>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</si>
  <si>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</si>
  <si>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</si>
  <si>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</si>
  <si>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</si>
  <si>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</si>
  <si>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</si>
  <si>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</si>
  <si>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</si>
  <si>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</si>
  <si>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</si>
  <si>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</si>
  <si>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</si>
  <si>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</si>
  <si>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</si>
  <si>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</si>
  <si>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</si>
  <si>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</si>
  <si>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</si>
  <si>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</si>
  <si>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</si>
  <si>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</si>
  <si>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</si>
  <si>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</si>
  <si>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</si>
  <si>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</si>
  <si>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</si>
  <si>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</si>
  <si>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</si>
  <si>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</si>
  <si>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15:47:39</t>
  </si>
  <si>
    <t>15:47:39</t>
  </si>
  <si>
    <t>1149</t>
  </si>
  <si>
    <t>_1</t>
  </si>
  <si>
    <t>RECT-4143-20200907-06_33_50</t>
  </si>
  <si>
    <t>RECT-7779-20201215-15_47_43</t>
  </si>
  <si>
    <t>DARK-7780-20201215-15_47_45</t>
  </si>
  <si>
    <t>0: Broadleaf</t>
  </si>
  <si>
    <t>--:--:--</t>
  </si>
  <si>
    <t>0/3</t>
  </si>
  <si>
    <t>20201215 15:49:13</t>
  </si>
  <si>
    <t>15:49:13</t>
  </si>
  <si>
    <t>RECT-7781-20201215-15_49_17</t>
  </si>
  <si>
    <t>DARK-7782-20201215-15_49_19</t>
  </si>
  <si>
    <t>3/3</t>
  </si>
  <si>
    <t>20201215 15:50:32</t>
  </si>
  <si>
    <t>15:50:32</t>
  </si>
  <si>
    <t>RECT-7783-20201215-15_50_36</t>
  </si>
  <si>
    <t>DARK-7784-20201215-15_50_38</t>
  </si>
  <si>
    <t>20201215 15:51:50</t>
  </si>
  <si>
    <t>15:51:50</t>
  </si>
  <si>
    <t>RECT-7785-20201215-15_51_54</t>
  </si>
  <si>
    <t>DARK-7786-20201215-15_51_56</t>
  </si>
  <si>
    <t>20201215 15:53:12</t>
  </si>
  <si>
    <t>15:53:12</t>
  </si>
  <si>
    <t>RECT-7787-20201215-15_53_16</t>
  </si>
  <si>
    <t>DARK-7788-20201215-15_53_18</t>
  </si>
  <si>
    <t>20201215 15:54:21</t>
  </si>
  <si>
    <t>15:54:21</t>
  </si>
  <si>
    <t>RECT-7789-20201215-15_54_25</t>
  </si>
  <si>
    <t>DARK-7790-20201215-15_54_27</t>
  </si>
  <si>
    <t>20201215 15:55:57</t>
  </si>
  <si>
    <t>15:55:57</t>
  </si>
  <si>
    <t>RECT-7791-20201215-15_56_01</t>
  </si>
  <si>
    <t>DARK-7792-20201215-15_56_03</t>
  </si>
  <si>
    <t>20201215 15:57:06</t>
  </si>
  <si>
    <t>15:57:06</t>
  </si>
  <si>
    <t>RECT-7793-20201215-15_57_10</t>
  </si>
  <si>
    <t>DARK-7794-20201215-15_57_12</t>
  </si>
  <si>
    <t>20201215 15:58:16</t>
  </si>
  <si>
    <t>15:58:16</t>
  </si>
  <si>
    <t>RECT-7795-20201215-15_58_20</t>
  </si>
  <si>
    <t>DARK-7796-20201215-15_58_22</t>
  </si>
  <si>
    <t>20201215 15:59:41</t>
  </si>
  <si>
    <t>15:59:41</t>
  </si>
  <si>
    <t>RECT-7797-20201215-15_59_45</t>
  </si>
  <si>
    <t>DARK-7798-20201215-15_59_47</t>
  </si>
  <si>
    <t>20201215 16:00:45</t>
  </si>
  <si>
    <t>16:00:45</t>
  </si>
  <si>
    <t>RECT-7799-20201215-16_00_49</t>
  </si>
  <si>
    <t>DARK-7800-20201215-16_00_51</t>
  </si>
  <si>
    <t>20201215 16:01:52</t>
  </si>
  <si>
    <t>16:01:52</t>
  </si>
  <si>
    <t>RECT-7801-20201215-16_01_56</t>
  </si>
  <si>
    <t>DARK-7802-20201215-16_01_58</t>
  </si>
  <si>
    <t>20201215 16:03:03</t>
  </si>
  <si>
    <t>16:03:03</t>
  </si>
  <si>
    <t>RECT-7803-20201215-16_03_07</t>
  </si>
  <si>
    <t>DARK-7804-20201215-16_03_09</t>
  </si>
  <si>
    <t>20201215 16:04:49</t>
  </si>
  <si>
    <t>16:04:49</t>
  </si>
  <si>
    <t>RECT-7805-20201215-16_04_53</t>
  </si>
  <si>
    <t>DARK-7806-20201215-16_04_55</t>
  </si>
  <si>
    <t>20201215 16:06:49</t>
  </si>
  <si>
    <t>16:06:49</t>
  </si>
  <si>
    <t>RECT-7807-20201215-16_06_53</t>
  </si>
  <si>
    <t>DARK-7808-20201215-16_06_55</t>
  </si>
  <si>
    <t>2/3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</si>
</sst>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1608076059.5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1608076051.5</v>
      </c>
      <c r="I17">
        <f t="shared" ref="I17:I31" si="0">BW17*AG17*(BS17-BT17)/(100*BL17*(1000-AG17*BS17))</f>
        <v>1.0289155093347986E-3</v>
      </c>
      <c r="J17">
        <f t="shared" ref="J17:J31" si="1">BW17*AG17*(BR17-BQ17*(1000-AG17*BT17)/(1000-AG17*BS17))/(100*BL17)</f>
        <v>5.3710381175260018</v>
      </c>
      <c r="K17">
        <f t="shared" ref="K17:K31" si="2">BQ17 - IF(AG17&gt;1, J17*BL17*100/(AI17*CE17), 0)</f>
        <v>401.89429032258101</v>
      </c>
      <c r="L17">
        <f t="shared" ref="L17:L31" si="3">((R17-I17/2)*K17-J17)/(R17+I17/2)</f>
        <v>218.99956166422444</v>
      </c>
      <c r="M17">
        <f t="shared" ref="M17:M31" si="4">L17*(BX17+BY17)/1000</f>
        <v>22.495035065117694</v>
      </c>
      <c r="N17">
        <f t="shared" ref="N17:N31" si="5">(BQ17 - IF(AG17&gt;1, J17*BL17*100/(AI17*CE17), 0))*(BX17+BY17)/1000</f>
        <v>41.281480586424017</v>
      </c>
      <c r="O17">
        <f t="shared" ref="O17:O31" si="6">2/((1/Q17-1/P17)+SIGN(Q17)*SQRT((1/Q17-1/P17)*(1/Q17-1/P17) + 4*BM17/((BM17+1)*(BM17+1))*(2*1/Q17*1/P17-1/P17*1/P17)))</f>
        <v>5.0180206703580692E-2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2.9770589518520678</v>
      </c>
      <c r="Q17">
        <f t="shared" ref="Q17:Q31" si="8">I17*(1000-(1000*0.61365*EXP(17.502*U17/(240.97+U17))/(BX17+BY17)+BS17)/2)/(1000*0.61365*EXP(17.502*U17/(240.97+U17))/(BX17+BY17)-BS17)</f>
        <v>4.9715009617183392E-2</v>
      </c>
      <c r="R17">
        <f t="shared" ref="R17:R31" si="9">1/((BM17+1)/(O17/1.6)+1/(P17/1.37)) + BM17/((BM17+1)/(O17/1.6) + BM17/(P17/1.37))</f>
        <v>3.1113317569341152E-2</v>
      </c>
      <c r="S17">
        <f t="shared" ref="S17:S31" si="10">(BI17*BK17)</f>
        <v>231.28839782257919</v>
      </c>
      <c r="T17">
        <f t="shared" ref="T17:T31" si="11">(BZ17+(S17+2*0.95*0.0000000567*(((BZ17+$B$7)+273)^4-(BZ17+273)^4)-44100*I17)/(1.84*29.3*P17+8*0.95*0.0000000567*(BZ17+273)^3))</f>
        <v>29.010274324276789</v>
      </c>
      <c r="U17">
        <f t="shared" ref="U17:U31" si="12">($C$7*CA17+$D$7*CB17+$E$7*T17)</f>
        <v>28.012341935483899</v>
      </c>
      <c r="V17">
        <f t="shared" ref="V17:V31" si="13">0.61365*EXP(17.502*U17/(240.97+U17))</f>
        <v>3.797570895145558</v>
      </c>
      <c r="W17">
        <f t="shared" ref="W17:W31" si="14">(X17/Y17*100)</f>
        <v>45.743026900637695</v>
      </c>
      <c r="X17">
        <f t="shared" ref="X17:X31" si="15">BS17*(BX17+BY17)/1000</f>
        <v>1.7288948508886373</v>
      </c>
      <c r="Y17">
        <f t="shared" ref="Y17:Y31" si="16">0.61365*EXP(17.502*BZ17/(240.97+BZ17))</f>
        <v>3.7795812127695796</v>
      </c>
      <c r="Z17">
        <f t="shared" ref="Z17:Z31" si="17">(V17-BS17*(BX17+BY17)/1000)</f>
        <v>2.0686760442569208</v>
      </c>
      <c r="AA17">
        <f t="shared" ref="AA17:AA31" si="18">(-I17*44100)</f>
        <v>-45.375173961664615</v>
      </c>
      <c r="AB17">
        <f t="shared" ref="AB17:AB31" si="19">2*29.3*P17*0.92*(BZ17-U17)</f>
        <v>-13.070330193064102</v>
      </c>
      <c r="AC17">
        <f t="shared" ref="AC17:AC31" si="20">2*0.95*0.0000000567*(((BZ17+$B$7)+273)^4-(U17+273)^4)</f>
        <v>-0.95672472152480259</v>
      </c>
      <c r="AD17">
        <f t="shared" ref="AD17:AD31" si="21">S17+AC17+AA17+AB17</f>
        <v>171.88616894632565</v>
      </c>
      <c r="AE17">
        <v>4</v>
      </c>
      <c r="AF17">
        <v>1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54152.119516888932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1043.9639999999999</v>
      </c>
      <c r="AR17">
        <v>1191.3399999999999</v>
      </c>
      <c r="AS17">
        <f t="shared" ref="AS17:AS31" si="27">1-AQ17/AR17</f>
        <v>0.12370607886917251</v>
      </c>
      <c r="AT17">
        <v>0.5</v>
      </c>
      <c r="AU17">
        <f t="shared" ref="AU17:AU31" si="28">BI17</f>
        <v>1180.1714523602316</v>
      </c>
      <c r="AV17">
        <f t="shared" ref="AV17:AV31" si="29">J17</f>
        <v>5.3710381175260018</v>
      </c>
      <c r="AW17">
        <f t="shared" ref="AW17:AW31" si="30">AS17*AT17*AU17</f>
        <v>72.997191382410335</v>
      </c>
      <c r="AX17">
        <f t="shared" ref="AX17:AX31" si="31">BC17/AR17</f>
        <v>0.3612151023217553</v>
      </c>
      <c r="AY17">
        <f t="shared" ref="AY17:AY31" si="32">(AV17-AO17)/AU17</f>
        <v>5.0406113327391665E-3</v>
      </c>
      <c r="AZ17">
        <f t="shared" ref="AZ17:AZ31" si="33">(AL17-AR17)/AR17</f>
        <v>1.7381603908204206</v>
      </c>
      <c r="BA17" t="s">
        <v>289</v>
      </c>
      <c r="BB17">
        <v>761.01</v>
      </c>
      <c r="BC17">
        <f t="shared" ref="BC17:BC31" si="34">AR17-BB17</f>
        <v>430.32999999999993</v>
      </c>
      <c r="BD17">
        <f t="shared" ref="BD17:BD31" si="35">(AR17-AQ17)/(AR17-BB17)</f>
        <v>0.34247205632886391</v>
      </c>
      <c r="BE17">
        <f t="shared" ref="BE17:BE31" si="36">(AL17-AR17)/(AL17-BB17)</f>
        <v>0.82794164097766154</v>
      </c>
      <c r="BF17">
        <f t="shared" ref="BF17:BF31" si="37">(AR17-AQ17)/(AR17-AK17)</f>
        <v>0.3097025324026626</v>
      </c>
      <c r="BG17">
        <f t="shared" ref="BG17:BG31" si="38">(AL17-AR17)/(AL17-AK17)</f>
        <v>0.81313810493858474</v>
      </c>
      <c r="BH17">
        <f t="shared" ref="BH17:BH31" si="39">$B$11*CF17+$C$11*CG17+$F$11*CH17*(1-CK17)</f>
        <v>1399.9838709677399</v>
      </c>
      <c r="BI17">
        <f t="shared" ref="BI17:BI31" si="40">BH17*BJ17</f>
        <v>1180.1714523602316</v>
      </c>
      <c r="BJ17">
        <f t="shared" ref="BJ17:BJ31" si="41">($B$11*$D$9+$C$11*$D$9+$F$11*((CU17+CM17)/MAX(CU17+CM17+CV17, 0.1)*$I$9+CV17/MAX(CU17+CM17+CV17, 0.1)*$J$9))/($B$11+$C$11+$F$11)</f>
        <v>0.84298932068727139</v>
      </c>
      <c r="BK17">
        <f t="shared" ref="BK17:BK31" si="42">($B$11*$K$9+$C$11*$K$9+$F$11*((CU17+CM17)/MAX(CU17+CM17+CV17, 0.1)*$P$9+CV17/MAX(CU17+CM17+CV17, 0.1)*$Q$9))/($B$11+$C$11+$F$11)</f>
        <v>0.19597864137454282</v>
      </c>
      <c r="BL17">
        <v>6</v>
      </c>
      <c r="BM17">
        <v>0.5</v>
      </c>
      <c r="BN17" t="s">
        <v>290</v>
      </c>
      <c r="BO17">
        <v>2</v>
      </c>
      <c r="BP17">
        <v>1608076051.5</v>
      </c>
      <c r="BQ17">
        <v>401.89429032258101</v>
      </c>
      <c r="BR17">
        <v>408.83554838709699</v>
      </c>
      <c r="BS17">
        <v>16.831590322580599</v>
      </c>
      <c r="BT17">
        <v>15.6177096774194</v>
      </c>
      <c r="BU17">
        <v>398.094290322581</v>
      </c>
      <c r="BV17">
        <v>16.706590322580599</v>
      </c>
      <c r="BW17">
        <v>500.01483870967701</v>
      </c>
      <c r="BX17">
        <v>102.617290322581</v>
      </c>
      <c r="BY17">
        <v>9.9970361290322607E-2</v>
      </c>
      <c r="BZ17">
        <v>27.930906451612898</v>
      </c>
      <c r="CA17">
        <v>28.012341935483899</v>
      </c>
      <c r="CB17">
        <v>999.9</v>
      </c>
      <c r="CC17">
        <v>0</v>
      </c>
      <c r="CD17">
        <v>0</v>
      </c>
      <c r="CE17">
        <v>10011.345161290301</v>
      </c>
      <c r="CF17">
        <v>0</v>
      </c>
      <c r="CG17">
        <v>251.18177419354799</v>
      </c>
      <c r="CH17">
        <v>1399.9838709677399</v>
      </c>
      <c r="CI17">
        <v>0.89999799999999996</v>
      </c>
      <c r="CJ17">
        <v>0.10000199999999999</v>
      </c>
      <c r="CK17">
        <v>0</v>
      </c>
      <c r="CL17">
        <v>1046.0138709677401</v>
      </c>
      <c r="CM17">
        <v>4.9997499999999997</v>
      </c>
      <c r="CN17">
        <v>14404.4483870968</v>
      </c>
      <c r="CO17">
        <v>12177.919354838699</v>
      </c>
      <c r="CP17">
        <v>47.4592903225806</v>
      </c>
      <c r="CQ17">
        <v>49.052</v>
      </c>
      <c r="CR17">
        <v>48.503935483870997</v>
      </c>
      <c r="CS17">
        <v>48.564032258064501</v>
      </c>
      <c r="CT17">
        <v>48.640999999999998</v>
      </c>
      <c r="CU17">
        <v>1255.4838709677399</v>
      </c>
      <c r="CV17">
        <v>139.5</v>
      </c>
      <c r="CW17">
        <v>0</v>
      </c>
      <c r="CX17">
        <v>578.59999990463302</v>
      </c>
      <c r="CY17">
        <v>0</v>
      </c>
      <c r="CZ17">
        <v>1043.9639999999999</v>
      </c>
      <c r="DA17">
        <v>-114.554615578453</v>
      </c>
      <c r="DB17">
        <v>-1570.46923317498</v>
      </c>
      <c r="DC17">
        <v>14376.5</v>
      </c>
      <c r="DD17">
        <v>15</v>
      </c>
      <c r="DE17">
        <v>0</v>
      </c>
      <c r="DF17" t="s">
        <v>291</v>
      </c>
      <c r="DG17">
        <v>1607992667.0999999</v>
      </c>
      <c r="DH17">
        <v>1607992669.5999999</v>
      </c>
      <c r="DI17">
        <v>0</v>
      </c>
      <c r="DJ17">
        <v>2.2829999999999999</v>
      </c>
      <c r="DK17">
        <v>-1.6E-2</v>
      </c>
      <c r="DL17">
        <v>3.8</v>
      </c>
      <c r="DM17">
        <v>0.125</v>
      </c>
      <c r="DN17">
        <v>727</v>
      </c>
      <c r="DO17">
        <v>17</v>
      </c>
      <c r="DP17">
        <v>0.04</v>
      </c>
      <c r="DQ17">
        <v>0.04</v>
      </c>
      <c r="DR17">
        <v>5.3631166043087903</v>
      </c>
      <c r="DS17">
        <v>1.4184637098870001</v>
      </c>
      <c r="DT17">
        <v>0.106920648940245</v>
      </c>
      <c r="DU17">
        <v>0</v>
      </c>
      <c r="DV17">
        <v>-6.9412974193548402</v>
      </c>
      <c r="DW17">
        <v>-2.0341209677419299</v>
      </c>
      <c r="DX17">
        <v>0.15593842932942301</v>
      </c>
      <c r="DY17">
        <v>0</v>
      </c>
      <c r="DZ17">
        <v>1.2138793548387099</v>
      </c>
      <c r="EA17">
        <v>0.70205225806451499</v>
      </c>
      <c r="EB17">
        <v>5.2744053077741701E-2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3.8</v>
      </c>
      <c r="EJ17">
        <v>0.125</v>
      </c>
      <c r="EK17">
        <v>3.8</v>
      </c>
      <c r="EL17">
        <v>0</v>
      </c>
      <c r="EM17">
        <v>0</v>
      </c>
      <c r="EN17">
        <v>0</v>
      </c>
      <c r="EO17">
        <v>0.125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1389.9</v>
      </c>
      <c r="EX17">
        <v>1389.8</v>
      </c>
      <c r="EY17">
        <v>2</v>
      </c>
      <c r="EZ17">
        <v>494.97899999999998</v>
      </c>
      <c r="FA17">
        <v>486.726</v>
      </c>
      <c r="FB17">
        <v>24.360900000000001</v>
      </c>
      <c r="FC17">
        <v>31.727599999999999</v>
      </c>
      <c r="FD17">
        <v>30.000699999999998</v>
      </c>
      <c r="FE17">
        <v>31.668600000000001</v>
      </c>
      <c r="FF17">
        <v>31.633900000000001</v>
      </c>
      <c r="FG17">
        <v>22.4132</v>
      </c>
      <c r="FH17">
        <v>0</v>
      </c>
      <c r="FI17">
        <v>100</v>
      </c>
      <c r="FJ17">
        <v>24.314399999999999</v>
      </c>
      <c r="FK17">
        <v>408.173</v>
      </c>
      <c r="FL17">
        <v>16.3263</v>
      </c>
      <c r="FM17">
        <v>101.72199999999999</v>
      </c>
      <c r="FN17">
        <v>101.151</v>
      </c>
    </row>
    <row r="18" spans="1:170" x14ac:dyDescent="0.25">
      <c r="A18">
        <v>2</v>
      </c>
      <c r="B18">
        <v>1608076153</v>
      </c>
      <c r="C18">
        <v>93.5</v>
      </c>
      <c r="D18" t="s">
        <v>293</v>
      </c>
      <c r="E18" t="s">
        <v>294</v>
      </c>
      <c r="F18" t="s">
        <v>285</v>
      </c>
      <c r="G18" t="s">
        <v>286</v>
      </c>
      <c r="H18">
        <v>1608076145</v>
      </c>
      <c r="I18">
        <f t="shared" si="0"/>
        <v>1.0943567400203034E-3</v>
      </c>
      <c r="J18">
        <f t="shared" si="1"/>
        <v>-2.2964092305366157</v>
      </c>
      <c r="K18">
        <f t="shared" si="2"/>
        <v>48.729038709677397</v>
      </c>
      <c r="L18">
        <f t="shared" si="3"/>
        <v>116.99804985003509</v>
      </c>
      <c r="M18">
        <f t="shared" si="4"/>
        <v>12.017364425596114</v>
      </c>
      <c r="N18">
        <f t="shared" si="5"/>
        <v>5.0051656162967877</v>
      </c>
      <c r="O18">
        <f t="shared" si="6"/>
        <v>5.2125522902278648E-2</v>
      </c>
      <c r="P18">
        <f t="shared" si="7"/>
        <v>2.975036315169465</v>
      </c>
      <c r="Q18">
        <f t="shared" si="8"/>
        <v>5.1623415439098951E-2</v>
      </c>
      <c r="R18">
        <f t="shared" si="9"/>
        <v>3.2309343807794717E-2</v>
      </c>
      <c r="S18">
        <f t="shared" si="10"/>
        <v>231.28937033159755</v>
      </c>
      <c r="T18">
        <f t="shared" si="11"/>
        <v>29.07052011376928</v>
      </c>
      <c r="U18">
        <f t="shared" si="12"/>
        <v>28.248735483870998</v>
      </c>
      <c r="V18">
        <f t="shared" si="13"/>
        <v>3.8502157746333796</v>
      </c>
      <c r="W18">
        <f t="shared" si="14"/>
        <v>45.620515835548929</v>
      </c>
      <c r="X18">
        <f t="shared" si="15"/>
        <v>1.7319606941338039</v>
      </c>
      <c r="Y18">
        <f t="shared" si="16"/>
        <v>3.7964513605613508</v>
      </c>
      <c r="Z18">
        <f t="shared" si="17"/>
        <v>2.1182550804995754</v>
      </c>
      <c r="AA18">
        <f t="shared" si="18"/>
        <v>-48.261132234895378</v>
      </c>
      <c r="AB18">
        <f t="shared" si="19"/>
        <v>-38.726462300278286</v>
      </c>
      <c r="AC18">
        <f t="shared" si="20"/>
        <v>-2.8410592619255697</v>
      </c>
      <c r="AD18">
        <f t="shared" si="21"/>
        <v>141.46071653449832</v>
      </c>
      <c r="AE18">
        <v>3</v>
      </c>
      <c r="AF18">
        <v>1</v>
      </c>
      <c r="AG18">
        <f t="shared" si="22"/>
        <v>1</v>
      </c>
      <c r="AH18">
        <f t="shared" si="23"/>
        <v>0</v>
      </c>
      <c r="AI18">
        <f t="shared" si="24"/>
        <v>54078.961323693948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895.32583999999997</v>
      </c>
      <c r="AR18">
        <v>985.59</v>
      </c>
      <c r="AS18">
        <f t="shared" si="27"/>
        <v>9.1583883765054441E-2</v>
      </c>
      <c r="AT18">
        <v>0.5</v>
      </c>
      <c r="AU18">
        <f t="shared" si="28"/>
        <v>1180.1756233279923</v>
      </c>
      <c r="AV18">
        <f t="shared" si="29"/>
        <v>-2.2964092305366157</v>
      </c>
      <c r="AW18">
        <f t="shared" si="30"/>
        <v>54.042533554610756</v>
      </c>
      <c r="AX18">
        <f t="shared" si="31"/>
        <v>0.28997859150356647</v>
      </c>
      <c r="AY18">
        <f t="shared" si="32"/>
        <v>-1.4562762666406519E-3</v>
      </c>
      <c r="AZ18">
        <f t="shared" si="33"/>
        <v>2.3097738410495232</v>
      </c>
      <c r="BA18" t="s">
        <v>296</v>
      </c>
      <c r="BB18">
        <v>699.79</v>
      </c>
      <c r="BC18">
        <f t="shared" si="34"/>
        <v>285.80000000000007</v>
      </c>
      <c r="BD18">
        <f t="shared" si="35"/>
        <v>0.31582981105668312</v>
      </c>
      <c r="BE18">
        <f t="shared" si="36"/>
        <v>0.88845915177438928</v>
      </c>
      <c r="BF18">
        <f t="shared" si="37"/>
        <v>0.33417175143173661</v>
      </c>
      <c r="BG18">
        <f t="shared" si="38"/>
        <v>0.89393200716248244</v>
      </c>
      <c r="BH18">
        <f t="shared" si="39"/>
        <v>1399.98870967742</v>
      </c>
      <c r="BI18">
        <f t="shared" si="40"/>
        <v>1180.1756233279923</v>
      </c>
      <c r="BJ18">
        <f t="shared" si="41"/>
        <v>0.84298938639292587</v>
      </c>
      <c r="BK18">
        <f t="shared" si="42"/>
        <v>0.19597877278585174</v>
      </c>
      <c r="BL18">
        <v>6</v>
      </c>
      <c r="BM18">
        <v>0.5</v>
      </c>
      <c r="BN18" t="s">
        <v>290</v>
      </c>
      <c r="BO18">
        <v>2</v>
      </c>
      <c r="BP18">
        <v>1608076145</v>
      </c>
      <c r="BQ18">
        <v>48.729038709677397</v>
      </c>
      <c r="BR18">
        <v>46.037435483871</v>
      </c>
      <c r="BS18">
        <v>16.861935483871001</v>
      </c>
      <c r="BT18">
        <v>15.5708967741935</v>
      </c>
      <c r="BU18">
        <v>44.9290387096774</v>
      </c>
      <c r="BV18">
        <v>16.736935483871001</v>
      </c>
      <c r="BW18">
        <v>500.01774193548403</v>
      </c>
      <c r="BX18">
        <v>102.614225806452</v>
      </c>
      <c r="BY18">
        <v>0.100002687096774</v>
      </c>
      <c r="BZ18">
        <v>28.007283870967701</v>
      </c>
      <c r="CA18">
        <v>28.248735483870998</v>
      </c>
      <c r="CB18">
        <v>999.9</v>
      </c>
      <c r="CC18">
        <v>0</v>
      </c>
      <c r="CD18">
        <v>0</v>
      </c>
      <c r="CE18">
        <v>10000.1993548387</v>
      </c>
      <c r="CF18">
        <v>0</v>
      </c>
      <c r="CG18">
        <v>249.22499999999999</v>
      </c>
      <c r="CH18">
        <v>1399.98870967742</v>
      </c>
      <c r="CI18">
        <v>0.89999722580645203</v>
      </c>
      <c r="CJ18">
        <v>0.100002806451613</v>
      </c>
      <c r="CK18">
        <v>0</v>
      </c>
      <c r="CL18">
        <v>896.14538709677402</v>
      </c>
      <c r="CM18">
        <v>4.9997499999999997</v>
      </c>
      <c r="CN18">
        <v>12335.2903225806</v>
      </c>
      <c r="CO18">
        <v>12177.945161290299</v>
      </c>
      <c r="CP18">
        <v>47.497838709677403</v>
      </c>
      <c r="CQ18">
        <v>48.957322580645098</v>
      </c>
      <c r="CR18">
        <v>48.461387096774203</v>
      </c>
      <c r="CS18">
        <v>48.503999999999998</v>
      </c>
      <c r="CT18">
        <v>48.628999999999998</v>
      </c>
      <c r="CU18">
        <v>1255.4851612903201</v>
      </c>
      <c r="CV18">
        <v>139.503548387097</v>
      </c>
      <c r="CW18">
        <v>0</v>
      </c>
      <c r="CX18">
        <v>93</v>
      </c>
      <c r="CY18">
        <v>0</v>
      </c>
      <c r="CZ18">
        <v>895.32583999999997</v>
      </c>
      <c r="DA18">
        <v>-46.994153935786599</v>
      </c>
      <c r="DB18">
        <v>-649.28461644489505</v>
      </c>
      <c r="DC18">
        <v>12324.096</v>
      </c>
      <c r="DD18">
        <v>15</v>
      </c>
      <c r="DE18">
        <v>0</v>
      </c>
      <c r="DF18" t="s">
        <v>291</v>
      </c>
      <c r="DG18">
        <v>1607992667.0999999</v>
      </c>
      <c r="DH18">
        <v>1607992669.5999999</v>
      </c>
      <c r="DI18">
        <v>0</v>
      </c>
      <c r="DJ18">
        <v>2.2829999999999999</v>
      </c>
      <c r="DK18">
        <v>-1.6E-2</v>
      </c>
      <c r="DL18">
        <v>3.8</v>
      </c>
      <c r="DM18">
        <v>0.125</v>
      </c>
      <c r="DN18">
        <v>727</v>
      </c>
      <c r="DO18">
        <v>17</v>
      </c>
      <c r="DP18">
        <v>0.04</v>
      </c>
      <c r="DQ18">
        <v>0.04</v>
      </c>
      <c r="DR18">
        <v>-2.27370110996358</v>
      </c>
      <c r="DS18">
        <v>-0.324881478948437</v>
      </c>
      <c r="DT18">
        <v>0.36381444719363099</v>
      </c>
      <c r="DU18">
        <v>1</v>
      </c>
      <c r="DV18">
        <v>2.65727032258064</v>
      </c>
      <c r="DW18">
        <v>0.193717741935476</v>
      </c>
      <c r="DX18">
        <v>0.430927967938389</v>
      </c>
      <c r="DY18">
        <v>1</v>
      </c>
      <c r="DZ18">
        <v>1.2914077419354799</v>
      </c>
      <c r="EA18">
        <v>-2.5504838709677499E-2</v>
      </c>
      <c r="EB18">
        <v>2.6244074104420801E-3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3.8</v>
      </c>
      <c r="EJ18">
        <v>0.125</v>
      </c>
      <c r="EK18">
        <v>3.8</v>
      </c>
      <c r="EL18">
        <v>0</v>
      </c>
      <c r="EM18">
        <v>0</v>
      </c>
      <c r="EN18">
        <v>0</v>
      </c>
      <c r="EO18">
        <v>0.125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1391.4</v>
      </c>
      <c r="EX18">
        <v>1391.4</v>
      </c>
      <c r="EY18">
        <v>2</v>
      </c>
      <c r="EZ18">
        <v>495.05</v>
      </c>
      <c r="FA18">
        <v>486.17700000000002</v>
      </c>
      <c r="FB18">
        <v>24.725000000000001</v>
      </c>
      <c r="FC18">
        <v>31.729099999999999</v>
      </c>
      <c r="FD18">
        <v>30.003299999999999</v>
      </c>
      <c r="FE18">
        <v>31.671399999999998</v>
      </c>
      <c r="FF18">
        <v>31.636600000000001</v>
      </c>
      <c r="FG18">
        <v>6.5952000000000002</v>
      </c>
      <c r="FH18">
        <v>0</v>
      </c>
      <c r="FI18">
        <v>100</v>
      </c>
      <c r="FJ18">
        <v>24.662099999999999</v>
      </c>
      <c r="FK18">
        <v>47.014000000000003</v>
      </c>
      <c r="FL18">
        <v>16.9055</v>
      </c>
      <c r="FM18">
        <v>101.718</v>
      </c>
      <c r="FN18">
        <v>101.146</v>
      </c>
    </row>
    <row r="19" spans="1:170" x14ac:dyDescent="0.25">
      <c r="A19">
        <v>3</v>
      </c>
      <c r="B19">
        <v>1608076232</v>
      </c>
      <c r="C19">
        <v>172.5</v>
      </c>
      <c r="D19" t="s">
        <v>298</v>
      </c>
      <c r="E19" t="s">
        <v>299</v>
      </c>
      <c r="F19" t="s">
        <v>285</v>
      </c>
      <c r="G19" t="s">
        <v>286</v>
      </c>
      <c r="H19">
        <v>1608076224.25</v>
      </c>
      <c r="I19">
        <f t="shared" si="0"/>
        <v>1.0746337951863518E-3</v>
      </c>
      <c r="J19">
        <f t="shared" si="1"/>
        <v>-1.4529746689359726</v>
      </c>
      <c r="K19">
        <f t="shared" si="2"/>
        <v>79.504566666666705</v>
      </c>
      <c r="L19">
        <f t="shared" si="3"/>
        <v>122.12787710709861</v>
      </c>
      <c r="M19">
        <f t="shared" si="4"/>
        <v>12.543659191295134</v>
      </c>
      <c r="N19">
        <f t="shared" si="5"/>
        <v>8.165852154653594</v>
      </c>
      <c r="O19">
        <f t="shared" si="6"/>
        <v>5.088557238095448E-2</v>
      </c>
      <c r="P19">
        <f t="shared" si="7"/>
        <v>2.9744353082014041</v>
      </c>
      <c r="Q19">
        <f t="shared" si="8"/>
        <v>5.0406854788504332E-2</v>
      </c>
      <c r="R19">
        <f t="shared" si="9"/>
        <v>3.1546919652627931E-2</v>
      </c>
      <c r="S19">
        <f t="shared" si="10"/>
        <v>231.29187741601658</v>
      </c>
      <c r="T19">
        <f t="shared" si="11"/>
        <v>29.042861900631472</v>
      </c>
      <c r="U19">
        <f t="shared" si="12"/>
        <v>28.28192</v>
      </c>
      <c r="V19">
        <f t="shared" si="13"/>
        <v>3.8576566914134522</v>
      </c>
      <c r="W19">
        <f t="shared" si="14"/>
        <v>45.590885424230521</v>
      </c>
      <c r="X19">
        <f t="shared" si="15"/>
        <v>1.7275139864160856</v>
      </c>
      <c r="Y19">
        <f t="shared" si="16"/>
        <v>3.7891652472666193</v>
      </c>
      <c r="Z19">
        <f t="shared" si="17"/>
        <v>2.1301427049973665</v>
      </c>
      <c r="AA19">
        <f t="shared" si="18"/>
        <v>-47.391350367718118</v>
      </c>
      <c r="AB19">
        <f t="shared" si="19"/>
        <v>-49.323907745465675</v>
      </c>
      <c r="AC19">
        <f t="shared" si="20"/>
        <v>-3.6192471181275074</v>
      </c>
      <c r="AD19">
        <f t="shared" si="21"/>
        <v>130.95737218470529</v>
      </c>
      <c r="AE19">
        <v>3</v>
      </c>
      <c r="AF19">
        <v>1</v>
      </c>
      <c r="AG19">
        <f t="shared" si="22"/>
        <v>1</v>
      </c>
      <c r="AH19">
        <f t="shared" si="23"/>
        <v>0</v>
      </c>
      <c r="AI19">
        <f t="shared" si="24"/>
        <v>54067.141044497592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859.11307692307696</v>
      </c>
      <c r="AR19">
        <v>943.26</v>
      </c>
      <c r="AS19">
        <f t="shared" si="27"/>
        <v>8.9208620186293275E-2</v>
      </c>
      <c r="AT19">
        <v>0.5</v>
      </c>
      <c r="AU19">
        <f t="shared" si="28"/>
        <v>1180.1895097508893</v>
      </c>
      <c r="AV19">
        <f t="shared" si="29"/>
        <v>-1.4529746689359726</v>
      </c>
      <c r="AW19">
        <f t="shared" si="30"/>
        <v>52.641538861607373</v>
      </c>
      <c r="AX19">
        <f t="shared" si="31"/>
        <v>0.29912219324470452</v>
      </c>
      <c r="AY19">
        <f t="shared" si="32"/>
        <v>-7.4159885500464228E-4</v>
      </c>
      <c r="AZ19">
        <f t="shared" si="33"/>
        <v>2.458304179123465</v>
      </c>
      <c r="BA19" t="s">
        <v>301</v>
      </c>
      <c r="BB19">
        <v>661.11</v>
      </c>
      <c r="BC19">
        <f t="shared" si="34"/>
        <v>282.14999999999998</v>
      </c>
      <c r="BD19">
        <f t="shared" si="35"/>
        <v>0.29823470876102443</v>
      </c>
      <c r="BE19">
        <f t="shared" si="36"/>
        <v>0.89152124015271217</v>
      </c>
      <c r="BF19">
        <f t="shared" si="37"/>
        <v>0.36941692163259204</v>
      </c>
      <c r="BG19">
        <f t="shared" si="38"/>
        <v>0.91055414996266504</v>
      </c>
      <c r="BH19">
        <f t="shared" si="39"/>
        <v>1400.0053333333301</v>
      </c>
      <c r="BI19">
        <f t="shared" si="40"/>
        <v>1180.1895097508893</v>
      </c>
      <c r="BJ19">
        <f t="shared" si="41"/>
        <v>0.8429892955771302</v>
      </c>
      <c r="BK19">
        <f t="shared" si="42"/>
        <v>0.19597859115426042</v>
      </c>
      <c r="BL19">
        <v>6</v>
      </c>
      <c r="BM19">
        <v>0.5</v>
      </c>
      <c r="BN19" t="s">
        <v>290</v>
      </c>
      <c r="BO19">
        <v>2</v>
      </c>
      <c r="BP19">
        <v>1608076224.25</v>
      </c>
      <c r="BQ19">
        <v>79.504566666666705</v>
      </c>
      <c r="BR19">
        <v>77.863623333333294</v>
      </c>
      <c r="BS19">
        <v>16.819463333333299</v>
      </c>
      <c r="BT19">
        <v>15.55167</v>
      </c>
      <c r="BU19">
        <v>75.704563333333297</v>
      </c>
      <c r="BV19">
        <v>16.694463333333299</v>
      </c>
      <c r="BW19">
        <v>500.03056666666703</v>
      </c>
      <c r="BX19">
        <v>102.60916666666699</v>
      </c>
      <c r="BY19">
        <v>0.10005491666666699</v>
      </c>
      <c r="BZ19">
        <v>27.974333333333298</v>
      </c>
      <c r="CA19">
        <v>28.28192</v>
      </c>
      <c r="CB19">
        <v>999.9</v>
      </c>
      <c r="CC19">
        <v>0</v>
      </c>
      <c r="CD19">
        <v>0</v>
      </c>
      <c r="CE19">
        <v>9997.2933333333294</v>
      </c>
      <c r="CF19">
        <v>0</v>
      </c>
      <c r="CG19">
        <v>249.421433333333</v>
      </c>
      <c r="CH19">
        <v>1400.0053333333301</v>
      </c>
      <c r="CI19">
        <v>0.90000026666666699</v>
      </c>
      <c r="CJ19">
        <v>9.9999763333333297E-2</v>
      </c>
      <c r="CK19">
        <v>0</v>
      </c>
      <c r="CL19">
        <v>859.12573333333398</v>
      </c>
      <c r="CM19">
        <v>4.9997499999999997</v>
      </c>
      <c r="CN19">
        <v>11828.12</v>
      </c>
      <c r="CO19">
        <v>12178.11</v>
      </c>
      <c r="CP19">
        <v>47.5082666666667</v>
      </c>
      <c r="CQ19">
        <v>48.936999999999998</v>
      </c>
      <c r="CR19">
        <v>48.453800000000001</v>
      </c>
      <c r="CS19">
        <v>48.449599999999997</v>
      </c>
      <c r="CT19">
        <v>48.6374</v>
      </c>
      <c r="CU19">
        <v>1255.5046666666699</v>
      </c>
      <c r="CV19">
        <v>139.501</v>
      </c>
      <c r="CW19">
        <v>0</v>
      </c>
      <c r="CX19">
        <v>78</v>
      </c>
      <c r="CY19">
        <v>0</v>
      </c>
      <c r="CZ19">
        <v>859.11307692307696</v>
      </c>
      <c r="DA19">
        <v>-23.618598301493101</v>
      </c>
      <c r="DB19">
        <v>-337.24786333923402</v>
      </c>
      <c r="DC19">
        <v>11828.0961538462</v>
      </c>
      <c r="DD19">
        <v>15</v>
      </c>
      <c r="DE19">
        <v>0</v>
      </c>
      <c r="DF19" t="s">
        <v>291</v>
      </c>
      <c r="DG19">
        <v>1607992667.0999999</v>
      </c>
      <c r="DH19">
        <v>1607992669.5999999</v>
      </c>
      <c r="DI19">
        <v>0</v>
      </c>
      <c r="DJ19">
        <v>2.2829999999999999</v>
      </c>
      <c r="DK19">
        <v>-1.6E-2</v>
      </c>
      <c r="DL19">
        <v>3.8</v>
      </c>
      <c r="DM19">
        <v>0.125</v>
      </c>
      <c r="DN19">
        <v>727</v>
      </c>
      <c r="DO19">
        <v>17</v>
      </c>
      <c r="DP19">
        <v>0.04</v>
      </c>
      <c r="DQ19">
        <v>0.04</v>
      </c>
      <c r="DR19">
        <v>-1.45766349464089</v>
      </c>
      <c r="DS19">
        <v>0.17968510122008899</v>
      </c>
      <c r="DT19">
        <v>3.1331054996194103E-2</v>
      </c>
      <c r="DU19">
        <v>1</v>
      </c>
      <c r="DV19">
        <v>1.6472774193548401</v>
      </c>
      <c r="DW19">
        <v>-0.191623548387099</v>
      </c>
      <c r="DX19">
        <v>3.7451840556669599E-2</v>
      </c>
      <c r="DY19">
        <v>1</v>
      </c>
      <c r="DZ19">
        <v>1.2665535483871</v>
      </c>
      <c r="EA19">
        <v>8.8594838709673496E-2</v>
      </c>
      <c r="EB19">
        <v>6.8279631631501898E-3</v>
      </c>
      <c r="EC19">
        <v>1</v>
      </c>
      <c r="ED19">
        <v>3</v>
      </c>
      <c r="EE19">
        <v>3</v>
      </c>
      <c r="EF19" t="s">
        <v>297</v>
      </c>
      <c r="EG19">
        <v>100</v>
      </c>
      <c r="EH19">
        <v>100</v>
      </c>
      <c r="EI19">
        <v>3.8</v>
      </c>
      <c r="EJ19">
        <v>0.125</v>
      </c>
      <c r="EK19">
        <v>3.8</v>
      </c>
      <c r="EL19">
        <v>0</v>
      </c>
      <c r="EM19">
        <v>0</v>
      </c>
      <c r="EN19">
        <v>0</v>
      </c>
      <c r="EO19">
        <v>0.125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1392.7</v>
      </c>
      <c r="EX19">
        <v>1392.7</v>
      </c>
      <c r="EY19">
        <v>2</v>
      </c>
      <c r="EZ19">
        <v>495.27800000000002</v>
      </c>
      <c r="FA19">
        <v>486.57299999999998</v>
      </c>
      <c r="FB19">
        <v>24.5442</v>
      </c>
      <c r="FC19">
        <v>31.7072</v>
      </c>
      <c r="FD19">
        <v>30.0001</v>
      </c>
      <c r="FE19">
        <v>31.660299999999999</v>
      </c>
      <c r="FF19">
        <v>31.628299999999999</v>
      </c>
      <c r="FG19">
        <v>7.9861000000000004</v>
      </c>
      <c r="FH19">
        <v>0</v>
      </c>
      <c r="FI19">
        <v>100</v>
      </c>
      <c r="FJ19">
        <v>24.561699999999998</v>
      </c>
      <c r="FK19">
        <v>78.085099999999997</v>
      </c>
      <c r="FL19">
        <v>16.831099999999999</v>
      </c>
      <c r="FM19">
        <v>101.72199999999999</v>
      </c>
      <c r="FN19">
        <v>101.151</v>
      </c>
    </row>
    <row r="20" spans="1:170" x14ac:dyDescent="0.25">
      <c r="A20">
        <v>4</v>
      </c>
      <c r="B20">
        <v>1608076310</v>
      </c>
      <c r="C20">
        <v>250.5</v>
      </c>
      <c r="D20" t="s">
        <v>302</v>
      </c>
      <c r="E20" t="s">
        <v>303</v>
      </c>
      <c r="F20" t="s">
        <v>285</v>
      </c>
      <c r="G20" t="s">
        <v>286</v>
      </c>
      <c r="H20">
        <v>1608076302.25</v>
      </c>
      <c r="I20">
        <f t="shared" si="0"/>
        <v>1.1654238540295668E-3</v>
      </c>
      <c r="J20">
        <f t="shared" si="1"/>
        <v>-1.0045194453958095</v>
      </c>
      <c r="K20">
        <f t="shared" si="2"/>
        <v>99.708680000000001</v>
      </c>
      <c r="L20">
        <f t="shared" si="3"/>
        <v>125.32202311231197</v>
      </c>
      <c r="M20">
        <f t="shared" si="4"/>
        <v>12.871608536831806</v>
      </c>
      <c r="N20">
        <f t="shared" si="5"/>
        <v>10.240906305303213</v>
      </c>
      <c r="O20">
        <f t="shared" si="6"/>
        <v>5.5038263200950177E-2</v>
      </c>
      <c r="P20">
        <f t="shared" si="7"/>
        <v>2.9754075264403919</v>
      </c>
      <c r="Q20">
        <f t="shared" si="8"/>
        <v>5.4478866952743975E-2</v>
      </c>
      <c r="R20">
        <f t="shared" si="9"/>
        <v>3.4099077458104851E-2</v>
      </c>
      <c r="S20">
        <f t="shared" si="10"/>
        <v>231.29054756494668</v>
      </c>
      <c r="T20">
        <f t="shared" si="11"/>
        <v>29.034104957048442</v>
      </c>
      <c r="U20">
        <f t="shared" si="12"/>
        <v>28.3475966666667</v>
      </c>
      <c r="V20">
        <f t="shared" si="13"/>
        <v>3.8724202657289748</v>
      </c>
      <c r="W20">
        <f t="shared" si="14"/>
        <v>45.755235655633832</v>
      </c>
      <c r="X20">
        <f t="shared" si="15"/>
        <v>1.7352425744070035</v>
      </c>
      <c r="Y20">
        <f t="shared" si="16"/>
        <v>3.7924459344213726</v>
      </c>
      <c r="Z20">
        <f t="shared" si="17"/>
        <v>2.1371776913219716</v>
      </c>
      <c r="AA20">
        <f t="shared" si="18"/>
        <v>-51.39519196270389</v>
      </c>
      <c r="AB20">
        <f t="shared" si="19"/>
        <v>-57.49421333406999</v>
      </c>
      <c r="AC20">
        <f t="shared" si="20"/>
        <v>-4.2190744388684189</v>
      </c>
      <c r="AD20">
        <f t="shared" si="21"/>
        <v>118.18206782930437</v>
      </c>
      <c r="AE20">
        <v>3</v>
      </c>
      <c r="AF20">
        <v>1</v>
      </c>
      <c r="AG20">
        <f t="shared" si="22"/>
        <v>1</v>
      </c>
      <c r="AH20">
        <f t="shared" si="23"/>
        <v>0</v>
      </c>
      <c r="AI20">
        <f t="shared" si="24"/>
        <v>54092.977201559268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839.40419230769203</v>
      </c>
      <c r="AR20">
        <v>918.72</v>
      </c>
      <c r="AS20">
        <f t="shared" si="27"/>
        <v>8.6332949856657071E-2</v>
      </c>
      <c r="AT20">
        <v>0.5</v>
      </c>
      <c r="AU20">
        <f t="shared" si="28"/>
        <v>1180.1825097508904</v>
      </c>
      <c r="AV20">
        <f t="shared" si="29"/>
        <v>-1.0045194453958095</v>
      </c>
      <c r="AW20">
        <f t="shared" si="30"/>
        <v>50.944318718013655</v>
      </c>
      <c r="AX20">
        <f t="shared" si="31"/>
        <v>0.3010166318355974</v>
      </c>
      <c r="AY20">
        <f t="shared" si="32"/>
        <v>-3.6161522650396535E-4</v>
      </c>
      <c r="AZ20">
        <f t="shared" si="33"/>
        <v>2.550679205851619</v>
      </c>
      <c r="BA20" t="s">
        <v>305</v>
      </c>
      <c r="BB20">
        <v>642.16999999999996</v>
      </c>
      <c r="BC20">
        <f t="shared" si="34"/>
        <v>276.55000000000007</v>
      </c>
      <c r="BD20">
        <f t="shared" si="35"/>
        <v>0.28680458395338265</v>
      </c>
      <c r="BE20">
        <f t="shared" si="36"/>
        <v>0.89444293887957971</v>
      </c>
      <c r="BF20">
        <f t="shared" si="37"/>
        <v>0.39025096890423111</v>
      </c>
      <c r="BG20">
        <f t="shared" si="38"/>
        <v>0.92019051623520187</v>
      </c>
      <c r="BH20">
        <f t="shared" si="39"/>
        <v>1399.9970000000001</v>
      </c>
      <c r="BI20">
        <f t="shared" si="40"/>
        <v>1180.1825097508904</v>
      </c>
      <c r="BJ20">
        <f t="shared" si="41"/>
        <v>0.84298931337059324</v>
      </c>
      <c r="BK20">
        <f t="shared" si="42"/>
        <v>0.19597862674118668</v>
      </c>
      <c r="BL20">
        <v>6</v>
      </c>
      <c r="BM20">
        <v>0.5</v>
      </c>
      <c r="BN20" t="s">
        <v>290</v>
      </c>
      <c r="BO20">
        <v>2</v>
      </c>
      <c r="BP20">
        <v>1608076302.25</v>
      </c>
      <c r="BQ20">
        <v>99.708680000000001</v>
      </c>
      <c r="BR20">
        <v>98.642750000000007</v>
      </c>
      <c r="BS20">
        <v>16.894866666666701</v>
      </c>
      <c r="BT20">
        <v>15.520049999999999</v>
      </c>
      <c r="BU20">
        <v>95.908676666666693</v>
      </c>
      <c r="BV20">
        <v>16.769866666666701</v>
      </c>
      <c r="BW20">
        <v>500.02339999999998</v>
      </c>
      <c r="BX20">
        <v>102.60826666666701</v>
      </c>
      <c r="BY20">
        <v>0.100006126666667</v>
      </c>
      <c r="BZ20">
        <v>27.989176666666701</v>
      </c>
      <c r="CA20">
        <v>28.3475966666667</v>
      </c>
      <c r="CB20">
        <v>999.9</v>
      </c>
      <c r="CC20">
        <v>0</v>
      </c>
      <c r="CD20">
        <v>0</v>
      </c>
      <c r="CE20">
        <v>10002.879999999999</v>
      </c>
      <c r="CF20">
        <v>0</v>
      </c>
      <c r="CG20">
        <v>247.731066666667</v>
      </c>
      <c r="CH20">
        <v>1399.9970000000001</v>
      </c>
      <c r="CI20">
        <v>0.89999949999999995</v>
      </c>
      <c r="CJ20">
        <v>0.100000533333333</v>
      </c>
      <c r="CK20">
        <v>0</v>
      </c>
      <c r="CL20">
        <v>839.54496666666705</v>
      </c>
      <c r="CM20">
        <v>4.9997499999999997</v>
      </c>
      <c r="CN20">
        <v>11556.746666666701</v>
      </c>
      <c r="CO20">
        <v>12178.016666666699</v>
      </c>
      <c r="CP20">
        <v>47.491533333333301</v>
      </c>
      <c r="CQ20">
        <v>48.908066666666699</v>
      </c>
      <c r="CR20">
        <v>48.428800000000003</v>
      </c>
      <c r="CS20">
        <v>48.424599999999998</v>
      </c>
      <c r="CT20">
        <v>48.6374</v>
      </c>
      <c r="CU20">
        <v>1255.4963333333301</v>
      </c>
      <c r="CV20">
        <v>139.501</v>
      </c>
      <c r="CW20">
        <v>0</v>
      </c>
      <c r="CX20">
        <v>77.599999904632597</v>
      </c>
      <c r="CY20">
        <v>0</v>
      </c>
      <c r="CZ20">
        <v>839.40419230769203</v>
      </c>
      <c r="DA20">
        <v>-15.1802051221669</v>
      </c>
      <c r="DB20">
        <v>-211.22393163007601</v>
      </c>
      <c r="DC20">
        <v>11555.0884615385</v>
      </c>
      <c r="DD20">
        <v>15</v>
      </c>
      <c r="DE20">
        <v>0</v>
      </c>
      <c r="DF20" t="s">
        <v>291</v>
      </c>
      <c r="DG20">
        <v>1607992667.0999999</v>
      </c>
      <c r="DH20">
        <v>1607992669.5999999</v>
      </c>
      <c r="DI20">
        <v>0</v>
      </c>
      <c r="DJ20">
        <v>2.2829999999999999</v>
      </c>
      <c r="DK20">
        <v>-1.6E-2</v>
      </c>
      <c r="DL20">
        <v>3.8</v>
      </c>
      <c r="DM20">
        <v>0.125</v>
      </c>
      <c r="DN20">
        <v>727</v>
      </c>
      <c r="DO20">
        <v>17</v>
      </c>
      <c r="DP20">
        <v>0.04</v>
      </c>
      <c r="DQ20">
        <v>0.04</v>
      </c>
      <c r="DR20">
        <v>-1.0015745052013101</v>
      </c>
      <c r="DS20">
        <v>-0.100194790859922</v>
      </c>
      <c r="DT20">
        <v>2.1321360420294099E-2</v>
      </c>
      <c r="DU20">
        <v>1</v>
      </c>
      <c r="DV20">
        <v>1.0621753225806501</v>
      </c>
      <c r="DW20">
        <v>8.8303306451609304E-2</v>
      </c>
      <c r="DX20">
        <v>2.4950192866779401E-2</v>
      </c>
      <c r="DY20">
        <v>1</v>
      </c>
      <c r="DZ20">
        <v>1.37351064516129</v>
      </c>
      <c r="EA20">
        <v>0.110065161290319</v>
      </c>
      <c r="EB20">
        <v>8.2276139823056604E-3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3.8</v>
      </c>
      <c r="EJ20">
        <v>0.125</v>
      </c>
      <c r="EK20">
        <v>3.8</v>
      </c>
      <c r="EL20">
        <v>0</v>
      </c>
      <c r="EM20">
        <v>0</v>
      </c>
      <c r="EN20">
        <v>0</v>
      </c>
      <c r="EO20">
        <v>0.125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1394</v>
      </c>
      <c r="EX20">
        <v>1394</v>
      </c>
      <c r="EY20">
        <v>2</v>
      </c>
      <c r="EZ20">
        <v>495.42899999999997</v>
      </c>
      <c r="FA20">
        <v>486.68700000000001</v>
      </c>
      <c r="FB20">
        <v>24.632400000000001</v>
      </c>
      <c r="FC20">
        <v>31.678899999999999</v>
      </c>
      <c r="FD20">
        <v>29.9999</v>
      </c>
      <c r="FE20">
        <v>31.643699999999999</v>
      </c>
      <c r="FF20">
        <v>31.611799999999999</v>
      </c>
      <c r="FG20">
        <v>8.9157700000000002</v>
      </c>
      <c r="FH20">
        <v>0</v>
      </c>
      <c r="FI20">
        <v>100</v>
      </c>
      <c r="FJ20">
        <v>24.6341</v>
      </c>
      <c r="FK20">
        <v>98.770600000000002</v>
      </c>
      <c r="FL20">
        <v>16.799199999999999</v>
      </c>
      <c r="FM20">
        <v>101.72799999999999</v>
      </c>
      <c r="FN20">
        <v>101.157</v>
      </c>
    </row>
    <row r="21" spans="1:170" x14ac:dyDescent="0.25">
      <c r="A21">
        <v>5</v>
      </c>
      <c r="B21">
        <v>1608076392</v>
      </c>
      <c r="C21">
        <v>332.5</v>
      </c>
      <c r="D21" t="s">
        <v>306</v>
      </c>
      <c r="E21" t="s">
        <v>307</v>
      </c>
      <c r="F21" t="s">
        <v>285</v>
      </c>
      <c r="G21" t="s">
        <v>286</v>
      </c>
      <c r="H21">
        <v>1608076384.25</v>
      </c>
      <c r="I21">
        <f t="shared" si="0"/>
        <v>1.272913740130495E-3</v>
      </c>
      <c r="J21">
        <f t="shared" si="1"/>
        <v>0.42602166122581231</v>
      </c>
      <c r="K21">
        <f t="shared" si="2"/>
        <v>149.439866666667</v>
      </c>
      <c r="L21">
        <f t="shared" si="3"/>
        <v>133.18225176883297</v>
      </c>
      <c r="M21">
        <f t="shared" si="4"/>
        <v>13.678582663051042</v>
      </c>
      <c r="N21">
        <f t="shared" si="5"/>
        <v>15.348333146546876</v>
      </c>
      <c r="O21">
        <f t="shared" si="6"/>
        <v>6.0203441115543453E-2</v>
      </c>
      <c r="P21">
        <f t="shared" si="7"/>
        <v>2.9744218203269317</v>
      </c>
      <c r="Q21">
        <f t="shared" si="8"/>
        <v>5.9534591836366287E-2</v>
      </c>
      <c r="R21">
        <f t="shared" si="9"/>
        <v>3.7268594067706905E-2</v>
      </c>
      <c r="S21">
        <f t="shared" si="10"/>
        <v>231.29019263679476</v>
      </c>
      <c r="T21">
        <f t="shared" si="11"/>
        <v>29.001809666633825</v>
      </c>
      <c r="U21">
        <f t="shared" si="12"/>
        <v>28.3799766666667</v>
      </c>
      <c r="V21">
        <f t="shared" si="13"/>
        <v>3.8797171451102961</v>
      </c>
      <c r="W21">
        <f t="shared" si="14"/>
        <v>45.996517509313691</v>
      </c>
      <c r="X21">
        <f t="shared" si="15"/>
        <v>1.7438768263432167</v>
      </c>
      <c r="Y21">
        <f t="shared" si="16"/>
        <v>3.7913236061623681</v>
      </c>
      <c r="Z21">
        <f t="shared" si="17"/>
        <v>2.1358403187670794</v>
      </c>
      <c r="AA21">
        <f t="shared" si="18"/>
        <v>-56.135495939754826</v>
      </c>
      <c r="AB21">
        <f t="shared" si="19"/>
        <v>-63.481606187349527</v>
      </c>
      <c r="AC21">
        <f t="shared" si="20"/>
        <v>-4.6606227210169484</v>
      </c>
      <c r="AD21">
        <f t="shared" si="21"/>
        <v>107.01246778867345</v>
      </c>
      <c r="AE21">
        <v>3</v>
      </c>
      <c r="AF21">
        <v>1</v>
      </c>
      <c r="AG21">
        <f t="shared" si="22"/>
        <v>1</v>
      </c>
      <c r="AH21">
        <f t="shared" si="23"/>
        <v>0</v>
      </c>
      <c r="AI21">
        <f t="shared" si="24"/>
        <v>54064.917849980789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308</v>
      </c>
      <c r="AQ21">
        <v>826.44169230769296</v>
      </c>
      <c r="AR21">
        <v>907.55</v>
      </c>
      <c r="AS21">
        <f t="shared" si="27"/>
        <v>8.937062166526033E-2</v>
      </c>
      <c r="AT21">
        <v>0.5</v>
      </c>
      <c r="AU21">
        <f t="shared" si="28"/>
        <v>1180.1808107473259</v>
      </c>
      <c r="AV21">
        <f t="shared" si="29"/>
        <v>0.42602166122581231</v>
      </c>
      <c r="AW21">
        <f t="shared" si="30"/>
        <v>52.736746366949738</v>
      </c>
      <c r="AX21">
        <f t="shared" si="31"/>
        <v>0.30890860007713067</v>
      </c>
      <c r="AY21">
        <f t="shared" si="32"/>
        <v>8.505214895050009E-4</v>
      </c>
      <c r="AZ21">
        <f t="shared" si="33"/>
        <v>2.5943804749049639</v>
      </c>
      <c r="BA21" t="s">
        <v>309</v>
      </c>
      <c r="BB21">
        <v>627.20000000000005</v>
      </c>
      <c r="BC21">
        <f t="shared" si="34"/>
        <v>280.34999999999991</v>
      </c>
      <c r="BD21">
        <f t="shared" si="35"/>
        <v>0.28931088886144823</v>
      </c>
      <c r="BE21">
        <f t="shared" si="36"/>
        <v>0.89360046757347567</v>
      </c>
      <c r="BF21">
        <f t="shared" si="37"/>
        <v>0.42227837962313641</v>
      </c>
      <c r="BG21">
        <f t="shared" si="38"/>
        <v>0.92457675141304363</v>
      </c>
      <c r="BH21">
        <f t="shared" si="39"/>
        <v>1399.9949999999999</v>
      </c>
      <c r="BI21">
        <f t="shared" si="40"/>
        <v>1180.1808107473259</v>
      </c>
      <c r="BJ21">
        <f t="shared" si="41"/>
        <v>0.84298930406703321</v>
      </c>
      <c r="BK21">
        <f t="shared" si="42"/>
        <v>0.19597860813406623</v>
      </c>
      <c r="BL21">
        <v>6</v>
      </c>
      <c r="BM21">
        <v>0.5</v>
      </c>
      <c r="BN21" t="s">
        <v>290</v>
      </c>
      <c r="BO21">
        <v>2</v>
      </c>
      <c r="BP21">
        <v>1608076384.25</v>
      </c>
      <c r="BQ21">
        <v>149.439866666667</v>
      </c>
      <c r="BR21">
        <v>150.17933333333301</v>
      </c>
      <c r="BS21">
        <v>16.97935</v>
      </c>
      <c r="BT21">
        <v>15.4778466666667</v>
      </c>
      <c r="BU21">
        <v>145.63986666666699</v>
      </c>
      <c r="BV21">
        <v>16.85435</v>
      </c>
      <c r="BW21">
        <v>500.01906666666702</v>
      </c>
      <c r="BX21">
        <v>102.60576666666699</v>
      </c>
      <c r="BY21">
        <v>9.9980393333333306E-2</v>
      </c>
      <c r="BZ21">
        <v>27.984100000000002</v>
      </c>
      <c r="CA21">
        <v>28.3799766666667</v>
      </c>
      <c r="CB21">
        <v>999.9</v>
      </c>
      <c r="CC21">
        <v>0</v>
      </c>
      <c r="CD21">
        <v>0</v>
      </c>
      <c r="CE21">
        <v>9997.5483333333304</v>
      </c>
      <c r="CF21">
        <v>0</v>
      </c>
      <c r="CG21">
        <v>244.618666666667</v>
      </c>
      <c r="CH21">
        <v>1399.9949999999999</v>
      </c>
      <c r="CI21">
        <v>0.90000023333333401</v>
      </c>
      <c r="CJ21">
        <v>9.9999769999999905E-2</v>
      </c>
      <c r="CK21">
        <v>0</v>
      </c>
      <c r="CL21">
        <v>826.46006666666699</v>
      </c>
      <c r="CM21">
        <v>4.9997499999999997</v>
      </c>
      <c r="CN21">
        <v>11375.61</v>
      </c>
      <c r="CO21">
        <v>12178</v>
      </c>
      <c r="CP21">
        <v>47.476900000000001</v>
      </c>
      <c r="CQ21">
        <v>48.875</v>
      </c>
      <c r="CR21">
        <v>48.414266666666599</v>
      </c>
      <c r="CS21">
        <v>48.3791333333333</v>
      </c>
      <c r="CT21">
        <v>48.628999999999998</v>
      </c>
      <c r="CU21">
        <v>1255.4946666666699</v>
      </c>
      <c r="CV21">
        <v>139.500333333333</v>
      </c>
      <c r="CW21">
        <v>0</v>
      </c>
      <c r="CX21">
        <v>81.299999952316298</v>
      </c>
      <c r="CY21">
        <v>0</v>
      </c>
      <c r="CZ21">
        <v>826.44169230769296</v>
      </c>
      <c r="DA21">
        <v>-10.035965820087</v>
      </c>
      <c r="DB21">
        <v>-145.68205133324801</v>
      </c>
      <c r="DC21">
        <v>11375.307692307701</v>
      </c>
      <c r="DD21">
        <v>15</v>
      </c>
      <c r="DE21">
        <v>0</v>
      </c>
      <c r="DF21" t="s">
        <v>291</v>
      </c>
      <c r="DG21">
        <v>1607992667.0999999</v>
      </c>
      <c r="DH21">
        <v>1607992669.5999999</v>
      </c>
      <c r="DI21">
        <v>0</v>
      </c>
      <c r="DJ21">
        <v>2.2829999999999999</v>
      </c>
      <c r="DK21">
        <v>-1.6E-2</v>
      </c>
      <c r="DL21">
        <v>3.8</v>
      </c>
      <c r="DM21">
        <v>0.125</v>
      </c>
      <c r="DN21">
        <v>727</v>
      </c>
      <c r="DO21">
        <v>17</v>
      </c>
      <c r="DP21">
        <v>0.04</v>
      </c>
      <c r="DQ21">
        <v>0.04</v>
      </c>
      <c r="DR21">
        <v>0.42784350600179299</v>
      </c>
      <c r="DS21">
        <v>0.36791885950057801</v>
      </c>
      <c r="DT21">
        <v>0.21713395018536999</v>
      </c>
      <c r="DU21">
        <v>1</v>
      </c>
      <c r="DV21">
        <v>-0.73053764516129005</v>
      </c>
      <c r="DW21">
        <v>-0.177480967741934</v>
      </c>
      <c r="DX21">
        <v>0.26315326157430902</v>
      </c>
      <c r="DY21">
        <v>1</v>
      </c>
      <c r="DZ21">
        <v>1.5002119354838701</v>
      </c>
      <c r="EA21">
        <v>0.103345645161288</v>
      </c>
      <c r="EB21">
        <v>7.7376905028838198E-3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3.8</v>
      </c>
      <c r="EJ21">
        <v>0.125</v>
      </c>
      <c r="EK21">
        <v>3.8</v>
      </c>
      <c r="EL21">
        <v>0</v>
      </c>
      <c r="EM21">
        <v>0</v>
      </c>
      <c r="EN21">
        <v>0</v>
      </c>
      <c r="EO21">
        <v>0.125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1395.4</v>
      </c>
      <c r="EX21">
        <v>1395.4</v>
      </c>
      <c r="EY21">
        <v>2</v>
      </c>
      <c r="EZ21">
        <v>495.24799999999999</v>
      </c>
      <c r="FA21">
        <v>487.16399999999999</v>
      </c>
      <c r="FB21">
        <v>24.581600000000002</v>
      </c>
      <c r="FC21">
        <v>31.641400000000001</v>
      </c>
      <c r="FD21">
        <v>29.9999</v>
      </c>
      <c r="FE21">
        <v>31.616</v>
      </c>
      <c r="FF21">
        <v>31.587299999999999</v>
      </c>
      <c r="FG21">
        <v>11.2088</v>
      </c>
      <c r="FH21">
        <v>0</v>
      </c>
      <c r="FI21">
        <v>100</v>
      </c>
      <c r="FJ21">
        <v>24.592400000000001</v>
      </c>
      <c r="FK21">
        <v>150.04</v>
      </c>
      <c r="FL21">
        <v>16.860900000000001</v>
      </c>
      <c r="FM21">
        <v>101.73399999999999</v>
      </c>
      <c r="FN21">
        <v>101.158</v>
      </c>
    </row>
    <row r="22" spans="1:170" x14ac:dyDescent="0.25">
      <c r="A22">
        <v>6</v>
      </c>
      <c r="B22">
        <v>1608076461</v>
      </c>
      <c r="C22">
        <v>401.5</v>
      </c>
      <c r="D22" t="s">
        <v>310</v>
      </c>
      <c r="E22" t="s">
        <v>311</v>
      </c>
      <c r="F22" t="s">
        <v>285</v>
      </c>
      <c r="G22" t="s">
        <v>286</v>
      </c>
      <c r="H22">
        <v>1608076453.25</v>
      </c>
      <c r="I22">
        <f t="shared" si="0"/>
        <v>1.3815535853514847E-3</v>
      </c>
      <c r="J22">
        <f t="shared" si="1"/>
        <v>1.6558308239165007</v>
      </c>
      <c r="K22">
        <f t="shared" si="2"/>
        <v>198.79769999999999</v>
      </c>
      <c r="L22">
        <f t="shared" si="3"/>
        <v>152.00222963318581</v>
      </c>
      <c r="M22">
        <f t="shared" si="4"/>
        <v>15.611173403127347</v>
      </c>
      <c r="N22">
        <f t="shared" si="5"/>
        <v>20.417235815107588</v>
      </c>
      <c r="O22">
        <f t="shared" si="6"/>
        <v>6.5580643288695603E-2</v>
      </c>
      <c r="P22">
        <f t="shared" si="7"/>
        <v>2.9742416212513594</v>
      </c>
      <c r="Q22">
        <f t="shared" si="8"/>
        <v>6.4787779935418427E-2</v>
      </c>
      <c r="R22">
        <f t="shared" si="9"/>
        <v>4.0562799332934982E-2</v>
      </c>
      <c r="S22">
        <f t="shared" si="10"/>
        <v>231.29408511008847</v>
      </c>
      <c r="T22">
        <f t="shared" si="11"/>
        <v>28.96566300875395</v>
      </c>
      <c r="U22">
        <f t="shared" si="12"/>
        <v>28.398</v>
      </c>
      <c r="V22">
        <f t="shared" si="13"/>
        <v>3.8837839225877429</v>
      </c>
      <c r="W22">
        <f t="shared" si="14"/>
        <v>46.281199256583612</v>
      </c>
      <c r="X22">
        <f t="shared" si="15"/>
        <v>1.7538115499451752</v>
      </c>
      <c r="Y22">
        <f t="shared" si="16"/>
        <v>3.7894686786788294</v>
      </c>
      <c r="Z22">
        <f t="shared" si="17"/>
        <v>2.1299723726425679</v>
      </c>
      <c r="AA22">
        <f t="shared" si="18"/>
        <v>-60.926513114000478</v>
      </c>
      <c r="AB22">
        <f t="shared" si="19"/>
        <v>-67.713601840414128</v>
      </c>
      <c r="AC22">
        <f t="shared" si="20"/>
        <v>-4.9718626612962362</v>
      </c>
      <c r="AD22">
        <f t="shared" si="21"/>
        <v>97.682107494377647</v>
      </c>
      <c r="AE22">
        <v>3</v>
      </c>
      <c r="AF22">
        <v>1</v>
      </c>
      <c r="AG22">
        <f t="shared" si="22"/>
        <v>1</v>
      </c>
      <c r="AH22">
        <f t="shared" si="23"/>
        <v>0</v>
      </c>
      <c r="AI22">
        <f t="shared" si="24"/>
        <v>54061.092342560041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312</v>
      </c>
      <c r="AQ22">
        <v>819.54623076923099</v>
      </c>
      <c r="AR22">
        <v>905.73</v>
      </c>
      <c r="AS22">
        <f t="shared" si="27"/>
        <v>9.5153930233920714E-2</v>
      </c>
      <c r="AT22">
        <v>0.5</v>
      </c>
      <c r="AU22">
        <f t="shared" si="28"/>
        <v>1180.2002487544419</v>
      </c>
      <c r="AV22">
        <f t="shared" si="29"/>
        <v>1.6558308239165007</v>
      </c>
      <c r="AW22">
        <f t="shared" si="30"/>
        <v>56.150346066018017</v>
      </c>
      <c r="AX22">
        <f t="shared" si="31"/>
        <v>0.31709229019685781</v>
      </c>
      <c r="AY22">
        <f t="shared" si="32"/>
        <v>1.8925418005037659E-3</v>
      </c>
      <c r="AZ22">
        <f t="shared" si="33"/>
        <v>2.6016031267596302</v>
      </c>
      <c r="BA22" t="s">
        <v>313</v>
      </c>
      <c r="BB22">
        <v>618.53</v>
      </c>
      <c r="BC22">
        <f t="shared" si="34"/>
        <v>287.20000000000005</v>
      </c>
      <c r="BD22">
        <f t="shared" si="35"/>
        <v>0.30008276194557459</v>
      </c>
      <c r="BE22">
        <f t="shared" si="36"/>
        <v>0.891358211495905</v>
      </c>
      <c r="BF22">
        <f t="shared" si="37"/>
        <v>0.45299540288441575</v>
      </c>
      <c r="BG22">
        <f t="shared" si="38"/>
        <v>0.92529142894425875</v>
      </c>
      <c r="BH22">
        <f t="shared" si="39"/>
        <v>1400.018</v>
      </c>
      <c r="BI22">
        <f t="shared" si="40"/>
        <v>1180.2002487544419</v>
      </c>
      <c r="BJ22">
        <f t="shared" si="41"/>
        <v>0.8429893392473824</v>
      </c>
      <c r="BK22">
        <f t="shared" si="42"/>
        <v>0.19597867849476502</v>
      </c>
      <c r="BL22">
        <v>6</v>
      </c>
      <c r="BM22">
        <v>0.5</v>
      </c>
      <c r="BN22" t="s">
        <v>290</v>
      </c>
      <c r="BO22">
        <v>2</v>
      </c>
      <c r="BP22">
        <v>1608076453.25</v>
      </c>
      <c r="BQ22">
        <v>198.79769999999999</v>
      </c>
      <c r="BR22">
        <v>201.11420000000001</v>
      </c>
      <c r="BS22">
        <v>17.076440000000002</v>
      </c>
      <c r="BT22">
        <v>15.44694</v>
      </c>
      <c r="BU22">
        <v>194.99770000000001</v>
      </c>
      <c r="BV22">
        <v>16.951440000000002</v>
      </c>
      <c r="BW22">
        <v>500.01653333333297</v>
      </c>
      <c r="BX22">
        <v>102.60356666666701</v>
      </c>
      <c r="BY22">
        <v>0.10001499</v>
      </c>
      <c r="BZ22">
        <v>27.975706666666699</v>
      </c>
      <c r="CA22">
        <v>28.398</v>
      </c>
      <c r="CB22">
        <v>999.9</v>
      </c>
      <c r="CC22">
        <v>0</v>
      </c>
      <c r="CD22">
        <v>0</v>
      </c>
      <c r="CE22">
        <v>9996.7436666666708</v>
      </c>
      <c r="CF22">
        <v>0</v>
      </c>
      <c r="CG22">
        <v>242.785</v>
      </c>
      <c r="CH22">
        <v>1400.018</v>
      </c>
      <c r="CI22">
        <v>0.89999890000000005</v>
      </c>
      <c r="CJ22">
        <v>0.10000115</v>
      </c>
      <c r="CK22">
        <v>0</v>
      </c>
      <c r="CL22">
        <v>819.53903333333301</v>
      </c>
      <c r="CM22">
        <v>4.9997499999999997</v>
      </c>
      <c r="CN22">
        <v>11282.3766666667</v>
      </c>
      <c r="CO22">
        <v>12178.2033333333</v>
      </c>
      <c r="CP22">
        <v>47.5</v>
      </c>
      <c r="CQ22">
        <v>48.8414</v>
      </c>
      <c r="CR22">
        <v>48.424666666666702</v>
      </c>
      <c r="CS22">
        <v>48.349800000000002</v>
      </c>
      <c r="CT22">
        <v>48.641466666666702</v>
      </c>
      <c r="CU22">
        <v>1255.5143333333299</v>
      </c>
      <c r="CV22">
        <v>139.50433333333299</v>
      </c>
      <c r="CW22">
        <v>0</v>
      </c>
      <c r="CX22">
        <v>68</v>
      </c>
      <c r="CY22">
        <v>0</v>
      </c>
      <c r="CZ22">
        <v>819.54623076923099</v>
      </c>
      <c r="DA22">
        <v>-10.9965812040362</v>
      </c>
      <c r="DB22">
        <v>-149.10085473034599</v>
      </c>
      <c r="DC22">
        <v>11282.492307692301</v>
      </c>
      <c r="DD22">
        <v>15</v>
      </c>
      <c r="DE22">
        <v>0</v>
      </c>
      <c r="DF22" t="s">
        <v>291</v>
      </c>
      <c r="DG22">
        <v>1607992667.0999999</v>
      </c>
      <c r="DH22">
        <v>1607992669.5999999</v>
      </c>
      <c r="DI22">
        <v>0</v>
      </c>
      <c r="DJ22">
        <v>2.2829999999999999</v>
      </c>
      <c r="DK22">
        <v>-1.6E-2</v>
      </c>
      <c r="DL22">
        <v>3.8</v>
      </c>
      <c r="DM22">
        <v>0.125</v>
      </c>
      <c r="DN22">
        <v>727</v>
      </c>
      <c r="DO22">
        <v>17</v>
      </c>
      <c r="DP22">
        <v>0.04</v>
      </c>
      <c r="DQ22">
        <v>0.04</v>
      </c>
      <c r="DR22">
        <v>1.6535062562918399</v>
      </c>
      <c r="DS22">
        <v>-0.18905444004966601</v>
      </c>
      <c r="DT22">
        <v>0.19731421633546301</v>
      </c>
      <c r="DU22">
        <v>1</v>
      </c>
      <c r="DV22">
        <v>-2.3277696774193601</v>
      </c>
      <c r="DW22">
        <v>-0.14453322580644601</v>
      </c>
      <c r="DX22">
        <v>0.246040906217145</v>
      </c>
      <c r="DY22">
        <v>1</v>
      </c>
      <c r="DZ22">
        <v>1.62796870967742</v>
      </c>
      <c r="EA22">
        <v>0.120651774193546</v>
      </c>
      <c r="EB22">
        <v>9.0162136183925302E-3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3.8</v>
      </c>
      <c r="EJ22">
        <v>0.125</v>
      </c>
      <c r="EK22">
        <v>3.8</v>
      </c>
      <c r="EL22">
        <v>0</v>
      </c>
      <c r="EM22">
        <v>0</v>
      </c>
      <c r="EN22">
        <v>0</v>
      </c>
      <c r="EO22">
        <v>0.125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1396.6</v>
      </c>
      <c r="EX22">
        <v>1396.5</v>
      </c>
      <c r="EY22">
        <v>2</v>
      </c>
      <c r="EZ22">
        <v>495.58600000000001</v>
      </c>
      <c r="FA22">
        <v>487.43</v>
      </c>
      <c r="FB22">
        <v>24.588999999999999</v>
      </c>
      <c r="FC22">
        <v>31.609500000000001</v>
      </c>
      <c r="FD22">
        <v>29.9998</v>
      </c>
      <c r="FE22">
        <v>31.591100000000001</v>
      </c>
      <c r="FF22">
        <v>31.563199999999998</v>
      </c>
      <c r="FG22">
        <v>13.5579</v>
      </c>
      <c r="FH22">
        <v>0</v>
      </c>
      <c r="FI22">
        <v>100</v>
      </c>
      <c r="FJ22">
        <v>24.609200000000001</v>
      </c>
      <c r="FK22">
        <v>202.23</v>
      </c>
      <c r="FL22">
        <v>16.9392</v>
      </c>
      <c r="FM22">
        <v>101.739</v>
      </c>
      <c r="FN22">
        <v>101.167</v>
      </c>
    </row>
    <row r="23" spans="1:170" x14ac:dyDescent="0.25">
      <c r="A23">
        <v>7</v>
      </c>
      <c r="B23">
        <v>1608076557</v>
      </c>
      <c r="C23">
        <v>497.5</v>
      </c>
      <c r="D23" t="s">
        <v>314</v>
      </c>
      <c r="E23" t="s">
        <v>315</v>
      </c>
      <c r="F23" t="s">
        <v>285</v>
      </c>
      <c r="G23" t="s">
        <v>286</v>
      </c>
      <c r="H23">
        <v>1608076549</v>
      </c>
      <c r="I23">
        <f t="shared" si="0"/>
        <v>1.537350045918253E-3</v>
      </c>
      <c r="J23">
        <f t="shared" si="1"/>
        <v>3.6600831505581004</v>
      </c>
      <c r="K23">
        <f t="shared" si="2"/>
        <v>249.45364516129001</v>
      </c>
      <c r="L23">
        <f t="shared" si="3"/>
        <v>161.7463158202514</v>
      </c>
      <c r="M23">
        <f t="shared" si="4"/>
        <v>16.611145774512512</v>
      </c>
      <c r="N23">
        <f t="shared" si="5"/>
        <v>25.618579580895123</v>
      </c>
      <c r="O23">
        <f t="shared" si="6"/>
        <v>7.3385499064111709E-2</v>
      </c>
      <c r="P23">
        <f t="shared" si="7"/>
        <v>2.9748032449883981</v>
      </c>
      <c r="Q23">
        <f t="shared" si="8"/>
        <v>7.2394408656421411E-2</v>
      </c>
      <c r="R23">
        <f t="shared" si="9"/>
        <v>4.5334435786382049E-2</v>
      </c>
      <c r="S23">
        <f t="shared" si="10"/>
        <v>231.28650502642316</v>
      </c>
      <c r="T23">
        <f t="shared" si="11"/>
        <v>28.936972656251019</v>
      </c>
      <c r="U23">
        <f t="shared" si="12"/>
        <v>28.417661290322599</v>
      </c>
      <c r="V23">
        <f t="shared" si="13"/>
        <v>3.8882245280910355</v>
      </c>
      <c r="W23">
        <f t="shared" si="14"/>
        <v>46.608372347283947</v>
      </c>
      <c r="X23">
        <f t="shared" si="15"/>
        <v>1.767389309559547</v>
      </c>
      <c r="Y23">
        <f t="shared" si="16"/>
        <v>3.7919996355816528</v>
      </c>
      <c r="Z23">
        <f t="shared" si="17"/>
        <v>2.1208352185314885</v>
      </c>
      <c r="AA23">
        <f t="shared" si="18"/>
        <v>-67.797137024994953</v>
      </c>
      <c r="AB23">
        <f t="shared" si="19"/>
        <v>-69.043070937192141</v>
      </c>
      <c r="AC23">
        <f t="shared" si="20"/>
        <v>-5.0693071844905848</v>
      </c>
      <c r="AD23">
        <f t="shared" si="21"/>
        <v>89.37698987974548</v>
      </c>
      <c r="AE23">
        <v>3</v>
      </c>
      <c r="AF23">
        <v>1</v>
      </c>
      <c r="AG23">
        <f t="shared" si="22"/>
        <v>1</v>
      </c>
      <c r="AH23">
        <f t="shared" si="23"/>
        <v>0</v>
      </c>
      <c r="AI23">
        <f t="shared" si="24"/>
        <v>54075.407587206908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316</v>
      </c>
      <c r="AQ23">
        <v>813.10515999999996</v>
      </c>
      <c r="AR23">
        <v>911.51</v>
      </c>
      <c r="AS23">
        <f t="shared" si="27"/>
        <v>0.10795804763524264</v>
      </c>
      <c r="AT23">
        <v>0.5</v>
      </c>
      <c r="AU23">
        <f t="shared" si="28"/>
        <v>1180.1619201021651</v>
      </c>
      <c r="AV23">
        <f t="shared" si="29"/>
        <v>3.6600831505581004</v>
      </c>
      <c r="AW23">
        <f t="shared" si="30"/>
        <v>63.703988393844483</v>
      </c>
      <c r="AX23">
        <f t="shared" si="31"/>
        <v>0.33605775032638141</v>
      </c>
      <c r="AY23">
        <f t="shared" si="32"/>
        <v>3.5908891468108542E-3</v>
      </c>
      <c r="AZ23">
        <f t="shared" si="33"/>
        <v>2.5787649065835807</v>
      </c>
      <c r="BA23" t="s">
        <v>317</v>
      </c>
      <c r="BB23">
        <v>605.19000000000005</v>
      </c>
      <c r="BC23">
        <f t="shared" si="34"/>
        <v>306.31999999999994</v>
      </c>
      <c r="BD23">
        <f t="shared" si="35"/>
        <v>0.32124849830242902</v>
      </c>
      <c r="BE23">
        <f t="shared" si="36"/>
        <v>0.88470730816857301</v>
      </c>
      <c r="BF23">
        <f t="shared" si="37"/>
        <v>0.50198079601950996</v>
      </c>
      <c r="BG23">
        <f t="shared" si="38"/>
        <v>0.92302173876270754</v>
      </c>
      <c r="BH23">
        <f t="shared" si="39"/>
        <v>1399.97258064516</v>
      </c>
      <c r="BI23">
        <f t="shared" si="40"/>
        <v>1180.1619201021651</v>
      </c>
      <c r="BJ23">
        <f t="shared" si="41"/>
        <v>0.84298931023227774</v>
      </c>
      <c r="BK23">
        <f t="shared" si="42"/>
        <v>0.19597862046455539</v>
      </c>
      <c r="BL23">
        <v>6</v>
      </c>
      <c r="BM23">
        <v>0.5</v>
      </c>
      <c r="BN23" t="s">
        <v>290</v>
      </c>
      <c r="BO23">
        <v>2</v>
      </c>
      <c r="BP23">
        <v>1608076549</v>
      </c>
      <c r="BQ23">
        <v>249.45364516129001</v>
      </c>
      <c r="BR23">
        <v>254.30587096774201</v>
      </c>
      <c r="BS23">
        <v>17.209451612903202</v>
      </c>
      <c r="BT23">
        <v>15.396406451612901</v>
      </c>
      <c r="BU23">
        <v>245.65364516129</v>
      </c>
      <c r="BV23">
        <v>17.084451612903202</v>
      </c>
      <c r="BW23">
        <v>500.007322580645</v>
      </c>
      <c r="BX23">
        <v>102.598806451613</v>
      </c>
      <c r="BY23">
        <v>9.9951725806451605E-2</v>
      </c>
      <c r="BZ23">
        <v>27.987158064516102</v>
      </c>
      <c r="CA23">
        <v>28.417661290322599</v>
      </c>
      <c r="CB23">
        <v>999.9</v>
      </c>
      <c r="CC23">
        <v>0</v>
      </c>
      <c r="CD23">
        <v>0</v>
      </c>
      <c r="CE23">
        <v>10000.3838709677</v>
      </c>
      <c r="CF23">
        <v>0</v>
      </c>
      <c r="CG23">
        <v>240.702612903226</v>
      </c>
      <c r="CH23">
        <v>1399.97258064516</v>
      </c>
      <c r="CI23">
        <v>0.90000012903225801</v>
      </c>
      <c r="CJ23">
        <v>0.100000022580645</v>
      </c>
      <c r="CK23">
        <v>0</v>
      </c>
      <c r="CL23">
        <v>813.12380645161295</v>
      </c>
      <c r="CM23">
        <v>4.9997499999999997</v>
      </c>
      <c r="CN23">
        <v>11196.3612903226</v>
      </c>
      <c r="CO23">
        <v>12177.8129032258</v>
      </c>
      <c r="CP23">
        <v>47.441129032257997</v>
      </c>
      <c r="CQ23">
        <v>48.811999999999998</v>
      </c>
      <c r="CR23">
        <v>48.374935483870999</v>
      </c>
      <c r="CS23">
        <v>48.311999999999998</v>
      </c>
      <c r="CT23">
        <v>48.582322580645098</v>
      </c>
      <c r="CU23">
        <v>1255.4741935483901</v>
      </c>
      <c r="CV23">
        <v>139.498387096774</v>
      </c>
      <c r="CW23">
        <v>0</v>
      </c>
      <c r="CX23">
        <v>95</v>
      </c>
      <c r="CY23">
        <v>0</v>
      </c>
      <c r="CZ23">
        <v>813.10515999999996</v>
      </c>
      <c r="DA23">
        <v>-2.26507694840249</v>
      </c>
      <c r="DB23">
        <v>-37.623076821079302</v>
      </c>
      <c r="DC23">
        <v>11196.216</v>
      </c>
      <c r="DD23">
        <v>15</v>
      </c>
      <c r="DE23">
        <v>0</v>
      </c>
      <c r="DF23" t="s">
        <v>291</v>
      </c>
      <c r="DG23">
        <v>1607992667.0999999</v>
      </c>
      <c r="DH23">
        <v>1607992669.5999999</v>
      </c>
      <c r="DI23">
        <v>0</v>
      </c>
      <c r="DJ23">
        <v>2.2829999999999999</v>
      </c>
      <c r="DK23">
        <v>-1.6E-2</v>
      </c>
      <c r="DL23">
        <v>3.8</v>
      </c>
      <c r="DM23">
        <v>0.125</v>
      </c>
      <c r="DN23">
        <v>727</v>
      </c>
      <c r="DO23">
        <v>17</v>
      </c>
      <c r="DP23">
        <v>0.04</v>
      </c>
      <c r="DQ23">
        <v>0.04</v>
      </c>
      <c r="DR23">
        <v>3.6628508754787799</v>
      </c>
      <c r="DS23">
        <v>0.23021544871720001</v>
      </c>
      <c r="DT23">
        <v>8.6888667776349002E-2</v>
      </c>
      <c r="DU23">
        <v>1</v>
      </c>
      <c r="DV23">
        <v>-4.8496190322580599</v>
      </c>
      <c r="DW23">
        <v>-0.15429774193547699</v>
      </c>
      <c r="DX23">
        <v>0.107337892216659</v>
      </c>
      <c r="DY23">
        <v>1</v>
      </c>
      <c r="DZ23">
        <v>1.81215774193548</v>
      </c>
      <c r="EA23">
        <v>0.107220483870962</v>
      </c>
      <c r="EB23">
        <v>8.0045828444740008E-3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3.8</v>
      </c>
      <c r="EJ23">
        <v>0.125</v>
      </c>
      <c r="EK23">
        <v>3.8</v>
      </c>
      <c r="EL23">
        <v>0</v>
      </c>
      <c r="EM23">
        <v>0</v>
      </c>
      <c r="EN23">
        <v>0</v>
      </c>
      <c r="EO23">
        <v>0.125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1398.2</v>
      </c>
      <c r="EX23">
        <v>1398.1</v>
      </c>
      <c r="EY23">
        <v>2</v>
      </c>
      <c r="EZ23">
        <v>495.637</v>
      </c>
      <c r="FA23">
        <v>487.75900000000001</v>
      </c>
      <c r="FB23">
        <v>24.7133</v>
      </c>
      <c r="FC23">
        <v>31.557500000000001</v>
      </c>
      <c r="FD23">
        <v>29.9998</v>
      </c>
      <c r="FE23">
        <v>31.5471</v>
      </c>
      <c r="FF23">
        <v>31.520900000000001</v>
      </c>
      <c r="FG23">
        <v>15.880800000000001</v>
      </c>
      <c r="FH23">
        <v>0</v>
      </c>
      <c r="FI23">
        <v>100</v>
      </c>
      <c r="FJ23">
        <v>24.718499999999999</v>
      </c>
      <c r="FK23">
        <v>254.37899999999999</v>
      </c>
      <c r="FL23">
        <v>17.031500000000001</v>
      </c>
      <c r="FM23">
        <v>101.744</v>
      </c>
      <c r="FN23">
        <v>101.176</v>
      </c>
    </row>
    <row r="24" spans="1:170" x14ac:dyDescent="0.25">
      <c r="A24">
        <v>8</v>
      </c>
      <c r="B24">
        <v>1608076626</v>
      </c>
      <c r="C24">
        <v>566.5</v>
      </c>
      <c r="D24" t="s">
        <v>318</v>
      </c>
      <c r="E24" t="s">
        <v>319</v>
      </c>
      <c r="F24" t="s">
        <v>285</v>
      </c>
      <c r="G24" t="s">
        <v>286</v>
      </c>
      <c r="H24">
        <v>1608076618.25</v>
      </c>
      <c r="I24">
        <f t="shared" si="0"/>
        <v>1.6261310636965772E-3</v>
      </c>
      <c r="J24">
        <f t="shared" si="1"/>
        <v>8.8603843256013413</v>
      </c>
      <c r="K24">
        <f t="shared" si="2"/>
        <v>396.34010000000001</v>
      </c>
      <c r="L24">
        <f t="shared" si="3"/>
        <v>202.17681414099945</v>
      </c>
      <c r="M24">
        <f t="shared" si="4"/>
        <v>20.762556534876982</v>
      </c>
      <c r="N24">
        <f t="shared" si="5"/>
        <v>40.702163441698183</v>
      </c>
      <c r="O24">
        <f t="shared" si="6"/>
        <v>7.7983635116129477E-2</v>
      </c>
      <c r="P24">
        <f t="shared" si="7"/>
        <v>2.9744847625536064</v>
      </c>
      <c r="Q24">
        <f t="shared" si="8"/>
        <v>7.6865358181241766E-2</v>
      </c>
      <c r="R24">
        <f t="shared" si="9"/>
        <v>4.8139985669099668E-2</v>
      </c>
      <c r="S24">
        <f t="shared" si="10"/>
        <v>231.28400906914339</v>
      </c>
      <c r="T24">
        <f t="shared" si="11"/>
        <v>28.905801786151521</v>
      </c>
      <c r="U24">
        <f t="shared" si="12"/>
        <v>28.418013333333299</v>
      </c>
      <c r="V24">
        <f t="shared" si="13"/>
        <v>3.8883040791919918</v>
      </c>
      <c r="W24">
        <f t="shared" si="14"/>
        <v>46.84927111305467</v>
      </c>
      <c r="X24">
        <f t="shared" si="15"/>
        <v>1.7756431564876571</v>
      </c>
      <c r="Y24">
        <f t="shared" si="16"/>
        <v>3.7901190654658223</v>
      </c>
      <c r="Z24">
        <f t="shared" si="17"/>
        <v>2.1126609227043347</v>
      </c>
      <c r="AA24">
        <f t="shared" si="18"/>
        <v>-71.712379909019049</v>
      </c>
      <c r="AB24">
        <f t="shared" si="19"/>
        <v>-70.456489772592079</v>
      </c>
      <c r="AC24">
        <f t="shared" si="20"/>
        <v>-5.1734276346626142</v>
      </c>
      <c r="AD24">
        <f t="shared" si="21"/>
        <v>83.941711752869651</v>
      </c>
      <c r="AE24">
        <v>3</v>
      </c>
      <c r="AF24">
        <v>1</v>
      </c>
      <c r="AG24">
        <f t="shared" si="22"/>
        <v>1</v>
      </c>
      <c r="AH24">
        <f t="shared" si="23"/>
        <v>0</v>
      </c>
      <c r="AI24">
        <f t="shared" si="24"/>
        <v>54067.512958457701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320</v>
      </c>
      <c r="AQ24">
        <v>824.51580000000001</v>
      </c>
      <c r="AR24">
        <v>949.45</v>
      </c>
      <c r="AS24">
        <f t="shared" si="27"/>
        <v>0.13158586550107965</v>
      </c>
      <c r="AT24">
        <v>0.5</v>
      </c>
      <c r="AU24">
        <f t="shared" si="28"/>
        <v>1180.1493307473272</v>
      </c>
      <c r="AV24">
        <f t="shared" si="29"/>
        <v>8.8603843256013413</v>
      </c>
      <c r="AW24">
        <f t="shared" si="30"/>
        <v>77.645485553453483</v>
      </c>
      <c r="AX24">
        <f t="shared" si="31"/>
        <v>0.35186687029332775</v>
      </c>
      <c r="AY24">
        <f t="shared" si="32"/>
        <v>7.9974047008448384E-3</v>
      </c>
      <c r="AZ24">
        <f t="shared" si="33"/>
        <v>2.4357575438411714</v>
      </c>
      <c r="BA24" t="s">
        <v>321</v>
      </c>
      <c r="BB24">
        <v>615.37</v>
      </c>
      <c r="BC24">
        <f t="shared" si="34"/>
        <v>334.08000000000004</v>
      </c>
      <c r="BD24">
        <f t="shared" si="35"/>
        <v>0.37396491858237552</v>
      </c>
      <c r="BE24">
        <f t="shared" si="36"/>
        <v>0.87377536639828313</v>
      </c>
      <c r="BF24">
        <f t="shared" si="37"/>
        <v>0.53396827379876033</v>
      </c>
      <c r="BG24">
        <f t="shared" si="38"/>
        <v>0.90812346099660968</v>
      </c>
      <c r="BH24">
        <f t="shared" si="39"/>
        <v>1399.9576666666701</v>
      </c>
      <c r="BI24">
        <f t="shared" si="40"/>
        <v>1180.1493307473272</v>
      </c>
      <c r="BJ24">
        <f t="shared" si="41"/>
        <v>0.84298929806733991</v>
      </c>
      <c r="BK24">
        <f t="shared" si="42"/>
        <v>0.19597859613468005</v>
      </c>
      <c r="BL24">
        <v>6</v>
      </c>
      <c r="BM24">
        <v>0.5</v>
      </c>
      <c r="BN24" t="s">
        <v>290</v>
      </c>
      <c r="BO24">
        <v>2</v>
      </c>
      <c r="BP24">
        <v>1608076618.25</v>
      </c>
      <c r="BQ24">
        <v>396.34010000000001</v>
      </c>
      <c r="BR24">
        <v>407.7457</v>
      </c>
      <c r="BS24">
        <v>17.2904466666667</v>
      </c>
      <c r="BT24">
        <v>15.372873333333301</v>
      </c>
      <c r="BU24">
        <v>392.5401</v>
      </c>
      <c r="BV24">
        <v>17.1654466666667</v>
      </c>
      <c r="BW24">
        <v>500.01150000000001</v>
      </c>
      <c r="BX24">
        <v>102.59506666666699</v>
      </c>
      <c r="BY24">
        <v>9.9975903333333394E-2</v>
      </c>
      <c r="BZ24">
        <v>27.978649999999998</v>
      </c>
      <c r="CA24">
        <v>28.418013333333299</v>
      </c>
      <c r="CB24">
        <v>999.9</v>
      </c>
      <c r="CC24">
        <v>0</v>
      </c>
      <c r="CD24">
        <v>0</v>
      </c>
      <c r="CE24">
        <v>9998.9470000000001</v>
      </c>
      <c r="CF24">
        <v>0</v>
      </c>
      <c r="CG24">
        <v>238.92760000000001</v>
      </c>
      <c r="CH24">
        <v>1399.9576666666701</v>
      </c>
      <c r="CI24">
        <v>0.89999853333333302</v>
      </c>
      <c r="CJ24">
        <v>0.100001466666667</v>
      </c>
      <c r="CK24">
        <v>0</v>
      </c>
      <c r="CL24">
        <v>824.51990000000001</v>
      </c>
      <c r="CM24">
        <v>4.9997499999999997</v>
      </c>
      <c r="CN24">
        <v>11356.9</v>
      </c>
      <c r="CO24">
        <v>12177.68</v>
      </c>
      <c r="CP24">
        <v>47.445399999999999</v>
      </c>
      <c r="CQ24">
        <v>48.75</v>
      </c>
      <c r="CR24">
        <v>48.3832666666667</v>
      </c>
      <c r="CS24">
        <v>48.270666666666699</v>
      </c>
      <c r="CT24">
        <v>48.566200000000002</v>
      </c>
      <c r="CU24">
        <v>1255.46133333333</v>
      </c>
      <c r="CV24">
        <v>139.49633333333301</v>
      </c>
      <c r="CW24">
        <v>0</v>
      </c>
      <c r="CX24">
        <v>68.599999904632597</v>
      </c>
      <c r="CY24">
        <v>0</v>
      </c>
      <c r="CZ24">
        <v>824.51580000000001</v>
      </c>
      <c r="DA24">
        <v>-0.92215383508855597</v>
      </c>
      <c r="DB24">
        <v>-15.046153880536901</v>
      </c>
      <c r="DC24">
        <v>11356.584000000001</v>
      </c>
      <c r="DD24">
        <v>15</v>
      </c>
      <c r="DE24">
        <v>0</v>
      </c>
      <c r="DF24" t="s">
        <v>291</v>
      </c>
      <c r="DG24">
        <v>1607992667.0999999</v>
      </c>
      <c r="DH24">
        <v>1607992669.5999999</v>
      </c>
      <c r="DI24">
        <v>0</v>
      </c>
      <c r="DJ24">
        <v>2.2829999999999999</v>
      </c>
      <c r="DK24">
        <v>-1.6E-2</v>
      </c>
      <c r="DL24">
        <v>3.8</v>
      </c>
      <c r="DM24">
        <v>0.125</v>
      </c>
      <c r="DN24">
        <v>727</v>
      </c>
      <c r="DO24">
        <v>17</v>
      </c>
      <c r="DP24">
        <v>0.04</v>
      </c>
      <c r="DQ24">
        <v>0.04</v>
      </c>
      <c r="DR24">
        <v>8.8684460219441696</v>
      </c>
      <c r="DS24">
        <v>9.3060044280697495E-3</v>
      </c>
      <c r="DT24">
        <v>7.2636444185033205E-2</v>
      </c>
      <c r="DU24">
        <v>1</v>
      </c>
      <c r="DV24">
        <v>-11.417216129032299</v>
      </c>
      <c r="DW24">
        <v>-0.118877419354805</v>
      </c>
      <c r="DX24">
        <v>8.7184661631076396E-2</v>
      </c>
      <c r="DY24">
        <v>1</v>
      </c>
      <c r="DZ24">
        <v>1.9163922580645201</v>
      </c>
      <c r="EA24">
        <v>9.1871129032250906E-2</v>
      </c>
      <c r="EB24">
        <v>6.8603351322621903E-3</v>
      </c>
      <c r="EC24">
        <v>1</v>
      </c>
      <c r="ED24">
        <v>3</v>
      </c>
      <c r="EE24">
        <v>3</v>
      </c>
      <c r="EF24" t="s">
        <v>297</v>
      </c>
      <c r="EG24">
        <v>100</v>
      </c>
      <c r="EH24">
        <v>100</v>
      </c>
      <c r="EI24">
        <v>3.8</v>
      </c>
      <c r="EJ24">
        <v>0.125</v>
      </c>
      <c r="EK24">
        <v>3.8</v>
      </c>
      <c r="EL24">
        <v>0</v>
      </c>
      <c r="EM24">
        <v>0</v>
      </c>
      <c r="EN24">
        <v>0</v>
      </c>
      <c r="EO24">
        <v>0.125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1399.3</v>
      </c>
      <c r="EX24">
        <v>1399.3</v>
      </c>
      <c r="EY24">
        <v>2</v>
      </c>
      <c r="EZ24">
        <v>495.565</v>
      </c>
      <c r="FA24">
        <v>488.28199999999998</v>
      </c>
      <c r="FB24">
        <v>24.608699999999999</v>
      </c>
      <c r="FC24">
        <v>31.512599999999999</v>
      </c>
      <c r="FD24">
        <v>29.999700000000001</v>
      </c>
      <c r="FE24">
        <v>31.507300000000001</v>
      </c>
      <c r="FF24">
        <v>31.482500000000002</v>
      </c>
      <c r="FG24">
        <v>22.4299</v>
      </c>
      <c r="FH24">
        <v>0</v>
      </c>
      <c r="FI24">
        <v>100</v>
      </c>
      <c r="FJ24">
        <v>24.627700000000001</v>
      </c>
      <c r="FK24">
        <v>409.53699999999998</v>
      </c>
      <c r="FL24">
        <v>17.154599999999999</v>
      </c>
      <c r="FM24">
        <v>101.751</v>
      </c>
      <c r="FN24">
        <v>101.18600000000001</v>
      </c>
    </row>
    <row r="25" spans="1:170" x14ac:dyDescent="0.25">
      <c r="A25">
        <v>9</v>
      </c>
      <c r="B25">
        <v>1608076696</v>
      </c>
      <c r="C25">
        <v>636.5</v>
      </c>
      <c r="D25" t="s">
        <v>322</v>
      </c>
      <c r="E25" t="s">
        <v>323</v>
      </c>
      <c r="F25" t="s">
        <v>285</v>
      </c>
      <c r="G25" t="s">
        <v>286</v>
      </c>
      <c r="H25">
        <v>1608076688.25</v>
      </c>
      <c r="I25">
        <f t="shared" si="0"/>
        <v>1.7169358871016252E-3</v>
      </c>
      <c r="J25">
        <f t="shared" si="1"/>
        <v>11.914752014924462</v>
      </c>
      <c r="K25">
        <f t="shared" si="2"/>
        <v>497.50643333333301</v>
      </c>
      <c r="L25">
        <f t="shared" si="3"/>
        <v>251.43551486411033</v>
      </c>
      <c r="M25">
        <f t="shared" si="4"/>
        <v>25.8202723814146</v>
      </c>
      <c r="N25">
        <f t="shared" si="5"/>
        <v>51.089646691778199</v>
      </c>
      <c r="O25">
        <f t="shared" si="6"/>
        <v>8.2731639936655901E-2</v>
      </c>
      <c r="P25">
        <f t="shared" si="7"/>
        <v>2.9747191549894492</v>
      </c>
      <c r="Q25">
        <f t="shared" si="8"/>
        <v>8.1474327092087018E-2</v>
      </c>
      <c r="R25">
        <f t="shared" si="9"/>
        <v>5.1032827231890537E-2</v>
      </c>
      <c r="S25">
        <f t="shared" si="10"/>
        <v>231.29467211982814</v>
      </c>
      <c r="T25">
        <f t="shared" si="11"/>
        <v>28.878222905305066</v>
      </c>
      <c r="U25">
        <f t="shared" si="12"/>
        <v>28.4153466666667</v>
      </c>
      <c r="V25">
        <f t="shared" si="13"/>
        <v>3.8877015283160752</v>
      </c>
      <c r="W25">
        <f t="shared" si="14"/>
        <v>47.065891112187373</v>
      </c>
      <c r="X25">
        <f t="shared" si="15"/>
        <v>1.7834050825807817</v>
      </c>
      <c r="Y25">
        <f t="shared" si="16"/>
        <v>3.7891667201834447</v>
      </c>
      <c r="Z25">
        <f t="shared" si="17"/>
        <v>2.1042964457352937</v>
      </c>
      <c r="AA25">
        <f t="shared" si="18"/>
        <v>-75.716872621181665</v>
      </c>
      <c r="AB25">
        <f t="shared" si="19"/>
        <v>-70.725588209684247</v>
      </c>
      <c r="AC25">
        <f t="shared" si="20"/>
        <v>-5.1925972039864714</v>
      </c>
      <c r="AD25">
        <f t="shared" si="21"/>
        <v>79.659614084975743</v>
      </c>
      <c r="AE25">
        <v>3</v>
      </c>
      <c r="AF25">
        <v>1</v>
      </c>
      <c r="AG25">
        <f t="shared" si="22"/>
        <v>1</v>
      </c>
      <c r="AH25">
        <f t="shared" si="23"/>
        <v>0</v>
      </c>
      <c r="AI25">
        <f t="shared" si="24"/>
        <v>54075.085537197803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324</v>
      </c>
      <c r="AQ25">
        <v>842.936884615385</v>
      </c>
      <c r="AR25">
        <v>993.06</v>
      </c>
      <c r="AS25">
        <f t="shared" si="27"/>
        <v>0.15117225080520302</v>
      </c>
      <c r="AT25">
        <v>0.5</v>
      </c>
      <c r="AU25">
        <f t="shared" si="28"/>
        <v>1180.2033297508915</v>
      </c>
      <c r="AV25">
        <f t="shared" si="29"/>
        <v>11.914752014924462</v>
      </c>
      <c r="AW25">
        <f t="shared" si="30"/>
        <v>89.206996883118748</v>
      </c>
      <c r="AX25">
        <f t="shared" si="31"/>
        <v>0.38284695788774087</v>
      </c>
      <c r="AY25">
        <f t="shared" si="32"/>
        <v>1.0585040034904417E-2</v>
      </c>
      <c r="AZ25">
        <f t="shared" si="33"/>
        <v>2.2848770467041266</v>
      </c>
      <c r="BA25" t="s">
        <v>325</v>
      </c>
      <c r="BB25">
        <v>612.87</v>
      </c>
      <c r="BC25">
        <f t="shared" si="34"/>
        <v>380.18999999999994</v>
      </c>
      <c r="BD25">
        <f t="shared" si="35"/>
        <v>0.39486339826038291</v>
      </c>
      <c r="BE25">
        <f t="shared" si="36"/>
        <v>0.85648929303452725</v>
      </c>
      <c r="BF25">
        <f t="shared" si="37"/>
        <v>0.54082229020833505</v>
      </c>
      <c r="BG25">
        <f t="shared" si="38"/>
        <v>0.89099868784480318</v>
      </c>
      <c r="BH25">
        <f t="shared" si="39"/>
        <v>1400.0216666666699</v>
      </c>
      <c r="BI25">
        <f t="shared" si="40"/>
        <v>1180.2033297508915</v>
      </c>
      <c r="BJ25">
        <f t="shared" si="41"/>
        <v>0.84298933213001859</v>
      </c>
      <c r="BK25">
        <f t="shared" si="42"/>
        <v>0.19597866426003738</v>
      </c>
      <c r="BL25">
        <v>6</v>
      </c>
      <c r="BM25">
        <v>0.5</v>
      </c>
      <c r="BN25" t="s">
        <v>290</v>
      </c>
      <c r="BO25">
        <v>2</v>
      </c>
      <c r="BP25">
        <v>1608076688.25</v>
      </c>
      <c r="BQ25">
        <v>497.50643333333301</v>
      </c>
      <c r="BR25">
        <v>512.82896666666704</v>
      </c>
      <c r="BS25">
        <v>17.36664</v>
      </c>
      <c r="BT25">
        <v>15.3421233333333</v>
      </c>
      <c r="BU25">
        <v>493.706433333333</v>
      </c>
      <c r="BV25">
        <v>17.24164</v>
      </c>
      <c r="BW25">
        <v>500.00630000000001</v>
      </c>
      <c r="BX25">
        <v>102.591466666667</v>
      </c>
      <c r="BY25">
        <v>9.9962566666666697E-2</v>
      </c>
      <c r="BZ25">
        <v>27.974340000000002</v>
      </c>
      <c r="CA25">
        <v>28.4153466666667</v>
      </c>
      <c r="CB25">
        <v>999.9</v>
      </c>
      <c r="CC25">
        <v>0</v>
      </c>
      <c r="CD25">
        <v>0</v>
      </c>
      <c r="CE25">
        <v>10000.623666666699</v>
      </c>
      <c r="CF25">
        <v>0</v>
      </c>
      <c r="CG25">
        <v>236.8612</v>
      </c>
      <c r="CH25">
        <v>1400.0216666666699</v>
      </c>
      <c r="CI25">
        <v>0.89999870000000004</v>
      </c>
      <c r="CJ25">
        <v>0.100001333333333</v>
      </c>
      <c r="CK25">
        <v>0</v>
      </c>
      <c r="CL25">
        <v>842.90016666666702</v>
      </c>
      <c r="CM25">
        <v>4.9997499999999997</v>
      </c>
      <c r="CN25">
        <v>11605.57</v>
      </c>
      <c r="CO25">
        <v>12178.23</v>
      </c>
      <c r="CP25">
        <v>47.430999999999997</v>
      </c>
      <c r="CQ25">
        <v>48.75</v>
      </c>
      <c r="CR25">
        <v>48.366533333333301</v>
      </c>
      <c r="CS25">
        <v>48.237333333333297</v>
      </c>
      <c r="CT25">
        <v>48.5683333333333</v>
      </c>
      <c r="CU25">
        <v>1255.51766666667</v>
      </c>
      <c r="CV25">
        <v>139.50433333333299</v>
      </c>
      <c r="CW25">
        <v>0</v>
      </c>
      <c r="CX25">
        <v>69.299999952316298</v>
      </c>
      <c r="CY25">
        <v>0</v>
      </c>
      <c r="CZ25">
        <v>842.936884615385</v>
      </c>
      <c r="DA25">
        <v>6.1432820636823102</v>
      </c>
      <c r="DB25">
        <v>68.427350443489203</v>
      </c>
      <c r="DC25">
        <v>11605.765384615401</v>
      </c>
      <c r="DD25">
        <v>15</v>
      </c>
      <c r="DE25">
        <v>0</v>
      </c>
      <c r="DF25" t="s">
        <v>291</v>
      </c>
      <c r="DG25">
        <v>1607992667.0999999</v>
      </c>
      <c r="DH25">
        <v>1607992669.5999999</v>
      </c>
      <c r="DI25">
        <v>0</v>
      </c>
      <c r="DJ25">
        <v>2.2829999999999999</v>
      </c>
      <c r="DK25">
        <v>-1.6E-2</v>
      </c>
      <c r="DL25">
        <v>3.8</v>
      </c>
      <c r="DM25">
        <v>0.125</v>
      </c>
      <c r="DN25">
        <v>727</v>
      </c>
      <c r="DO25">
        <v>17</v>
      </c>
      <c r="DP25">
        <v>0.04</v>
      </c>
      <c r="DQ25">
        <v>0.04</v>
      </c>
      <c r="DR25">
        <v>11.9502033543921</v>
      </c>
      <c r="DS25">
        <v>-7.7278485033045796E-2</v>
      </c>
      <c r="DT25">
        <v>0.46045063586166901</v>
      </c>
      <c r="DU25">
        <v>1</v>
      </c>
      <c r="DV25">
        <v>-15.3736580645161</v>
      </c>
      <c r="DW25">
        <v>-0.18410806451613501</v>
      </c>
      <c r="DX25">
        <v>0.546285791194288</v>
      </c>
      <c r="DY25">
        <v>1</v>
      </c>
      <c r="DZ25">
        <v>2.02343064516129</v>
      </c>
      <c r="EA25">
        <v>9.4551290322580903E-2</v>
      </c>
      <c r="EB25">
        <v>7.0991357654312196E-3</v>
      </c>
      <c r="EC25">
        <v>1</v>
      </c>
      <c r="ED25">
        <v>3</v>
      </c>
      <c r="EE25">
        <v>3</v>
      </c>
      <c r="EF25" t="s">
        <v>297</v>
      </c>
      <c r="EG25">
        <v>100</v>
      </c>
      <c r="EH25">
        <v>100</v>
      </c>
      <c r="EI25">
        <v>3.8</v>
      </c>
      <c r="EJ25">
        <v>0.125</v>
      </c>
      <c r="EK25">
        <v>3.8</v>
      </c>
      <c r="EL25">
        <v>0</v>
      </c>
      <c r="EM25">
        <v>0</v>
      </c>
      <c r="EN25">
        <v>0</v>
      </c>
      <c r="EO25">
        <v>0.125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1400.5</v>
      </c>
      <c r="EX25">
        <v>1400.4</v>
      </c>
      <c r="EY25">
        <v>2</v>
      </c>
      <c r="EZ25">
        <v>495.62700000000001</v>
      </c>
      <c r="FA25">
        <v>488.78</v>
      </c>
      <c r="FB25">
        <v>24.720400000000001</v>
      </c>
      <c r="FC25">
        <v>31.465699999999998</v>
      </c>
      <c r="FD25">
        <v>29.9998</v>
      </c>
      <c r="FE25">
        <v>31.464700000000001</v>
      </c>
      <c r="FF25">
        <v>31.440999999999999</v>
      </c>
      <c r="FG25">
        <v>26.591799999999999</v>
      </c>
      <c r="FH25">
        <v>0</v>
      </c>
      <c r="FI25">
        <v>100</v>
      </c>
      <c r="FJ25">
        <v>24.736899999999999</v>
      </c>
      <c r="FK25">
        <v>513.96699999999998</v>
      </c>
      <c r="FL25">
        <v>17.231100000000001</v>
      </c>
      <c r="FM25">
        <v>101.759</v>
      </c>
      <c r="FN25">
        <v>101.196</v>
      </c>
    </row>
    <row r="26" spans="1:170" x14ac:dyDescent="0.25">
      <c r="A26">
        <v>10</v>
      </c>
      <c r="B26">
        <v>1608076781</v>
      </c>
      <c r="C26">
        <v>721.5</v>
      </c>
      <c r="D26" t="s">
        <v>326</v>
      </c>
      <c r="E26" t="s">
        <v>327</v>
      </c>
      <c r="F26" t="s">
        <v>285</v>
      </c>
      <c r="G26" t="s">
        <v>286</v>
      </c>
      <c r="H26">
        <v>1608076773.25</v>
      </c>
      <c r="I26">
        <f t="shared" si="0"/>
        <v>1.7802128695448387E-3</v>
      </c>
      <c r="J26">
        <f t="shared" si="1"/>
        <v>14.876672002877633</v>
      </c>
      <c r="K26">
        <f t="shared" si="2"/>
        <v>598.76340000000005</v>
      </c>
      <c r="L26">
        <f t="shared" si="3"/>
        <v>303.27425746244819</v>
      </c>
      <c r="M26">
        <f t="shared" si="4"/>
        <v>31.142711540570691</v>
      </c>
      <c r="N26">
        <f t="shared" si="5"/>
        <v>61.485983028283414</v>
      </c>
      <c r="O26">
        <f t="shared" si="6"/>
        <v>8.6068045922323061E-2</v>
      </c>
      <c r="P26">
        <f t="shared" si="7"/>
        <v>2.9752972113194955</v>
      </c>
      <c r="Q26">
        <f t="shared" si="8"/>
        <v>8.4708436619138475E-2</v>
      </c>
      <c r="R26">
        <f t="shared" si="9"/>
        <v>5.3063139279980076E-2</v>
      </c>
      <c r="S26">
        <f t="shared" si="10"/>
        <v>231.2860680819044</v>
      </c>
      <c r="T26">
        <f t="shared" si="11"/>
        <v>28.86467137403865</v>
      </c>
      <c r="U26">
        <f t="shared" si="12"/>
        <v>28.405476666666701</v>
      </c>
      <c r="V26">
        <f t="shared" si="13"/>
        <v>3.8854720454277722</v>
      </c>
      <c r="W26">
        <f t="shared" si="14"/>
        <v>47.152988397582519</v>
      </c>
      <c r="X26">
        <f t="shared" si="15"/>
        <v>1.7870047058337395</v>
      </c>
      <c r="Y26">
        <f t="shared" si="16"/>
        <v>3.7898015938378093</v>
      </c>
      <c r="Z26">
        <f t="shared" si="17"/>
        <v>2.0984673395940328</v>
      </c>
      <c r="AA26">
        <f t="shared" si="18"/>
        <v>-78.50738754692739</v>
      </c>
      <c r="AB26">
        <f t="shared" si="19"/>
        <v>-68.695247332650851</v>
      </c>
      <c r="AC26">
        <f t="shared" si="20"/>
        <v>-5.0423760026200091</v>
      </c>
      <c r="AD26">
        <f t="shared" si="21"/>
        <v>79.041057199706145</v>
      </c>
      <c r="AE26">
        <v>3</v>
      </c>
      <c r="AF26">
        <v>1</v>
      </c>
      <c r="AG26">
        <f t="shared" si="22"/>
        <v>1</v>
      </c>
      <c r="AH26">
        <f t="shared" si="23"/>
        <v>0</v>
      </c>
      <c r="AI26">
        <f t="shared" si="24"/>
        <v>54091.459468877707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328</v>
      </c>
      <c r="AQ26">
        <v>872.96708000000001</v>
      </c>
      <c r="AR26">
        <v>1054.08</v>
      </c>
      <c r="AS26">
        <f t="shared" si="27"/>
        <v>0.17182084851244683</v>
      </c>
      <c r="AT26">
        <v>0.5</v>
      </c>
      <c r="AU26">
        <f t="shared" si="28"/>
        <v>1180.1599907473185</v>
      </c>
      <c r="AV26">
        <f t="shared" si="29"/>
        <v>14.876672002877633</v>
      </c>
      <c r="AW26">
        <f t="shared" si="30"/>
        <v>101.38804549532283</v>
      </c>
      <c r="AX26">
        <f t="shared" si="31"/>
        <v>0.40741689435336975</v>
      </c>
      <c r="AY26">
        <f t="shared" si="32"/>
        <v>1.3095190146979629E-2</v>
      </c>
      <c r="AZ26">
        <f t="shared" si="33"/>
        <v>2.0947176684881605</v>
      </c>
      <c r="BA26" t="s">
        <v>329</v>
      </c>
      <c r="BB26">
        <v>624.63</v>
      </c>
      <c r="BC26">
        <f t="shared" si="34"/>
        <v>429.44999999999993</v>
      </c>
      <c r="BD26">
        <f t="shared" si="35"/>
        <v>0.42173226219583176</v>
      </c>
      <c r="BE26">
        <f t="shared" si="36"/>
        <v>0.83717226866860039</v>
      </c>
      <c r="BF26">
        <f t="shared" si="37"/>
        <v>0.53488267633535036</v>
      </c>
      <c r="BG26">
        <f t="shared" si="38"/>
        <v>0.86703735655098912</v>
      </c>
      <c r="BH26">
        <f t="shared" si="39"/>
        <v>1399.97033333333</v>
      </c>
      <c r="BI26">
        <f t="shared" si="40"/>
        <v>1180.1599907473185</v>
      </c>
      <c r="BJ26">
        <f t="shared" si="41"/>
        <v>0.84298928530675143</v>
      </c>
      <c r="BK26">
        <f t="shared" si="42"/>
        <v>0.19597857061350299</v>
      </c>
      <c r="BL26">
        <v>6</v>
      </c>
      <c r="BM26">
        <v>0.5</v>
      </c>
      <c r="BN26" t="s">
        <v>290</v>
      </c>
      <c r="BO26">
        <v>2</v>
      </c>
      <c r="BP26">
        <v>1608076773.25</v>
      </c>
      <c r="BQ26">
        <v>598.76340000000005</v>
      </c>
      <c r="BR26">
        <v>617.89403333333303</v>
      </c>
      <c r="BS26">
        <v>17.402226666666699</v>
      </c>
      <c r="BT26">
        <v>15.3032</v>
      </c>
      <c r="BU26">
        <v>594.96339999999998</v>
      </c>
      <c r="BV26">
        <v>17.277226666666699</v>
      </c>
      <c r="BW26">
        <v>500.01266666666697</v>
      </c>
      <c r="BX26">
        <v>102.5883</v>
      </c>
      <c r="BY26">
        <v>9.9978923333333303E-2</v>
      </c>
      <c r="BZ26">
        <v>27.9772133333333</v>
      </c>
      <c r="CA26">
        <v>28.405476666666701</v>
      </c>
      <c r="CB26">
        <v>999.9</v>
      </c>
      <c r="CC26">
        <v>0</v>
      </c>
      <c r="CD26">
        <v>0</v>
      </c>
      <c r="CE26">
        <v>10004.202666666701</v>
      </c>
      <c r="CF26">
        <v>0</v>
      </c>
      <c r="CG26">
        <v>234.768333333333</v>
      </c>
      <c r="CH26">
        <v>1399.97033333333</v>
      </c>
      <c r="CI26">
        <v>0.89999973333333305</v>
      </c>
      <c r="CJ26">
        <v>0.1000003</v>
      </c>
      <c r="CK26">
        <v>0</v>
      </c>
      <c r="CL26">
        <v>872.86649999999997</v>
      </c>
      <c r="CM26">
        <v>4.9997499999999997</v>
      </c>
      <c r="CN26">
        <v>12003.9766666667</v>
      </c>
      <c r="CO26">
        <v>12177.7933333333</v>
      </c>
      <c r="CP26">
        <v>47.356033333333301</v>
      </c>
      <c r="CQ26">
        <v>48.686999999999998</v>
      </c>
      <c r="CR26">
        <v>48.305799999999998</v>
      </c>
      <c r="CS26">
        <v>48.187066666666603</v>
      </c>
      <c r="CT26">
        <v>48.5082666666667</v>
      </c>
      <c r="CU26">
        <v>1255.4733333333299</v>
      </c>
      <c r="CV26">
        <v>139.49700000000001</v>
      </c>
      <c r="CW26">
        <v>0</v>
      </c>
      <c r="CX26">
        <v>84.200000047683702</v>
      </c>
      <c r="CY26">
        <v>0</v>
      </c>
      <c r="CZ26">
        <v>872.96708000000001</v>
      </c>
      <c r="DA26">
        <v>13.554692312938601</v>
      </c>
      <c r="DB26">
        <v>188.44615384856999</v>
      </c>
      <c r="DC26">
        <v>12005.28</v>
      </c>
      <c r="DD26">
        <v>15</v>
      </c>
      <c r="DE26">
        <v>0</v>
      </c>
      <c r="DF26" t="s">
        <v>291</v>
      </c>
      <c r="DG26">
        <v>1607992667.0999999</v>
      </c>
      <c r="DH26">
        <v>1607992669.5999999</v>
      </c>
      <c r="DI26">
        <v>0</v>
      </c>
      <c r="DJ26">
        <v>2.2829999999999999</v>
      </c>
      <c r="DK26">
        <v>-1.6E-2</v>
      </c>
      <c r="DL26">
        <v>3.8</v>
      </c>
      <c r="DM26">
        <v>0.125</v>
      </c>
      <c r="DN26">
        <v>727</v>
      </c>
      <c r="DO26">
        <v>17</v>
      </c>
      <c r="DP26">
        <v>0.04</v>
      </c>
      <c r="DQ26">
        <v>0.04</v>
      </c>
      <c r="DR26">
        <v>14.8835361491212</v>
      </c>
      <c r="DS26">
        <v>7.3416148363739898E-3</v>
      </c>
      <c r="DT26">
        <v>0.198651643739231</v>
      </c>
      <c r="DU26">
        <v>1</v>
      </c>
      <c r="DV26">
        <v>-19.143551612903199</v>
      </c>
      <c r="DW26">
        <v>-0.15847258064515299</v>
      </c>
      <c r="DX26">
        <v>0.236375888283713</v>
      </c>
      <c r="DY26">
        <v>1</v>
      </c>
      <c r="DZ26">
        <v>2.0983367741935499</v>
      </c>
      <c r="EA26">
        <v>5.3615322580638801E-2</v>
      </c>
      <c r="EB26">
        <v>4.0162921329752301E-3</v>
      </c>
      <c r="EC26">
        <v>1</v>
      </c>
      <c r="ED26">
        <v>3</v>
      </c>
      <c r="EE26">
        <v>3</v>
      </c>
      <c r="EF26" t="s">
        <v>297</v>
      </c>
      <c r="EG26">
        <v>100</v>
      </c>
      <c r="EH26">
        <v>100</v>
      </c>
      <c r="EI26">
        <v>3.8</v>
      </c>
      <c r="EJ26">
        <v>0.125</v>
      </c>
      <c r="EK26">
        <v>3.8</v>
      </c>
      <c r="EL26">
        <v>0</v>
      </c>
      <c r="EM26">
        <v>0</v>
      </c>
      <c r="EN26">
        <v>0</v>
      </c>
      <c r="EO26">
        <v>0.125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1401.9</v>
      </c>
      <c r="EX26">
        <v>1401.9</v>
      </c>
      <c r="EY26">
        <v>2</v>
      </c>
      <c r="EZ26">
        <v>495.49599999999998</v>
      </c>
      <c r="FA26">
        <v>489.35199999999998</v>
      </c>
      <c r="FB26">
        <v>24.741099999999999</v>
      </c>
      <c r="FC26">
        <v>31.404399999999999</v>
      </c>
      <c r="FD26">
        <v>29.9998</v>
      </c>
      <c r="FE26">
        <v>31.4085</v>
      </c>
      <c r="FF26">
        <v>31.385000000000002</v>
      </c>
      <c r="FG26">
        <v>30.630700000000001</v>
      </c>
      <c r="FH26">
        <v>0</v>
      </c>
      <c r="FI26">
        <v>100</v>
      </c>
      <c r="FJ26">
        <v>24.758800000000001</v>
      </c>
      <c r="FK26">
        <v>618.029</v>
      </c>
      <c r="FL26">
        <v>17.305599999999998</v>
      </c>
      <c r="FM26">
        <v>101.768</v>
      </c>
      <c r="FN26">
        <v>101.209</v>
      </c>
    </row>
    <row r="27" spans="1:170" x14ac:dyDescent="0.25">
      <c r="A27">
        <v>11</v>
      </c>
      <c r="B27">
        <v>1608076845</v>
      </c>
      <c r="C27">
        <v>785.5</v>
      </c>
      <c r="D27" t="s">
        <v>330</v>
      </c>
      <c r="E27" t="s">
        <v>331</v>
      </c>
      <c r="F27" t="s">
        <v>285</v>
      </c>
      <c r="G27" t="s">
        <v>286</v>
      </c>
      <c r="H27">
        <v>1608076837.25</v>
      </c>
      <c r="I27">
        <f t="shared" si="0"/>
        <v>1.8060202894231931E-3</v>
      </c>
      <c r="J27">
        <f t="shared" si="1"/>
        <v>17.697129503733766</v>
      </c>
      <c r="K27">
        <f t="shared" si="2"/>
        <v>696.54023333333305</v>
      </c>
      <c r="L27">
        <f t="shared" si="3"/>
        <v>349.86848449000462</v>
      </c>
      <c r="M27">
        <f t="shared" si="4"/>
        <v>35.928809400522347</v>
      </c>
      <c r="N27">
        <f t="shared" si="5"/>
        <v>71.529338573345129</v>
      </c>
      <c r="O27">
        <f t="shared" si="6"/>
        <v>8.7237932667308907E-2</v>
      </c>
      <c r="P27">
        <f t="shared" si="7"/>
        <v>2.9746673381682212</v>
      </c>
      <c r="Q27">
        <f t="shared" si="8"/>
        <v>8.5841143668924078E-2</v>
      </c>
      <c r="R27">
        <f t="shared" si="9"/>
        <v>5.3774347790502559E-2</v>
      </c>
      <c r="S27">
        <f t="shared" si="10"/>
        <v>231.29200838458274</v>
      </c>
      <c r="T27">
        <f t="shared" si="11"/>
        <v>28.863958574482151</v>
      </c>
      <c r="U27">
        <f t="shared" si="12"/>
        <v>28.411750000000001</v>
      </c>
      <c r="V27">
        <f t="shared" si="13"/>
        <v>3.8868889668283049</v>
      </c>
      <c r="W27">
        <f t="shared" si="14"/>
        <v>47.11113428691425</v>
      </c>
      <c r="X27">
        <f t="shared" si="15"/>
        <v>1.786011287918154</v>
      </c>
      <c r="Y27">
        <f t="shared" si="16"/>
        <v>3.7910598310816788</v>
      </c>
      <c r="Z27">
        <f t="shared" si="17"/>
        <v>2.1008776789101509</v>
      </c>
      <c r="AA27">
        <f t="shared" si="18"/>
        <v>-79.645494763562809</v>
      </c>
      <c r="AB27">
        <f t="shared" si="19"/>
        <v>-68.773719239715447</v>
      </c>
      <c r="AC27">
        <f t="shared" si="20"/>
        <v>-5.0495058559541048</v>
      </c>
      <c r="AD27">
        <f t="shared" si="21"/>
        <v>77.823288525350378</v>
      </c>
      <c r="AE27">
        <v>3</v>
      </c>
      <c r="AF27">
        <v>1</v>
      </c>
      <c r="AG27">
        <f t="shared" si="22"/>
        <v>1</v>
      </c>
      <c r="AH27">
        <f t="shared" si="23"/>
        <v>0</v>
      </c>
      <c r="AI27">
        <f t="shared" si="24"/>
        <v>54072.04437075126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332</v>
      </c>
      <c r="AQ27">
        <v>902.31557692307695</v>
      </c>
      <c r="AR27">
        <v>1106.94</v>
      </c>
      <c r="AS27">
        <f t="shared" si="27"/>
        <v>0.18485592993018873</v>
      </c>
      <c r="AT27">
        <v>0.5</v>
      </c>
      <c r="AU27">
        <f t="shared" si="28"/>
        <v>1180.1910897508956</v>
      </c>
      <c r="AV27">
        <f t="shared" si="29"/>
        <v>17.697129503733766</v>
      </c>
      <c r="AW27">
        <f t="shared" si="30"/>
        <v>109.08266069561232</v>
      </c>
      <c r="AX27">
        <f t="shared" si="31"/>
        <v>0.43454026415162528</v>
      </c>
      <c r="AY27">
        <f t="shared" si="32"/>
        <v>1.5484676288657028E-2</v>
      </c>
      <c r="AZ27">
        <f t="shared" si="33"/>
        <v>1.9469347932137242</v>
      </c>
      <c r="BA27" t="s">
        <v>333</v>
      </c>
      <c r="BB27">
        <v>625.92999999999995</v>
      </c>
      <c r="BC27">
        <f t="shared" si="34"/>
        <v>481.0100000000001</v>
      </c>
      <c r="BD27">
        <f t="shared" si="35"/>
        <v>0.42540575679699605</v>
      </c>
      <c r="BE27">
        <f t="shared" si="36"/>
        <v>0.81753314492726126</v>
      </c>
      <c r="BF27">
        <f t="shared" si="37"/>
        <v>0.5227170457180359</v>
      </c>
      <c r="BG27">
        <f t="shared" si="38"/>
        <v>0.84628029374877656</v>
      </c>
      <c r="BH27">
        <f t="shared" si="39"/>
        <v>1400.0073333333301</v>
      </c>
      <c r="BI27">
        <f t="shared" si="40"/>
        <v>1180.1910897508956</v>
      </c>
      <c r="BJ27">
        <f t="shared" si="41"/>
        <v>0.84298921987853759</v>
      </c>
      <c r="BK27">
        <f t="shared" si="42"/>
        <v>0.19597843975707513</v>
      </c>
      <c r="BL27">
        <v>6</v>
      </c>
      <c r="BM27">
        <v>0.5</v>
      </c>
      <c r="BN27" t="s">
        <v>290</v>
      </c>
      <c r="BO27">
        <v>2</v>
      </c>
      <c r="BP27">
        <v>1608076837.25</v>
      </c>
      <c r="BQ27">
        <v>696.54023333333305</v>
      </c>
      <c r="BR27">
        <v>719.285433333333</v>
      </c>
      <c r="BS27">
        <v>17.391866666666701</v>
      </c>
      <c r="BT27">
        <v>15.262420000000001</v>
      </c>
      <c r="BU27">
        <v>692.74030000000005</v>
      </c>
      <c r="BV27">
        <v>17.266866666666701</v>
      </c>
      <c r="BW27">
        <v>500.02010000000001</v>
      </c>
      <c r="BX27">
        <v>102.59229999999999</v>
      </c>
      <c r="BY27">
        <v>0.10002867</v>
      </c>
      <c r="BZ27">
        <v>27.9829066666667</v>
      </c>
      <c r="CA27">
        <v>28.411750000000001</v>
      </c>
      <c r="CB27">
        <v>999.9</v>
      </c>
      <c r="CC27">
        <v>0</v>
      </c>
      <c r="CD27">
        <v>0</v>
      </c>
      <c r="CE27">
        <v>10000.2493333333</v>
      </c>
      <c r="CF27">
        <v>0</v>
      </c>
      <c r="CG27">
        <v>233.85929999999999</v>
      </c>
      <c r="CH27">
        <v>1400.0073333333301</v>
      </c>
      <c r="CI27">
        <v>0.90000113333333298</v>
      </c>
      <c r="CJ27">
        <v>9.9998933333333304E-2</v>
      </c>
      <c r="CK27">
        <v>0</v>
      </c>
      <c r="CL27">
        <v>902.28936666666698</v>
      </c>
      <c r="CM27">
        <v>4.9997499999999997</v>
      </c>
      <c r="CN27">
        <v>12398.0433333333</v>
      </c>
      <c r="CO27">
        <v>12178.1133333333</v>
      </c>
      <c r="CP27">
        <v>47.353933333333302</v>
      </c>
      <c r="CQ27">
        <v>48.682866666666598</v>
      </c>
      <c r="CR27">
        <v>48.2665333333333</v>
      </c>
      <c r="CS27">
        <v>48.125</v>
      </c>
      <c r="CT27">
        <v>48.495800000000003</v>
      </c>
      <c r="CU27">
        <v>1255.51</v>
      </c>
      <c r="CV27">
        <v>139.49766666666699</v>
      </c>
      <c r="CW27">
        <v>0</v>
      </c>
      <c r="CX27">
        <v>63.299999952316298</v>
      </c>
      <c r="CY27">
        <v>0</v>
      </c>
      <c r="CZ27">
        <v>902.31557692307695</v>
      </c>
      <c r="DA27">
        <v>9.6416752107746397</v>
      </c>
      <c r="DB27">
        <v>116.10256417642501</v>
      </c>
      <c r="DC27">
        <v>12398.5769230769</v>
      </c>
      <c r="DD27">
        <v>15</v>
      </c>
      <c r="DE27">
        <v>0</v>
      </c>
      <c r="DF27" t="s">
        <v>291</v>
      </c>
      <c r="DG27">
        <v>1607992667.0999999</v>
      </c>
      <c r="DH27">
        <v>1607992669.5999999</v>
      </c>
      <c r="DI27">
        <v>0</v>
      </c>
      <c r="DJ27">
        <v>2.2829999999999999</v>
      </c>
      <c r="DK27">
        <v>-1.6E-2</v>
      </c>
      <c r="DL27">
        <v>3.8</v>
      </c>
      <c r="DM27">
        <v>0.125</v>
      </c>
      <c r="DN27">
        <v>727</v>
      </c>
      <c r="DO27">
        <v>17</v>
      </c>
      <c r="DP27">
        <v>0.04</v>
      </c>
      <c r="DQ27">
        <v>0.04</v>
      </c>
      <c r="DR27">
        <v>17.680500408680299</v>
      </c>
      <c r="DS27">
        <v>-0.35363866273002198</v>
      </c>
      <c r="DT27">
        <v>0.12973866572610099</v>
      </c>
      <c r="DU27">
        <v>1</v>
      </c>
      <c r="DV27">
        <v>-22.740761290322599</v>
      </c>
      <c r="DW27">
        <v>6.7451612903126597E-3</v>
      </c>
      <c r="DX27">
        <v>0.17576339975975999</v>
      </c>
      <c r="DY27">
        <v>1</v>
      </c>
      <c r="DZ27">
        <v>2.1292825806451599</v>
      </c>
      <c r="EA27">
        <v>8.2369354838723301E-3</v>
      </c>
      <c r="EB27">
        <v>7.7522928030663598E-4</v>
      </c>
      <c r="EC27">
        <v>1</v>
      </c>
      <c r="ED27">
        <v>3</v>
      </c>
      <c r="EE27">
        <v>3</v>
      </c>
      <c r="EF27" t="s">
        <v>297</v>
      </c>
      <c r="EG27">
        <v>100</v>
      </c>
      <c r="EH27">
        <v>100</v>
      </c>
      <c r="EI27">
        <v>3.8</v>
      </c>
      <c r="EJ27">
        <v>0.125</v>
      </c>
      <c r="EK27">
        <v>3.8</v>
      </c>
      <c r="EL27">
        <v>0</v>
      </c>
      <c r="EM27">
        <v>0</v>
      </c>
      <c r="EN27">
        <v>0</v>
      </c>
      <c r="EO27">
        <v>0.125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1403</v>
      </c>
      <c r="EX27">
        <v>1402.9</v>
      </c>
      <c r="EY27">
        <v>2</v>
      </c>
      <c r="EZ27">
        <v>495.53399999999999</v>
      </c>
      <c r="FA27">
        <v>489.791</v>
      </c>
      <c r="FB27">
        <v>24.724299999999999</v>
      </c>
      <c r="FC27">
        <v>31.349499999999999</v>
      </c>
      <c r="FD27">
        <v>29.999700000000001</v>
      </c>
      <c r="FE27">
        <v>31.359200000000001</v>
      </c>
      <c r="FF27">
        <v>31.336500000000001</v>
      </c>
      <c r="FG27">
        <v>34.497700000000002</v>
      </c>
      <c r="FH27">
        <v>0</v>
      </c>
      <c r="FI27">
        <v>100</v>
      </c>
      <c r="FJ27">
        <v>24.728899999999999</v>
      </c>
      <c r="FK27">
        <v>721.22500000000002</v>
      </c>
      <c r="FL27">
        <v>17.336200000000002</v>
      </c>
      <c r="FM27">
        <v>101.77500000000001</v>
      </c>
      <c r="FN27">
        <v>101.21899999999999</v>
      </c>
    </row>
    <row r="28" spans="1:170" x14ac:dyDescent="0.25">
      <c r="A28">
        <v>12</v>
      </c>
      <c r="B28">
        <v>1608076912</v>
      </c>
      <c r="C28">
        <v>852.5</v>
      </c>
      <c r="D28" t="s">
        <v>334</v>
      </c>
      <c r="E28" t="s">
        <v>335</v>
      </c>
      <c r="F28" t="s">
        <v>285</v>
      </c>
      <c r="G28" t="s">
        <v>286</v>
      </c>
      <c r="H28">
        <v>1608076904.25</v>
      </c>
      <c r="I28">
        <f t="shared" si="0"/>
        <v>1.8081823036442406E-3</v>
      </c>
      <c r="J28">
        <f t="shared" si="1"/>
        <v>19.991645850227808</v>
      </c>
      <c r="K28">
        <f t="shared" si="2"/>
        <v>796.98180000000002</v>
      </c>
      <c r="L28">
        <f t="shared" si="3"/>
        <v>404.14323684516717</v>
      </c>
      <c r="M28">
        <f t="shared" si="4"/>
        <v>41.506435536157838</v>
      </c>
      <c r="N28">
        <f t="shared" si="5"/>
        <v>81.851855207128935</v>
      </c>
      <c r="O28">
        <f t="shared" si="6"/>
        <v>8.7040677077429143E-2</v>
      </c>
      <c r="P28">
        <f t="shared" si="7"/>
        <v>2.9751406060936034</v>
      </c>
      <c r="Q28">
        <f t="shared" si="8"/>
        <v>8.5650360669682846E-2</v>
      </c>
      <c r="R28">
        <f t="shared" si="9"/>
        <v>5.3654539918383863E-2</v>
      </c>
      <c r="S28">
        <f t="shared" si="10"/>
        <v>231.28895035424441</v>
      </c>
      <c r="T28">
        <f t="shared" si="11"/>
        <v>28.866567710221471</v>
      </c>
      <c r="U28">
        <f t="shared" si="12"/>
        <v>28.423906666666699</v>
      </c>
      <c r="V28">
        <f t="shared" si="13"/>
        <v>3.8896360055724655</v>
      </c>
      <c r="W28">
        <f t="shared" si="14"/>
        <v>46.978506891948953</v>
      </c>
      <c r="X28">
        <f t="shared" si="15"/>
        <v>1.7813273842758104</v>
      </c>
      <c r="Y28">
        <f t="shared" si="16"/>
        <v>3.7917922516628333</v>
      </c>
      <c r="Z28">
        <f t="shared" si="17"/>
        <v>2.1083086212966551</v>
      </c>
      <c r="AA28">
        <f t="shared" si="18"/>
        <v>-79.740839590711005</v>
      </c>
      <c r="AB28">
        <f t="shared" si="19"/>
        <v>-70.203094451298512</v>
      </c>
      <c r="AC28">
        <f t="shared" si="20"/>
        <v>-5.1540307085707839</v>
      </c>
      <c r="AD28">
        <f t="shared" si="21"/>
        <v>76.190985603664103</v>
      </c>
      <c r="AE28">
        <v>3</v>
      </c>
      <c r="AF28">
        <v>1</v>
      </c>
      <c r="AG28">
        <f t="shared" si="22"/>
        <v>1</v>
      </c>
      <c r="AH28">
        <f t="shared" si="23"/>
        <v>0</v>
      </c>
      <c r="AI28">
        <f t="shared" si="24"/>
        <v>54085.548554253022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336</v>
      </c>
      <c r="AQ28">
        <v>930.35199999999998</v>
      </c>
      <c r="AR28">
        <v>1155.8800000000001</v>
      </c>
      <c r="AS28">
        <f t="shared" si="27"/>
        <v>0.19511367962072201</v>
      </c>
      <c r="AT28">
        <v>0.5</v>
      </c>
      <c r="AU28">
        <f t="shared" si="28"/>
        <v>1180.1743607473254</v>
      </c>
      <c r="AV28">
        <f t="shared" si="29"/>
        <v>19.991645850227808</v>
      </c>
      <c r="AW28">
        <f t="shared" si="30"/>
        <v>115.13408105972202</v>
      </c>
      <c r="AX28">
        <f t="shared" si="31"/>
        <v>0.45022839741149601</v>
      </c>
      <c r="AY28">
        <f t="shared" si="32"/>
        <v>1.7429113878578765E-2</v>
      </c>
      <c r="AZ28">
        <f t="shared" si="33"/>
        <v>1.8221614700487936</v>
      </c>
      <c r="BA28" t="s">
        <v>337</v>
      </c>
      <c r="BB28">
        <v>635.47</v>
      </c>
      <c r="BC28">
        <f t="shared" si="34"/>
        <v>520.41000000000008</v>
      </c>
      <c r="BD28">
        <f t="shared" si="35"/>
        <v>0.43336599988470648</v>
      </c>
      <c r="BE28">
        <f t="shared" si="36"/>
        <v>0.80187009110602647</v>
      </c>
      <c r="BF28">
        <f t="shared" si="37"/>
        <v>0.51209451481509949</v>
      </c>
      <c r="BG28">
        <f t="shared" si="38"/>
        <v>0.82706253639841176</v>
      </c>
      <c r="BH28">
        <f t="shared" si="39"/>
        <v>1399.9873333333301</v>
      </c>
      <c r="BI28">
        <f t="shared" si="40"/>
        <v>1180.1743607473254</v>
      </c>
      <c r="BJ28">
        <f t="shared" si="41"/>
        <v>0.84298931329425952</v>
      </c>
      <c r="BK28">
        <f t="shared" si="42"/>
        <v>0.19597862658851917</v>
      </c>
      <c r="BL28">
        <v>6</v>
      </c>
      <c r="BM28">
        <v>0.5</v>
      </c>
      <c r="BN28" t="s">
        <v>290</v>
      </c>
      <c r="BO28">
        <v>2</v>
      </c>
      <c r="BP28">
        <v>1608076904.25</v>
      </c>
      <c r="BQ28">
        <v>796.98180000000002</v>
      </c>
      <c r="BR28">
        <v>822.70026666666604</v>
      </c>
      <c r="BS28">
        <v>17.344573333333301</v>
      </c>
      <c r="BT28">
        <v>15.2124566666667</v>
      </c>
      <c r="BU28">
        <v>793.18179999999995</v>
      </c>
      <c r="BV28">
        <v>17.219573333333301</v>
      </c>
      <c r="BW28">
        <v>500.01583333333298</v>
      </c>
      <c r="BX28">
        <v>102.6023</v>
      </c>
      <c r="BY28">
        <v>9.9989069999999999E-2</v>
      </c>
      <c r="BZ28">
        <v>27.986219999999999</v>
      </c>
      <c r="CA28">
        <v>28.423906666666699</v>
      </c>
      <c r="CB28">
        <v>999.9</v>
      </c>
      <c r="CC28">
        <v>0</v>
      </c>
      <c r="CD28">
        <v>0</v>
      </c>
      <c r="CE28">
        <v>10001.9516666667</v>
      </c>
      <c r="CF28">
        <v>0</v>
      </c>
      <c r="CG28">
        <v>233.37090000000001</v>
      </c>
      <c r="CH28">
        <v>1399.9873333333301</v>
      </c>
      <c r="CI28">
        <v>0.899998766666667</v>
      </c>
      <c r="CJ28">
        <v>0.10000125</v>
      </c>
      <c r="CK28">
        <v>0</v>
      </c>
      <c r="CL28">
        <v>930.33156666666696</v>
      </c>
      <c r="CM28">
        <v>4.9997499999999997</v>
      </c>
      <c r="CN28">
        <v>12775.7166666667</v>
      </c>
      <c r="CO28">
        <v>12177.94</v>
      </c>
      <c r="CP28">
        <v>47.295466666666698</v>
      </c>
      <c r="CQ28">
        <v>48.625</v>
      </c>
      <c r="CR28">
        <v>48.241533333333301</v>
      </c>
      <c r="CS28">
        <v>48.095599999999997</v>
      </c>
      <c r="CT28">
        <v>48.441466666666699</v>
      </c>
      <c r="CU28">
        <v>1255.4873333333301</v>
      </c>
      <c r="CV28">
        <v>139.5</v>
      </c>
      <c r="CW28">
        <v>0</v>
      </c>
      <c r="CX28">
        <v>66.200000047683702</v>
      </c>
      <c r="CY28">
        <v>0</v>
      </c>
      <c r="CZ28">
        <v>930.35199999999998</v>
      </c>
      <c r="DA28">
        <v>7.8619230592257399</v>
      </c>
      <c r="DB28">
        <v>112.938461529873</v>
      </c>
      <c r="DC28">
        <v>12776.42</v>
      </c>
      <c r="DD28">
        <v>15</v>
      </c>
      <c r="DE28">
        <v>0</v>
      </c>
      <c r="DF28" t="s">
        <v>291</v>
      </c>
      <c r="DG28">
        <v>1607992667.0999999</v>
      </c>
      <c r="DH28">
        <v>1607992669.5999999</v>
      </c>
      <c r="DI28">
        <v>0</v>
      </c>
      <c r="DJ28">
        <v>2.2829999999999999</v>
      </c>
      <c r="DK28">
        <v>-1.6E-2</v>
      </c>
      <c r="DL28">
        <v>3.8</v>
      </c>
      <c r="DM28">
        <v>0.125</v>
      </c>
      <c r="DN28">
        <v>727</v>
      </c>
      <c r="DO28">
        <v>17</v>
      </c>
      <c r="DP28">
        <v>0.04</v>
      </c>
      <c r="DQ28">
        <v>0.04</v>
      </c>
      <c r="DR28">
        <v>19.997962138265802</v>
      </c>
      <c r="DS28">
        <v>-0.222145942494439</v>
      </c>
      <c r="DT28">
        <v>6.5586693672077895E-2</v>
      </c>
      <c r="DU28">
        <v>1</v>
      </c>
      <c r="DV28">
        <v>-25.728909677419399</v>
      </c>
      <c r="DW28">
        <v>0.15506129032268001</v>
      </c>
      <c r="DX28">
        <v>7.9285414819635802E-2</v>
      </c>
      <c r="DY28">
        <v>1</v>
      </c>
      <c r="DZ28">
        <v>2.1322164516129001</v>
      </c>
      <c r="EA28">
        <v>-4.84451612903732E-3</v>
      </c>
      <c r="EB28">
        <v>7.5523783217110901E-4</v>
      </c>
      <c r="EC28">
        <v>1</v>
      </c>
      <c r="ED28">
        <v>3</v>
      </c>
      <c r="EE28">
        <v>3</v>
      </c>
      <c r="EF28" t="s">
        <v>297</v>
      </c>
      <c r="EG28">
        <v>100</v>
      </c>
      <c r="EH28">
        <v>100</v>
      </c>
      <c r="EI28">
        <v>3.8</v>
      </c>
      <c r="EJ28">
        <v>0.125</v>
      </c>
      <c r="EK28">
        <v>3.8</v>
      </c>
      <c r="EL28">
        <v>0</v>
      </c>
      <c r="EM28">
        <v>0</v>
      </c>
      <c r="EN28">
        <v>0</v>
      </c>
      <c r="EO28">
        <v>0.125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1404.1</v>
      </c>
      <c r="EX28">
        <v>1404</v>
      </c>
      <c r="EY28">
        <v>2</v>
      </c>
      <c r="EZ28">
        <v>495.43299999999999</v>
      </c>
      <c r="FA28">
        <v>490.38600000000002</v>
      </c>
      <c r="FB28">
        <v>24.726099999999999</v>
      </c>
      <c r="FC28">
        <v>31.295999999999999</v>
      </c>
      <c r="FD28">
        <v>29.9998</v>
      </c>
      <c r="FE28">
        <v>31.308599999999998</v>
      </c>
      <c r="FF28">
        <v>31.287500000000001</v>
      </c>
      <c r="FG28">
        <v>38.271799999999999</v>
      </c>
      <c r="FH28">
        <v>0</v>
      </c>
      <c r="FI28">
        <v>100</v>
      </c>
      <c r="FJ28">
        <v>24.736000000000001</v>
      </c>
      <c r="FK28">
        <v>823.58799999999997</v>
      </c>
      <c r="FL28">
        <v>17.341200000000001</v>
      </c>
      <c r="FM28">
        <v>101.78100000000001</v>
      </c>
      <c r="FN28">
        <v>101.226</v>
      </c>
    </row>
    <row r="29" spans="1:170" x14ac:dyDescent="0.25">
      <c r="A29">
        <v>13</v>
      </c>
      <c r="B29">
        <v>1608076983</v>
      </c>
      <c r="C29">
        <v>923.5</v>
      </c>
      <c r="D29" t="s">
        <v>338</v>
      </c>
      <c r="E29" t="s">
        <v>339</v>
      </c>
      <c r="F29" t="s">
        <v>285</v>
      </c>
      <c r="G29" t="s">
        <v>286</v>
      </c>
      <c r="H29">
        <v>1608076975.25</v>
      </c>
      <c r="I29">
        <f t="shared" si="0"/>
        <v>1.7950310435836719E-3</v>
      </c>
      <c r="J29">
        <f t="shared" si="1"/>
        <v>21.43284705459088</v>
      </c>
      <c r="K29">
        <f t="shared" si="2"/>
        <v>897.47446666666701</v>
      </c>
      <c r="L29">
        <f t="shared" si="3"/>
        <v>471.66712009048507</v>
      </c>
      <c r="M29">
        <f t="shared" si="4"/>
        <v>48.445069651600136</v>
      </c>
      <c r="N29">
        <f t="shared" si="5"/>
        <v>92.179868378059652</v>
      </c>
      <c r="O29">
        <f t="shared" si="6"/>
        <v>8.6326310799920467E-2</v>
      </c>
      <c r="P29">
        <f t="shared" si="7"/>
        <v>2.9764517983143799</v>
      </c>
      <c r="Q29">
        <f t="shared" si="8"/>
        <v>8.4959121065811508E-2</v>
      </c>
      <c r="R29">
        <f t="shared" si="9"/>
        <v>5.3220483541332436E-2</v>
      </c>
      <c r="S29">
        <f t="shared" si="10"/>
        <v>231.28971408160928</v>
      </c>
      <c r="T29">
        <f t="shared" si="11"/>
        <v>28.861176859644146</v>
      </c>
      <c r="U29">
        <f t="shared" si="12"/>
        <v>28.40043</v>
      </c>
      <c r="V29">
        <f t="shared" si="13"/>
        <v>3.8843325111385529</v>
      </c>
      <c r="W29">
        <f t="shared" si="14"/>
        <v>46.808912134097056</v>
      </c>
      <c r="X29">
        <f t="shared" si="15"/>
        <v>1.7740269592148583</v>
      </c>
      <c r="Y29">
        <f t="shared" si="16"/>
        <v>3.7899341777750957</v>
      </c>
      <c r="Z29">
        <f t="shared" si="17"/>
        <v>2.1103055519236946</v>
      </c>
      <c r="AA29">
        <f t="shared" si="18"/>
        <v>-79.160869022039932</v>
      </c>
      <c r="AB29">
        <f t="shared" si="19"/>
        <v>-67.815804388777252</v>
      </c>
      <c r="AC29">
        <f t="shared" si="20"/>
        <v>-4.9757818448198927</v>
      </c>
      <c r="AD29">
        <f t="shared" si="21"/>
        <v>79.337258825972214</v>
      </c>
      <c r="AE29">
        <v>3</v>
      </c>
      <c r="AF29">
        <v>1</v>
      </c>
      <c r="AG29">
        <f t="shared" si="22"/>
        <v>1</v>
      </c>
      <c r="AH29">
        <f t="shared" si="23"/>
        <v>0</v>
      </c>
      <c r="AI29">
        <f t="shared" si="24"/>
        <v>54125.708410587577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340</v>
      </c>
      <c r="AQ29">
        <v>953.44619230769194</v>
      </c>
      <c r="AR29">
        <v>1193.5899999999999</v>
      </c>
      <c r="AS29">
        <f t="shared" si="27"/>
        <v>0.20119455398613262</v>
      </c>
      <c r="AT29">
        <v>0.5</v>
      </c>
      <c r="AU29">
        <f t="shared" si="28"/>
        <v>1180.1840807472101</v>
      </c>
      <c r="AV29">
        <f t="shared" si="29"/>
        <v>21.43284705459088</v>
      </c>
      <c r="AW29">
        <f t="shared" si="30"/>
        <v>118.72330487373443</v>
      </c>
      <c r="AX29">
        <f t="shared" si="31"/>
        <v>0.46756423897653293</v>
      </c>
      <c r="AY29">
        <f t="shared" si="32"/>
        <v>1.8650136782451372E-2</v>
      </c>
      <c r="AZ29">
        <f t="shared" si="33"/>
        <v>1.7329987684213171</v>
      </c>
      <c r="BA29" t="s">
        <v>341</v>
      </c>
      <c r="BB29">
        <v>635.51</v>
      </c>
      <c r="BC29">
        <f t="shared" si="34"/>
        <v>558.07999999999993</v>
      </c>
      <c r="BD29">
        <f t="shared" si="35"/>
        <v>0.43030355449453128</v>
      </c>
      <c r="BE29">
        <f t="shared" si="36"/>
        <v>0.78752517541889233</v>
      </c>
      <c r="BF29">
        <f t="shared" si="37"/>
        <v>0.50227408385850203</v>
      </c>
      <c r="BG29">
        <f t="shared" si="38"/>
        <v>0.81225457502362108</v>
      </c>
      <c r="BH29">
        <f t="shared" si="39"/>
        <v>1399.99966666667</v>
      </c>
      <c r="BI29">
        <f t="shared" si="40"/>
        <v>1180.1840807472101</v>
      </c>
      <c r="BJ29">
        <f t="shared" si="41"/>
        <v>0.84298882981677425</v>
      </c>
      <c r="BK29">
        <f t="shared" si="42"/>
        <v>0.19597765963354868</v>
      </c>
      <c r="BL29">
        <v>6</v>
      </c>
      <c r="BM29">
        <v>0.5</v>
      </c>
      <c r="BN29" t="s">
        <v>290</v>
      </c>
      <c r="BO29">
        <v>2</v>
      </c>
      <c r="BP29">
        <v>1608076975.25</v>
      </c>
      <c r="BQ29">
        <v>897.47446666666701</v>
      </c>
      <c r="BR29">
        <v>925.12599999999998</v>
      </c>
      <c r="BS29">
        <v>17.2721433333333</v>
      </c>
      <c r="BT29">
        <v>15.155393333333301</v>
      </c>
      <c r="BU29">
        <v>893.67446666666694</v>
      </c>
      <c r="BV29">
        <v>17.1471433333333</v>
      </c>
      <c r="BW29">
        <v>500.01946666666697</v>
      </c>
      <c r="BX29">
        <v>102.610333333333</v>
      </c>
      <c r="BY29">
        <v>9.9962949999999995E-2</v>
      </c>
      <c r="BZ29">
        <v>27.977813333333302</v>
      </c>
      <c r="CA29">
        <v>28.40043</v>
      </c>
      <c r="CB29">
        <v>999.9</v>
      </c>
      <c r="CC29">
        <v>0</v>
      </c>
      <c r="CD29">
        <v>0</v>
      </c>
      <c r="CE29">
        <v>10008.5873333333</v>
      </c>
      <c r="CF29">
        <v>0</v>
      </c>
      <c r="CG29">
        <v>233.63853333333299</v>
      </c>
      <c r="CH29">
        <v>1399.99966666667</v>
      </c>
      <c r="CI29">
        <v>0.90001410000000004</v>
      </c>
      <c r="CJ29">
        <v>9.9986253333333303E-2</v>
      </c>
      <c r="CK29">
        <v>0</v>
      </c>
      <c r="CL29">
        <v>953.45886666666695</v>
      </c>
      <c r="CM29">
        <v>4.9997499999999997</v>
      </c>
      <c r="CN29">
        <v>13088.426666666701</v>
      </c>
      <c r="CO29">
        <v>12178.1133333333</v>
      </c>
      <c r="CP29">
        <v>47.274833333333298</v>
      </c>
      <c r="CQ29">
        <v>48.566200000000002</v>
      </c>
      <c r="CR29">
        <v>48.193366666666599</v>
      </c>
      <c r="CS29">
        <v>48.068266666666602</v>
      </c>
      <c r="CT29">
        <v>48.432966666666701</v>
      </c>
      <c r="CU29">
        <v>1255.521</v>
      </c>
      <c r="CV29">
        <v>139.47866666666701</v>
      </c>
      <c r="CW29">
        <v>0</v>
      </c>
      <c r="CX29">
        <v>70.400000095367403</v>
      </c>
      <c r="CY29">
        <v>0</v>
      </c>
      <c r="CZ29">
        <v>953.44619230769194</v>
      </c>
      <c r="DA29">
        <v>0.19565812188383799</v>
      </c>
      <c r="DB29">
        <v>20.3418802920655</v>
      </c>
      <c r="DC29">
        <v>13088.515384615401</v>
      </c>
      <c r="DD29">
        <v>15</v>
      </c>
      <c r="DE29">
        <v>0</v>
      </c>
      <c r="DF29" t="s">
        <v>291</v>
      </c>
      <c r="DG29">
        <v>1607992667.0999999</v>
      </c>
      <c r="DH29">
        <v>1607992669.5999999</v>
      </c>
      <c r="DI29">
        <v>0</v>
      </c>
      <c r="DJ29">
        <v>2.2829999999999999</v>
      </c>
      <c r="DK29">
        <v>-1.6E-2</v>
      </c>
      <c r="DL29">
        <v>3.8</v>
      </c>
      <c r="DM29">
        <v>0.125</v>
      </c>
      <c r="DN29">
        <v>727</v>
      </c>
      <c r="DO29">
        <v>17</v>
      </c>
      <c r="DP29">
        <v>0.04</v>
      </c>
      <c r="DQ29">
        <v>0.04</v>
      </c>
      <c r="DR29">
        <v>21.4535450027686</v>
      </c>
      <c r="DS29">
        <v>-7.4230215908950806E-2</v>
      </c>
      <c r="DT29">
        <v>0.18780045752251101</v>
      </c>
      <c r="DU29">
        <v>1</v>
      </c>
      <c r="DV29">
        <v>-27.684206451612901</v>
      </c>
      <c r="DW29">
        <v>-9.5970967741875302E-2</v>
      </c>
      <c r="DX29">
        <v>0.225686423813796</v>
      </c>
      <c r="DY29">
        <v>1</v>
      </c>
      <c r="DZ29">
        <v>2.11695612903226</v>
      </c>
      <c r="EA29">
        <v>-1.75345161290314E-2</v>
      </c>
      <c r="EB29">
        <v>1.3629183049365999E-3</v>
      </c>
      <c r="EC29">
        <v>1</v>
      </c>
      <c r="ED29">
        <v>3</v>
      </c>
      <c r="EE29">
        <v>3</v>
      </c>
      <c r="EF29" t="s">
        <v>297</v>
      </c>
      <c r="EG29">
        <v>100</v>
      </c>
      <c r="EH29">
        <v>100</v>
      </c>
      <c r="EI29">
        <v>3.8</v>
      </c>
      <c r="EJ29">
        <v>0.125</v>
      </c>
      <c r="EK29">
        <v>3.8</v>
      </c>
      <c r="EL29">
        <v>0</v>
      </c>
      <c r="EM29">
        <v>0</v>
      </c>
      <c r="EN29">
        <v>0</v>
      </c>
      <c r="EO29">
        <v>0.125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1405.3</v>
      </c>
      <c r="EX29">
        <v>1405.2</v>
      </c>
      <c r="EY29">
        <v>2</v>
      </c>
      <c r="EZ29">
        <v>495.21199999999999</v>
      </c>
      <c r="FA29">
        <v>490.69400000000002</v>
      </c>
      <c r="FB29">
        <v>24.739000000000001</v>
      </c>
      <c r="FC29">
        <v>31.2455</v>
      </c>
      <c r="FD29">
        <v>29.999700000000001</v>
      </c>
      <c r="FE29">
        <v>31.258900000000001</v>
      </c>
      <c r="FF29">
        <v>31.238499999999998</v>
      </c>
      <c r="FG29">
        <v>41.942100000000003</v>
      </c>
      <c r="FH29">
        <v>0</v>
      </c>
      <c r="FI29">
        <v>100</v>
      </c>
      <c r="FJ29">
        <v>24.7515</v>
      </c>
      <c r="FK29">
        <v>925.95399999999995</v>
      </c>
      <c r="FL29">
        <v>17.293399999999998</v>
      </c>
      <c r="FM29">
        <v>101.788</v>
      </c>
      <c r="FN29">
        <v>101.232</v>
      </c>
    </row>
    <row r="30" spans="1:170" x14ac:dyDescent="0.25">
      <c r="A30">
        <v>14</v>
      </c>
      <c r="B30">
        <v>1608077089</v>
      </c>
      <c r="C30">
        <v>1029.5</v>
      </c>
      <c r="D30" t="s">
        <v>342</v>
      </c>
      <c r="E30" t="s">
        <v>343</v>
      </c>
      <c r="F30" t="s">
        <v>285</v>
      </c>
      <c r="G30" t="s">
        <v>286</v>
      </c>
      <c r="H30">
        <v>1608077081.25</v>
      </c>
      <c r="I30">
        <f t="shared" si="0"/>
        <v>1.7696756944371806E-3</v>
      </c>
      <c r="J30">
        <f t="shared" si="1"/>
        <v>23.290301107771405</v>
      </c>
      <c r="K30">
        <f t="shared" si="2"/>
        <v>1199.0126666666699</v>
      </c>
      <c r="L30">
        <f t="shared" si="3"/>
        <v>719.40399870924125</v>
      </c>
      <c r="M30">
        <f t="shared" si="4"/>
        <v>73.891284387486024</v>
      </c>
      <c r="N30">
        <f t="shared" si="5"/>
        <v>123.15275713761028</v>
      </c>
      <c r="O30">
        <f t="shared" si="6"/>
        <v>8.4485784742790962E-2</v>
      </c>
      <c r="P30">
        <f t="shared" si="7"/>
        <v>2.9742709840939416</v>
      </c>
      <c r="Q30">
        <f t="shared" si="8"/>
        <v>8.317485068199916E-2</v>
      </c>
      <c r="R30">
        <f t="shared" si="9"/>
        <v>5.210036942503482E-2</v>
      </c>
      <c r="S30">
        <f t="shared" si="10"/>
        <v>231.29313636024017</v>
      </c>
      <c r="T30">
        <f t="shared" si="11"/>
        <v>28.878484685352969</v>
      </c>
      <c r="U30">
        <f t="shared" si="12"/>
        <v>28.4202166666667</v>
      </c>
      <c r="V30">
        <f t="shared" si="13"/>
        <v>3.8888019983095199</v>
      </c>
      <c r="W30">
        <f t="shared" si="14"/>
        <v>46.505575263833144</v>
      </c>
      <c r="X30">
        <f t="shared" si="15"/>
        <v>1.7635784956982032</v>
      </c>
      <c r="Y30">
        <f t="shared" si="16"/>
        <v>3.7921872500085341</v>
      </c>
      <c r="Z30">
        <f t="shared" si="17"/>
        <v>2.1252235026113167</v>
      </c>
      <c r="AA30">
        <f t="shared" si="18"/>
        <v>-78.04269812467966</v>
      </c>
      <c r="AB30">
        <f t="shared" si="19"/>
        <v>-69.304396899644203</v>
      </c>
      <c r="AC30">
        <f t="shared" si="20"/>
        <v>-5.0894912691995637</v>
      </c>
      <c r="AD30">
        <f t="shared" si="21"/>
        <v>78.856550066716736</v>
      </c>
      <c r="AE30">
        <v>4</v>
      </c>
      <c r="AF30">
        <v>1</v>
      </c>
      <c r="AG30">
        <f t="shared" si="22"/>
        <v>1</v>
      </c>
      <c r="AH30">
        <f t="shared" si="23"/>
        <v>0</v>
      </c>
      <c r="AI30">
        <f t="shared" si="24"/>
        <v>54059.922032846538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344</v>
      </c>
      <c r="AQ30">
        <v>985.00923999999998</v>
      </c>
      <c r="AR30">
        <v>1230.43</v>
      </c>
      <c r="AS30">
        <f t="shared" si="27"/>
        <v>0.19945934348154715</v>
      </c>
      <c r="AT30">
        <v>0.5</v>
      </c>
      <c r="AU30">
        <f t="shared" si="28"/>
        <v>1180.1977307472837</v>
      </c>
      <c r="AV30">
        <f t="shared" si="29"/>
        <v>23.290301107771405</v>
      </c>
      <c r="AW30">
        <f t="shared" si="30"/>
        <v>117.70073227663248</v>
      </c>
      <c r="AX30">
        <f t="shared" si="31"/>
        <v>0.48502556017002191</v>
      </c>
      <c r="AY30">
        <f t="shared" si="32"/>
        <v>2.0223770954443995E-2</v>
      </c>
      <c r="AZ30">
        <f t="shared" si="33"/>
        <v>1.6511707289321618</v>
      </c>
      <c r="BA30" t="s">
        <v>345</v>
      </c>
      <c r="BB30">
        <v>633.64</v>
      </c>
      <c r="BC30">
        <f t="shared" si="34"/>
        <v>596.79000000000008</v>
      </c>
      <c r="BD30">
        <f t="shared" si="35"/>
        <v>0.4112347056753633</v>
      </c>
      <c r="BE30">
        <f t="shared" si="36"/>
        <v>0.77294897353563319</v>
      </c>
      <c r="BF30">
        <f t="shared" si="37"/>
        <v>0.47658858835532436</v>
      </c>
      <c r="BG30">
        <f t="shared" si="38"/>
        <v>0.79778824521594971</v>
      </c>
      <c r="BH30">
        <f t="shared" si="39"/>
        <v>1400.0153333333301</v>
      </c>
      <c r="BI30">
        <f t="shared" si="40"/>
        <v>1180.1977307472837</v>
      </c>
      <c r="BJ30">
        <f t="shared" si="41"/>
        <v>0.84298914636693489</v>
      </c>
      <c r="BK30">
        <f t="shared" si="42"/>
        <v>0.19597829273386994</v>
      </c>
      <c r="BL30">
        <v>6</v>
      </c>
      <c r="BM30">
        <v>0.5</v>
      </c>
      <c r="BN30" t="s">
        <v>290</v>
      </c>
      <c r="BO30">
        <v>2</v>
      </c>
      <c r="BP30">
        <v>1608077081.25</v>
      </c>
      <c r="BQ30">
        <v>1199.0126666666699</v>
      </c>
      <c r="BR30">
        <v>1229.5070000000001</v>
      </c>
      <c r="BS30">
        <v>17.170163333333299</v>
      </c>
      <c r="BT30">
        <v>15.083033333333301</v>
      </c>
      <c r="BU30">
        <v>1195.21266666667</v>
      </c>
      <c r="BV30">
        <v>17.045163333333299</v>
      </c>
      <c r="BW30">
        <v>500.00433333333302</v>
      </c>
      <c r="BX30">
        <v>102.611833333333</v>
      </c>
      <c r="BY30">
        <v>9.9973273333333307E-2</v>
      </c>
      <c r="BZ30">
        <v>27.988006666666699</v>
      </c>
      <c r="CA30">
        <v>28.4202166666667</v>
      </c>
      <c r="CB30">
        <v>999.9</v>
      </c>
      <c r="CC30">
        <v>0</v>
      </c>
      <c r="CD30">
        <v>0</v>
      </c>
      <c r="CE30">
        <v>9996.1043333333291</v>
      </c>
      <c r="CF30">
        <v>0</v>
      </c>
      <c r="CG30">
        <v>231.93913333333299</v>
      </c>
      <c r="CH30">
        <v>1400.0153333333301</v>
      </c>
      <c r="CI30">
        <v>0.90000273333333303</v>
      </c>
      <c r="CJ30">
        <v>9.99973166666666E-2</v>
      </c>
      <c r="CK30">
        <v>0</v>
      </c>
      <c r="CL30">
        <v>985.16643333333298</v>
      </c>
      <c r="CM30">
        <v>4.9997499999999997</v>
      </c>
      <c r="CN30">
        <v>13528.166666666701</v>
      </c>
      <c r="CO30">
        <v>12178.196666666699</v>
      </c>
      <c r="CP30">
        <v>47.182933333333303</v>
      </c>
      <c r="CQ30">
        <v>48.5124</v>
      </c>
      <c r="CR30">
        <v>48.125</v>
      </c>
      <c r="CS30">
        <v>48.0124</v>
      </c>
      <c r="CT30">
        <v>48.332999999999998</v>
      </c>
      <c r="CU30">
        <v>1255.52033333333</v>
      </c>
      <c r="CV30">
        <v>139.495</v>
      </c>
      <c r="CW30">
        <v>0</v>
      </c>
      <c r="CX30">
        <v>105.09999990463299</v>
      </c>
      <c r="CY30">
        <v>0</v>
      </c>
      <c r="CZ30">
        <v>985.00923999999998</v>
      </c>
      <c r="DA30">
        <v>-28.614153893545801</v>
      </c>
      <c r="DB30">
        <v>-378.60000054898802</v>
      </c>
      <c r="DC30">
        <v>13526.388000000001</v>
      </c>
      <c r="DD30">
        <v>15</v>
      </c>
      <c r="DE30">
        <v>0</v>
      </c>
      <c r="DF30" t="s">
        <v>291</v>
      </c>
      <c r="DG30">
        <v>1607992667.0999999</v>
      </c>
      <c r="DH30">
        <v>1607992669.5999999</v>
      </c>
      <c r="DI30">
        <v>0</v>
      </c>
      <c r="DJ30">
        <v>2.2829999999999999</v>
      </c>
      <c r="DK30">
        <v>-1.6E-2</v>
      </c>
      <c r="DL30">
        <v>3.8</v>
      </c>
      <c r="DM30">
        <v>0.125</v>
      </c>
      <c r="DN30">
        <v>727</v>
      </c>
      <c r="DO30">
        <v>17</v>
      </c>
      <c r="DP30">
        <v>0.04</v>
      </c>
      <c r="DQ30">
        <v>0.04</v>
      </c>
      <c r="DR30">
        <v>23.292560528545799</v>
      </c>
      <c r="DS30">
        <v>-3.8633812929108002E-2</v>
      </c>
      <c r="DT30">
        <v>9.5494610431542504E-2</v>
      </c>
      <c r="DU30">
        <v>1</v>
      </c>
      <c r="DV30">
        <v>-30.502980645161301</v>
      </c>
      <c r="DW30">
        <v>-7.7066129032230604E-2</v>
      </c>
      <c r="DX30">
        <v>0.115421447717191</v>
      </c>
      <c r="DY30">
        <v>1</v>
      </c>
      <c r="DZ30">
        <v>2.0873145161290299</v>
      </c>
      <c r="EA30">
        <v>-1.6983387096779601E-2</v>
      </c>
      <c r="EB30">
        <v>1.5404017882016099E-3</v>
      </c>
      <c r="EC30">
        <v>1</v>
      </c>
      <c r="ED30">
        <v>3</v>
      </c>
      <c r="EE30">
        <v>3</v>
      </c>
      <c r="EF30" t="s">
        <v>297</v>
      </c>
      <c r="EG30">
        <v>100</v>
      </c>
      <c r="EH30">
        <v>100</v>
      </c>
      <c r="EI30">
        <v>3.8</v>
      </c>
      <c r="EJ30">
        <v>0.125</v>
      </c>
      <c r="EK30">
        <v>3.8</v>
      </c>
      <c r="EL30">
        <v>0</v>
      </c>
      <c r="EM30">
        <v>0</v>
      </c>
      <c r="EN30">
        <v>0</v>
      </c>
      <c r="EO30">
        <v>0.125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1407</v>
      </c>
      <c r="EX30">
        <v>1407</v>
      </c>
      <c r="EY30">
        <v>2</v>
      </c>
      <c r="EZ30">
        <v>494.851</v>
      </c>
      <c r="FA30">
        <v>491.49</v>
      </c>
      <c r="FB30">
        <v>24.8308</v>
      </c>
      <c r="FC30">
        <v>31.1739</v>
      </c>
      <c r="FD30">
        <v>29.999700000000001</v>
      </c>
      <c r="FE30">
        <v>31.186800000000002</v>
      </c>
      <c r="FF30">
        <v>31.166399999999999</v>
      </c>
      <c r="FG30">
        <v>52.522799999999997</v>
      </c>
      <c r="FH30">
        <v>0</v>
      </c>
      <c r="FI30">
        <v>100</v>
      </c>
      <c r="FJ30">
        <v>24.834900000000001</v>
      </c>
      <c r="FK30">
        <v>1229.73</v>
      </c>
      <c r="FL30">
        <v>17.209900000000001</v>
      </c>
      <c r="FM30">
        <v>101.798</v>
      </c>
      <c r="FN30">
        <v>101.25</v>
      </c>
    </row>
    <row r="31" spans="1:170" x14ac:dyDescent="0.25">
      <c r="A31">
        <v>15</v>
      </c>
      <c r="B31">
        <v>1608077209.5999999</v>
      </c>
      <c r="C31">
        <v>1150.0999999046301</v>
      </c>
      <c r="D31" t="s">
        <v>346</v>
      </c>
      <c r="E31" t="s">
        <v>347</v>
      </c>
      <c r="F31" t="s">
        <v>285</v>
      </c>
      <c r="G31" t="s">
        <v>286</v>
      </c>
      <c r="H31">
        <v>1608077201.8499999</v>
      </c>
      <c r="I31">
        <f t="shared" si="0"/>
        <v>1.7310587613468525E-3</v>
      </c>
      <c r="J31">
        <f t="shared" si="1"/>
        <v>23.547601852128214</v>
      </c>
      <c r="K31">
        <f t="shared" si="2"/>
        <v>1399.71933333333</v>
      </c>
      <c r="L31">
        <f t="shared" si="3"/>
        <v>897.092328450629</v>
      </c>
      <c r="M31">
        <f t="shared" si="4"/>
        <v>92.143085523638575</v>
      </c>
      <c r="N31">
        <f t="shared" si="5"/>
        <v>143.76943615511192</v>
      </c>
      <c r="O31">
        <f t="shared" si="6"/>
        <v>8.2356042251811395E-2</v>
      </c>
      <c r="P31">
        <f t="shared" si="7"/>
        <v>2.9749354368176313</v>
      </c>
      <c r="Q31">
        <f t="shared" si="8"/>
        <v>8.1110116184800088E-2</v>
      </c>
      <c r="R31">
        <f t="shared" si="9"/>
        <v>5.080419392355344E-2</v>
      </c>
      <c r="S31">
        <f t="shared" si="10"/>
        <v>231.29350449476883</v>
      </c>
      <c r="T31">
        <f t="shared" si="11"/>
        <v>28.879983320594793</v>
      </c>
      <c r="U31">
        <f t="shared" si="12"/>
        <v>28.3964933333333</v>
      </c>
      <c r="V31">
        <f t="shared" si="13"/>
        <v>3.883443816578001</v>
      </c>
      <c r="W31">
        <f t="shared" si="14"/>
        <v>46.208244194879796</v>
      </c>
      <c r="X31">
        <f t="shared" si="15"/>
        <v>1.7514638861014535</v>
      </c>
      <c r="Y31">
        <f t="shared" si="16"/>
        <v>3.7903709968177672</v>
      </c>
      <c r="Z31">
        <f t="shared" si="17"/>
        <v>2.1319799304765477</v>
      </c>
      <c r="AA31">
        <f t="shared" si="18"/>
        <v>-76.3396913753962</v>
      </c>
      <c r="AB31">
        <f t="shared" si="19"/>
        <v>-66.832847135414411</v>
      </c>
      <c r="AC31">
        <f t="shared" si="20"/>
        <v>-4.9061117948831106</v>
      </c>
      <c r="AD31">
        <f t="shared" si="21"/>
        <v>83.214854189075098</v>
      </c>
      <c r="AE31">
        <v>4</v>
      </c>
      <c r="AF31">
        <v>1</v>
      </c>
      <c r="AG31">
        <f t="shared" si="22"/>
        <v>1</v>
      </c>
      <c r="AH31">
        <f t="shared" si="23"/>
        <v>0</v>
      </c>
      <c r="AI31">
        <f t="shared" si="24"/>
        <v>54080.915997666889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348</v>
      </c>
      <c r="AQ31">
        <v>962.48453846153905</v>
      </c>
      <c r="AR31">
        <v>1194.81</v>
      </c>
      <c r="AS31">
        <f t="shared" si="27"/>
        <v>0.19444552819147887</v>
      </c>
      <c r="AT31">
        <v>0.5</v>
      </c>
      <c r="AU31">
        <f t="shared" si="28"/>
        <v>1180.1956607473658</v>
      </c>
      <c r="AV31">
        <f t="shared" si="29"/>
        <v>23.547601852128214</v>
      </c>
      <c r="AW31">
        <f t="shared" si="30"/>
        <v>114.74188431165646</v>
      </c>
      <c r="AX31">
        <f t="shared" si="31"/>
        <v>0.47203321030121936</v>
      </c>
      <c r="AY31">
        <f t="shared" si="32"/>
        <v>2.0441821754086879E-2</v>
      </c>
      <c r="AZ31">
        <f t="shared" si="33"/>
        <v>1.7302081502498305</v>
      </c>
      <c r="BA31" t="s">
        <v>349</v>
      </c>
      <c r="BB31">
        <v>630.82000000000005</v>
      </c>
      <c r="BC31">
        <f t="shared" si="34"/>
        <v>563.9899999999999</v>
      </c>
      <c r="BD31">
        <f t="shared" si="35"/>
        <v>0.41193188095260719</v>
      </c>
      <c r="BE31">
        <f t="shared" si="36"/>
        <v>0.78565782172799348</v>
      </c>
      <c r="BF31">
        <f t="shared" si="37"/>
        <v>0.48468481046582212</v>
      </c>
      <c r="BG31">
        <f t="shared" si="38"/>
        <v>0.81177550546972976</v>
      </c>
      <c r="BH31">
        <f t="shared" si="39"/>
        <v>1400.0123333333299</v>
      </c>
      <c r="BI31">
        <f t="shared" si="40"/>
        <v>1180.1956607473658</v>
      </c>
      <c r="BJ31">
        <f t="shared" si="41"/>
        <v>0.84298947419799053</v>
      </c>
      <c r="BK31">
        <f t="shared" si="42"/>
        <v>0.19597894839598112</v>
      </c>
      <c r="BL31">
        <v>6</v>
      </c>
      <c r="BM31">
        <v>0.5</v>
      </c>
      <c r="BN31" t="s">
        <v>290</v>
      </c>
      <c r="BO31">
        <v>2</v>
      </c>
      <c r="BP31">
        <v>1608077201.8499999</v>
      </c>
      <c r="BQ31">
        <v>1399.71933333333</v>
      </c>
      <c r="BR31">
        <v>1430.883</v>
      </c>
      <c r="BS31">
        <v>17.052009999999999</v>
      </c>
      <c r="BT31">
        <v>15.01023</v>
      </c>
      <c r="BU31">
        <v>1395.9190000000001</v>
      </c>
      <c r="BV31">
        <v>16.927009999999999</v>
      </c>
      <c r="BW31">
        <v>500.016866666667</v>
      </c>
      <c r="BX31">
        <v>102.61303333333299</v>
      </c>
      <c r="BY31">
        <v>0.100012583333333</v>
      </c>
      <c r="BZ31">
        <v>27.979790000000001</v>
      </c>
      <c r="CA31">
        <v>28.3964933333333</v>
      </c>
      <c r="CB31">
        <v>999.9</v>
      </c>
      <c r="CC31">
        <v>0</v>
      </c>
      <c r="CD31">
        <v>0</v>
      </c>
      <c r="CE31">
        <v>9999.7450000000008</v>
      </c>
      <c r="CF31">
        <v>0</v>
      </c>
      <c r="CG31">
        <v>228.84036666666699</v>
      </c>
      <c r="CH31">
        <v>1400.0123333333299</v>
      </c>
      <c r="CI31">
        <v>0.89999463333333296</v>
      </c>
      <c r="CJ31">
        <v>0.100005366666667</v>
      </c>
      <c r="CK31">
        <v>0</v>
      </c>
      <c r="CL31">
        <v>962.46586666666701</v>
      </c>
      <c r="CM31">
        <v>4.9997499999999997</v>
      </c>
      <c r="CN31">
        <v>13230.24</v>
      </c>
      <c r="CO31">
        <v>12178.15</v>
      </c>
      <c r="CP31">
        <v>47.026866666666699</v>
      </c>
      <c r="CQ31">
        <v>48.434933333333298</v>
      </c>
      <c r="CR31">
        <v>48.0082666666667</v>
      </c>
      <c r="CS31">
        <v>47.918399999999998</v>
      </c>
      <c r="CT31">
        <v>48.226900000000001</v>
      </c>
      <c r="CU31">
        <v>1255.5023333333299</v>
      </c>
      <c r="CV31">
        <v>139.51</v>
      </c>
      <c r="CW31">
        <v>0</v>
      </c>
      <c r="CX31">
        <v>119.60000014305101</v>
      </c>
      <c r="CY31">
        <v>0</v>
      </c>
      <c r="CZ31">
        <v>962.48453846153905</v>
      </c>
      <c r="DA31">
        <v>-20.808410288186099</v>
      </c>
      <c r="DB31">
        <v>-278.12991457958901</v>
      </c>
      <c r="DC31">
        <v>13230.003846153801</v>
      </c>
      <c r="DD31">
        <v>15</v>
      </c>
      <c r="DE31">
        <v>0</v>
      </c>
      <c r="DF31" t="s">
        <v>291</v>
      </c>
      <c r="DG31">
        <v>1607992667.0999999</v>
      </c>
      <c r="DH31">
        <v>1607992669.5999999</v>
      </c>
      <c r="DI31">
        <v>0</v>
      </c>
      <c r="DJ31">
        <v>2.2829999999999999</v>
      </c>
      <c r="DK31">
        <v>-1.6E-2</v>
      </c>
      <c r="DL31">
        <v>3.8</v>
      </c>
      <c r="DM31">
        <v>0.125</v>
      </c>
      <c r="DN31">
        <v>727</v>
      </c>
      <c r="DO31">
        <v>17</v>
      </c>
      <c r="DP31">
        <v>0.04</v>
      </c>
      <c r="DQ31">
        <v>0.04</v>
      </c>
      <c r="DR31">
        <v>23.550610722535101</v>
      </c>
      <c r="DS31">
        <v>-0.22107754069604801</v>
      </c>
      <c r="DT31">
        <v>6.8252241928906499E-2</v>
      </c>
      <c r="DU31">
        <v>1</v>
      </c>
      <c r="DV31">
        <v>-31.163219999999999</v>
      </c>
      <c r="DW31">
        <v>0.25134060066744501</v>
      </c>
      <c r="DX31">
        <v>8.1030123616672903E-2</v>
      </c>
      <c r="DY31">
        <v>0</v>
      </c>
      <c r="DZ31">
        <v>2.0417713333333301</v>
      </c>
      <c r="EA31">
        <v>-1.1512525027812101E-2</v>
      </c>
      <c r="EB31">
        <v>9.5558963763505995E-4</v>
      </c>
      <c r="EC31">
        <v>1</v>
      </c>
      <c r="ED31">
        <v>2</v>
      </c>
      <c r="EE31">
        <v>3</v>
      </c>
      <c r="EF31" t="s">
        <v>350</v>
      </c>
      <c r="EG31">
        <v>100</v>
      </c>
      <c r="EH31">
        <v>100</v>
      </c>
      <c r="EI31">
        <v>3.8</v>
      </c>
      <c r="EJ31">
        <v>0.125</v>
      </c>
      <c r="EK31">
        <v>3.8</v>
      </c>
      <c r="EL31">
        <v>0</v>
      </c>
      <c r="EM31">
        <v>0</v>
      </c>
      <c r="EN31">
        <v>0</v>
      </c>
      <c r="EO31">
        <v>0.125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1409</v>
      </c>
      <c r="EX31">
        <v>1409</v>
      </c>
      <c r="EY31">
        <v>2</v>
      </c>
      <c r="EZ31">
        <v>494.74700000000001</v>
      </c>
      <c r="FA31">
        <v>492.27</v>
      </c>
      <c r="FB31">
        <v>24.927600000000002</v>
      </c>
      <c r="FC31">
        <v>31.055900000000001</v>
      </c>
      <c r="FD31">
        <v>29.999700000000001</v>
      </c>
      <c r="FE31">
        <v>31.076799999999999</v>
      </c>
      <c r="FF31">
        <v>31.0563</v>
      </c>
      <c r="FG31">
        <v>59.217399999999998</v>
      </c>
      <c r="FH31">
        <v>0</v>
      </c>
      <c r="FI31">
        <v>100</v>
      </c>
      <c r="FJ31">
        <v>24.933299999999999</v>
      </c>
      <c r="FK31">
        <v>1430.62</v>
      </c>
      <c r="FL31">
        <v>17.117599999999999</v>
      </c>
      <c r="FM31">
        <v>101.813</v>
      </c>
      <c r="FN31">
        <v>101.27200000000001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2020-12-15T16:08:17Z</dcterms:created>
  <dcterms:modified xsi:type="dcterms:W3CDTF">2021-05-04T23:25:56Z</dcterms:modified>
</cp:coreProperties>
</file>