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091E110-CC9C-4BD4-82A0-AB0D0D243471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M28" i="1" s="1"/>
  <c r="BI28" i="1"/>
  <c r="BH28" i="1"/>
  <c r="BG28" i="1"/>
  <c r="BF28" i="1"/>
  <c r="BJ28" i="1" s="1"/>
  <c r="BK28" i="1" s="1"/>
  <c r="BE28" i="1"/>
  <c r="BB28" i="1"/>
  <c r="AZ28" i="1"/>
  <c r="AU28" i="1"/>
  <c r="AN28" i="1"/>
  <c r="AO28" i="1" s="1"/>
  <c r="AI28" i="1"/>
  <c r="AG28" i="1" s="1"/>
  <c r="Y28" i="1"/>
  <c r="W28" i="1" s="1"/>
  <c r="X28" i="1"/>
  <c r="P28" i="1"/>
  <c r="BO27" i="1"/>
  <c r="BN27" i="1"/>
  <c r="BM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O27" i="1"/>
  <c r="AN27" i="1"/>
  <c r="AI27" i="1"/>
  <c r="AG27" i="1" s="1"/>
  <c r="Y27" i="1"/>
  <c r="W27" i="1" s="1"/>
  <c r="X27" i="1"/>
  <c r="P27" i="1"/>
  <c r="BO26" i="1"/>
  <c r="BN26" i="1"/>
  <c r="BL26" i="1"/>
  <c r="BM26" i="1" s="1"/>
  <c r="BK26" i="1"/>
  <c r="BJ26" i="1"/>
  <c r="BI26" i="1"/>
  <c r="BH26" i="1"/>
  <c r="BG26" i="1"/>
  <c r="BF26" i="1"/>
  <c r="BE26" i="1"/>
  <c r="AZ26" i="1" s="1"/>
  <c r="BB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B25" i="1"/>
  <c r="AZ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I24" i="1" s="1"/>
  <c r="Y24" i="1"/>
  <c r="X24" i="1"/>
  <c r="W24" i="1"/>
  <c r="P24" i="1"/>
  <c r="J24" i="1"/>
  <c r="AX24" i="1" s="1"/>
  <c r="BO23" i="1"/>
  <c r="BN23" i="1"/>
  <c r="BL23" i="1"/>
  <c r="BM23" i="1" s="1"/>
  <c r="BI23" i="1"/>
  <c r="BH23" i="1"/>
  <c r="BG23" i="1"/>
  <c r="BF23" i="1"/>
  <c r="BJ23" i="1" s="1"/>
  <c r="BK23" i="1" s="1"/>
  <c r="BE23" i="1"/>
  <c r="BB23" i="1"/>
  <c r="AZ23" i="1"/>
  <c r="AU23" i="1"/>
  <c r="AN23" i="1"/>
  <c r="AO23" i="1" s="1"/>
  <c r="AI23" i="1"/>
  <c r="AG23" i="1"/>
  <c r="N23" i="1" s="1"/>
  <c r="Y23" i="1"/>
  <c r="X23" i="1"/>
  <c r="W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AZ22" i="1" s="1"/>
  <c r="BB22" i="1"/>
  <c r="AU22" i="1"/>
  <c r="AN22" i="1"/>
  <c r="AO22" i="1" s="1"/>
  <c r="AI22" i="1"/>
  <c r="AG22" i="1" s="1"/>
  <c r="Y22" i="1"/>
  <c r="W22" i="1" s="1"/>
  <c r="X22" i="1"/>
  <c r="P22" i="1"/>
  <c r="BO21" i="1"/>
  <c r="BN21" i="1"/>
  <c r="BM21" i="1" s="1"/>
  <c r="BL21" i="1"/>
  <c r="BI21" i="1"/>
  <c r="BH21" i="1"/>
  <c r="BG21" i="1"/>
  <c r="BF21" i="1"/>
  <c r="BJ21" i="1" s="1"/>
  <c r="BK21" i="1" s="1"/>
  <c r="BE21" i="1"/>
  <c r="AZ21" i="1" s="1"/>
  <c r="BB21" i="1"/>
  <c r="AU21" i="1"/>
  <c r="AO21" i="1"/>
  <c r="AN21" i="1"/>
  <c r="AI21" i="1"/>
  <c r="AG21" i="1" s="1"/>
  <c r="Y21" i="1"/>
  <c r="W21" i="1" s="1"/>
  <c r="X21" i="1"/>
  <c r="P21" i="1"/>
  <c r="BO20" i="1"/>
  <c r="BN20" i="1"/>
  <c r="BL20" i="1"/>
  <c r="BM20" i="1" s="1"/>
  <c r="BK20" i="1"/>
  <c r="BJ20" i="1"/>
  <c r="BI20" i="1"/>
  <c r="BH20" i="1"/>
  <c r="BG20" i="1"/>
  <c r="BF20" i="1"/>
  <c r="BE20" i="1"/>
  <c r="BB20" i="1"/>
  <c r="AZ20" i="1"/>
  <c r="AU20" i="1"/>
  <c r="AN20" i="1"/>
  <c r="AO20" i="1" s="1"/>
  <c r="AI20" i="1"/>
  <c r="AG20" i="1" s="1"/>
  <c r="Y20" i="1"/>
  <c r="X20" i="1"/>
  <c r="W20" i="1" s="1"/>
  <c r="P20" i="1"/>
  <c r="BO19" i="1"/>
  <c r="BN19" i="1"/>
  <c r="BM19" i="1"/>
  <c r="BL19" i="1"/>
  <c r="BI19" i="1"/>
  <c r="BH19" i="1"/>
  <c r="BG19" i="1"/>
  <c r="BF19" i="1"/>
  <c r="BJ19" i="1" s="1"/>
  <c r="BK19" i="1" s="1"/>
  <c r="BE19" i="1"/>
  <c r="AZ19" i="1" s="1"/>
  <c r="BB19" i="1"/>
  <c r="AW19" i="1"/>
  <c r="AU19" i="1"/>
  <c r="AY19" i="1" s="1"/>
  <c r="AO19" i="1"/>
  <c r="AN19" i="1"/>
  <c r="AI19" i="1"/>
  <c r="AG19" i="1"/>
  <c r="J19" i="1" s="1"/>
  <c r="AX19" i="1" s="1"/>
  <c r="BA19" i="1" s="1"/>
  <c r="Y19" i="1"/>
  <c r="X19" i="1"/>
  <c r="W19" i="1"/>
  <c r="S19" i="1"/>
  <c r="P19" i="1"/>
  <c r="N19" i="1"/>
  <c r="K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M17" i="1" s="1"/>
  <c r="BK17" i="1"/>
  <c r="BJ17" i="1"/>
  <c r="BI17" i="1"/>
  <c r="BH17" i="1"/>
  <c r="BG17" i="1"/>
  <c r="BF17" i="1"/>
  <c r="BE17" i="1"/>
  <c r="BB17" i="1"/>
  <c r="AZ17" i="1"/>
  <c r="AU17" i="1"/>
  <c r="AN17" i="1"/>
  <c r="AO17" i="1" s="1"/>
  <c r="AI17" i="1"/>
  <c r="AG17" i="1"/>
  <c r="K17" i="1" s="1"/>
  <c r="Y17" i="1"/>
  <c r="X17" i="1"/>
  <c r="W17" i="1"/>
  <c r="P17" i="1"/>
  <c r="AW21" i="1" l="1"/>
  <c r="AY21" i="1" s="1"/>
  <c r="S21" i="1"/>
  <c r="AW23" i="1"/>
  <c r="AY23" i="1" s="1"/>
  <c r="S23" i="1"/>
  <c r="AA24" i="1"/>
  <c r="AW24" i="1"/>
  <c r="S24" i="1"/>
  <c r="N26" i="1"/>
  <c r="K26" i="1"/>
  <c r="J26" i="1"/>
  <c r="AX26" i="1" s="1"/>
  <c r="I26" i="1"/>
  <c r="AH26" i="1"/>
  <c r="N18" i="1"/>
  <c r="K18" i="1"/>
  <c r="J18" i="1"/>
  <c r="AX18" i="1" s="1"/>
  <c r="BA18" i="1" s="1"/>
  <c r="I18" i="1"/>
  <c r="AH18" i="1"/>
  <c r="K20" i="1"/>
  <c r="J20" i="1"/>
  <c r="AX20" i="1" s="1"/>
  <c r="I20" i="1"/>
  <c r="AH20" i="1"/>
  <c r="N20" i="1"/>
  <c r="BA24" i="1"/>
  <c r="AY24" i="1"/>
  <c r="J27" i="1"/>
  <c r="AX27" i="1" s="1"/>
  <c r="I27" i="1"/>
  <c r="AH27" i="1"/>
  <c r="N27" i="1"/>
  <c r="K27" i="1"/>
  <c r="K28" i="1"/>
  <c r="J28" i="1"/>
  <c r="AX28" i="1" s="1"/>
  <c r="I28" i="1"/>
  <c r="AH28" i="1"/>
  <c r="N28" i="1"/>
  <c r="S25" i="1"/>
  <c r="AW25" i="1"/>
  <c r="AY25" i="1" s="1"/>
  <c r="S17" i="1"/>
  <c r="AW17" i="1"/>
  <c r="AY17" i="1" s="1"/>
  <c r="AH21" i="1"/>
  <c r="N21" i="1"/>
  <c r="K21" i="1"/>
  <c r="J21" i="1"/>
  <c r="AX21" i="1" s="1"/>
  <c r="BA21" i="1" s="1"/>
  <c r="I21" i="1"/>
  <c r="K22" i="1"/>
  <c r="J22" i="1"/>
  <c r="AX22" i="1" s="1"/>
  <c r="BA22" i="1" s="1"/>
  <c r="I22" i="1"/>
  <c r="AH22" i="1"/>
  <c r="N22" i="1"/>
  <c r="AW26" i="1"/>
  <c r="AY26" i="1" s="1"/>
  <c r="S26" i="1"/>
  <c r="AW28" i="1"/>
  <c r="AY28" i="1" s="1"/>
  <c r="S28" i="1"/>
  <c r="AW18" i="1"/>
  <c r="AY18" i="1" s="1"/>
  <c r="S18" i="1"/>
  <c r="S22" i="1"/>
  <c r="AW22" i="1"/>
  <c r="AY22" i="1" s="1"/>
  <c r="AY27" i="1"/>
  <c r="AW27" i="1"/>
  <c r="S27" i="1"/>
  <c r="AW20" i="1"/>
  <c r="AY20" i="1" s="1"/>
  <c r="S20" i="1"/>
  <c r="N17" i="1"/>
  <c r="T19" i="1"/>
  <c r="U19" i="1" s="1"/>
  <c r="AB19" i="1" s="1"/>
  <c r="AH23" i="1"/>
  <c r="K24" i="1"/>
  <c r="N25" i="1"/>
  <c r="I23" i="1"/>
  <c r="AH17" i="1"/>
  <c r="J23" i="1"/>
  <c r="AX23" i="1" s="1"/>
  <c r="BA23" i="1" s="1"/>
  <c r="AH25" i="1"/>
  <c r="I17" i="1"/>
  <c r="K23" i="1"/>
  <c r="N24" i="1"/>
  <c r="I25" i="1"/>
  <c r="J17" i="1"/>
  <c r="AX17" i="1" s="1"/>
  <c r="AH19" i="1"/>
  <c r="J25" i="1"/>
  <c r="AX25" i="1" s="1"/>
  <c r="BA25" i="1" s="1"/>
  <c r="I19" i="1"/>
  <c r="AH24" i="1"/>
  <c r="AA25" i="1" l="1"/>
  <c r="T28" i="1"/>
  <c r="U28" i="1" s="1"/>
  <c r="Q28" i="1" s="1"/>
  <c r="O28" i="1" s="1"/>
  <c r="R28" i="1" s="1"/>
  <c r="L28" i="1" s="1"/>
  <c r="M28" i="1" s="1"/>
  <c r="BA27" i="1"/>
  <c r="BA26" i="1"/>
  <c r="T27" i="1"/>
  <c r="U27" i="1" s="1"/>
  <c r="T17" i="1"/>
  <c r="U17" i="1" s="1"/>
  <c r="AA28" i="1"/>
  <c r="T23" i="1"/>
  <c r="U23" i="1" s="1"/>
  <c r="T26" i="1"/>
  <c r="U26" i="1" s="1"/>
  <c r="AA21" i="1"/>
  <c r="BA28" i="1"/>
  <c r="AA18" i="1"/>
  <c r="V19" i="1"/>
  <c r="Z19" i="1" s="1"/>
  <c r="AC19" i="1"/>
  <c r="T24" i="1"/>
  <c r="U24" i="1" s="1"/>
  <c r="T21" i="1"/>
  <c r="U21" i="1" s="1"/>
  <c r="AA17" i="1"/>
  <c r="Q17" i="1"/>
  <c r="O17" i="1" s="1"/>
  <c r="R17" i="1" s="1"/>
  <c r="L17" i="1" s="1"/>
  <c r="M17" i="1" s="1"/>
  <c r="Q19" i="1"/>
  <c r="O19" i="1" s="1"/>
  <c r="R19" i="1" s="1"/>
  <c r="L19" i="1" s="1"/>
  <c r="M19" i="1" s="1"/>
  <c r="AA19" i="1"/>
  <c r="T25" i="1"/>
  <c r="U25" i="1" s="1"/>
  <c r="T22" i="1"/>
  <c r="U22" i="1" s="1"/>
  <c r="AA20" i="1"/>
  <c r="Q20" i="1"/>
  <c r="O20" i="1" s="1"/>
  <c r="R20" i="1" s="1"/>
  <c r="L20" i="1" s="1"/>
  <c r="M20" i="1" s="1"/>
  <c r="T18" i="1"/>
  <c r="U18" i="1" s="1"/>
  <c r="BA20" i="1"/>
  <c r="BA17" i="1"/>
  <c r="AA23" i="1"/>
  <c r="Q23" i="1"/>
  <c r="O23" i="1" s="1"/>
  <c r="R23" i="1" s="1"/>
  <c r="L23" i="1" s="1"/>
  <c r="M23" i="1" s="1"/>
  <c r="T20" i="1"/>
  <c r="U20" i="1" s="1"/>
  <c r="AA22" i="1"/>
  <c r="Q22" i="1"/>
  <c r="O22" i="1" s="1"/>
  <c r="R22" i="1" s="1"/>
  <c r="L22" i="1" s="1"/>
  <c r="M22" i="1" s="1"/>
  <c r="Q27" i="1"/>
  <c r="O27" i="1" s="1"/>
  <c r="R27" i="1" s="1"/>
  <c r="L27" i="1" s="1"/>
  <c r="M27" i="1" s="1"/>
  <c r="AA27" i="1"/>
  <c r="AA26" i="1"/>
  <c r="Q26" i="1"/>
  <c r="O26" i="1" s="1"/>
  <c r="R26" i="1" s="1"/>
  <c r="L26" i="1" s="1"/>
  <c r="M26" i="1" s="1"/>
  <c r="V25" i="1" l="1"/>
  <c r="Z25" i="1" s="1"/>
  <c r="AC25" i="1"/>
  <c r="AD25" i="1" s="1"/>
  <c r="AB25" i="1"/>
  <c r="V26" i="1"/>
  <c r="Z26" i="1" s="1"/>
  <c r="AC26" i="1"/>
  <c r="AD26" i="1" s="1"/>
  <c r="AB26" i="1"/>
  <c r="V27" i="1"/>
  <c r="Z27" i="1" s="1"/>
  <c r="AC27" i="1"/>
  <c r="AD27" i="1" s="1"/>
  <c r="AB27" i="1"/>
  <c r="V18" i="1"/>
  <c r="Z18" i="1" s="1"/>
  <c r="AC18" i="1"/>
  <c r="AB18" i="1"/>
  <c r="AD19" i="1"/>
  <c r="V23" i="1"/>
  <c r="Z23" i="1" s="1"/>
  <c r="AC23" i="1"/>
  <c r="AD23" i="1" s="1"/>
  <c r="AB23" i="1"/>
  <c r="Q18" i="1"/>
  <c r="O18" i="1" s="1"/>
  <c r="R18" i="1" s="1"/>
  <c r="L18" i="1" s="1"/>
  <c r="M18" i="1" s="1"/>
  <c r="AC20" i="1"/>
  <c r="V20" i="1"/>
  <c r="Z20" i="1" s="1"/>
  <c r="AB20" i="1"/>
  <c r="V22" i="1"/>
  <c r="Z22" i="1" s="1"/>
  <c r="AC22" i="1"/>
  <c r="AB22" i="1"/>
  <c r="V21" i="1"/>
  <c r="Z21" i="1" s="1"/>
  <c r="AC21" i="1"/>
  <c r="AD21" i="1" s="1"/>
  <c r="AB21" i="1"/>
  <c r="AC28" i="1"/>
  <c r="V28" i="1"/>
  <c r="Z28" i="1" s="1"/>
  <c r="AB28" i="1"/>
  <c r="Q21" i="1"/>
  <c r="O21" i="1" s="1"/>
  <c r="R21" i="1" s="1"/>
  <c r="L21" i="1" s="1"/>
  <c r="M21" i="1" s="1"/>
  <c r="Q25" i="1"/>
  <c r="O25" i="1" s="1"/>
  <c r="R25" i="1" s="1"/>
  <c r="L25" i="1" s="1"/>
  <c r="M25" i="1" s="1"/>
  <c r="V24" i="1"/>
  <c r="Z24" i="1" s="1"/>
  <c r="AC24" i="1"/>
  <c r="AD24" i="1" s="1"/>
  <c r="AB24" i="1"/>
  <c r="Q24" i="1"/>
  <c r="O24" i="1" s="1"/>
  <c r="R24" i="1" s="1"/>
  <c r="L24" i="1" s="1"/>
  <c r="M24" i="1" s="1"/>
  <c r="V17" i="1"/>
  <c r="Z17" i="1" s="1"/>
  <c r="AC17" i="1"/>
  <c r="AB17" i="1"/>
  <c r="AD22" i="1" l="1"/>
  <c r="AD17" i="1"/>
  <c r="AD28" i="1"/>
  <c r="AD18" i="1"/>
  <c r="AD20" i="1"/>
</calcChain>
</file>

<file path=xl/sharedStrings.xml><?xml version="1.0" encoding="utf-8"?>
<sst xmlns="http://schemas.openxmlformats.org/spreadsheetml/2006/main" count="672" uniqueCount="345">
  <si>
    <t>File opened</t>
  </si>
  <si>
    <t>2020-12-16 09:43:25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</si>
  <si>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</si>
  <si>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</si>
  <si>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</si>
  <si>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</si>
  <si>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</si>
  <si>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</si>
  <si>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</si>
  <si>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</si>
  <si>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</si>
  <si>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</si>
  <si>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</si>
  <si>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</si>
  <si>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</si>
  <si>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</si>
  <si>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</si>
  <si>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</si>
  <si>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</si>
  <si>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</si>
  <si>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</si>
  <si>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</si>
  <si>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</si>
  <si>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09:43:25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</si>
  <si>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</si>
  <si>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</si>
  <si>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</si>
  <si>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</si>
  <si>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</si>
  <si>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</si>
  <si>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</si>
  <si>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</si>
  <si>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</si>
  <si>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</si>
  <si>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</si>
  <si>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</si>
  <si>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</si>
  <si>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</si>
  <si>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</si>
  <si>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</si>
  <si>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</si>
  <si>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</si>
  <si>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</si>
  <si>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</si>
  <si>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</si>
  <si>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</si>
  <si>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</si>
  <si>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</si>
  <si>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</si>
  <si>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</si>
  <si>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</si>
  <si>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</si>
  <si>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</si>
  <si>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</si>
  <si>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</si>
  <si>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</si>
  <si>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</si>
  <si>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</si>
  <si>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</si>
  <si>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</si>
  <si>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</si>
  <si>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</si>
  <si>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</si>
  <si>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</si>
  <si>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</si>
  <si>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</si>
  <si>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</si>
  <si>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</si>
  <si>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</si>
  <si>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</si>
  <si>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</si>
  <si>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</si>
  <si>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</si>
  <si>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</si>
  <si>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</si>
  <si>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</si>
  <si>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</si>
  <si>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</si>
  <si>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</si>
  <si>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</si>
  <si>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</si>
  <si>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</si>
  <si>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</si>
  <si>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</si>
  <si>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</si>
  <si>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</si>
  <si>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</si>
  <si>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</si>
  <si>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</si>
  <si>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</si>
  <si>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</si>
  <si>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</si>
  <si>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</si>
  <si>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</si>
  <si>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</si>
  <si>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</si>
  <si>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</si>
  <si>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</si>
  <si>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</si>
  <si>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</si>
  <si>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</si>
  <si>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</si>
  <si>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</si>
  <si>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</si>
  <si>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</si>
  <si>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</si>
  <si>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</si>
  <si>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</si>
  <si>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</si>
  <si>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</si>
  <si>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</si>
  <si>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</si>
  <si>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</si>
  <si>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</si>
  <si>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</si>
  <si>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</si>
  <si>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</si>
  <si>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</si>
  <si>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</si>
  <si>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</si>
  <si>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</si>
  <si>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</si>
  <si>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</si>
  <si>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</si>
  <si>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</si>
  <si>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</si>
  <si>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</si>
  <si>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</si>
  <si>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</si>
  <si>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</si>
  <si>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</si>
  <si>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</si>
  <si>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</si>
  <si>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</si>
  <si>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</si>
  <si>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</si>
  <si>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</si>
  <si>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</si>
  <si>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</si>
  <si>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</si>
  <si>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</si>
  <si>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</si>
  <si>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</si>
  <si>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</si>
  <si>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</si>
  <si>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</si>
  <si>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</si>
  <si>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</si>
  <si>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</si>
  <si>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</si>
  <si>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</si>
  <si>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</si>
  <si>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</si>
  <si>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</si>
  <si>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</si>
  <si>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</si>
  <si>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</si>
  <si>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</si>
  <si>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</si>
  <si>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</si>
  <si>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</si>
  <si>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</si>
  <si>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</si>
  <si>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</si>
  <si>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</si>
  <si>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</si>
  <si>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</si>
  <si>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</si>
  <si>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</si>
  <si>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</si>
  <si>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</si>
  <si>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</si>
  <si>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</si>
  <si>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</si>
  <si>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</si>
  <si>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</si>
  <si>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</si>
  <si>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</si>
  <si>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</si>
  <si>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</si>
  <si>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</si>
  <si>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</si>
  <si>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</si>
  <si>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</si>
  <si>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</si>
  <si>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</si>
  <si>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</si>
  <si>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</si>
  <si>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</si>
  <si>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</si>
  <si>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</si>
  <si>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</si>
  <si>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</si>
  <si>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</si>
  <si>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</si>
  <si>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</si>
  <si>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</si>
  <si>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</si>
  <si>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</si>
  <si>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</si>
  <si>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</si>
  <si>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</si>
  <si>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</si>
  <si>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</si>
  <si>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</si>
  <si>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</si>
  <si>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</si>
  <si>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</si>
  <si>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</si>
  <si>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</si>
  <si>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</si>
  <si>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</si>
  <si>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</si>
  <si>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</si>
  <si>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</si>
  <si>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</si>
  <si>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</si>
  <si>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</si>
  <si>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</si>
  <si>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</si>
  <si>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</si>
  <si>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</si>
  <si>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</si>
  <si>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</si>
  <si>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</si>
  <si>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</si>
  <si>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</si>
  <si>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</si>
  <si>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</si>
  <si>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</si>
  <si>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</si>
  <si>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</si>
  <si>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</si>
  <si>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</si>
  <si>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</si>
  <si>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</si>
  <si>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</si>
  <si>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</si>
  <si>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</si>
  <si>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</si>
  <si>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</si>
  <si>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</si>
  <si>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</si>
  <si>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</si>
  <si>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</si>
  <si>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</si>
  <si>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</si>
  <si>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</si>
  <si>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</si>
  <si>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</si>
  <si>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</si>
  <si>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</si>
  <si>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</si>
  <si>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</si>
  <si>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</si>
  <si>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</si>
  <si>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</si>
  <si>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</si>
  <si>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</si>
  <si>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</si>
  <si>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</si>
  <si>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</si>
  <si>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</si>
  <si>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</si>
  <si>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</si>
  <si>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</si>
  <si>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</si>
  <si>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</si>
  <si>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</si>
  <si>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</si>
  <si>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</si>
  <si>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</si>
  <si>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</si>
  <si>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</si>
  <si>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</si>
  <si>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</si>
  <si>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</si>
  <si>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</si>
  <si>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</si>
  <si>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</si>
  <si>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</si>
  <si>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</si>
  <si>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</si>
  <si>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</si>
  <si>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</si>
  <si>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</si>
  <si>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</si>
  <si>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</si>
  <si>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09:45:30</t>
  </si>
  <si>
    <t>09:45:30</t>
  </si>
  <si>
    <t>1149</t>
  </si>
  <si>
    <t>_1</t>
  </si>
  <si>
    <t>RECT-4143-20200907-06_33_50</t>
  </si>
  <si>
    <t>RECT-25-20201216-09_45_28</t>
  </si>
  <si>
    <t>DARK-26-20201216-09_45_30</t>
  </si>
  <si>
    <t>0: Broadleaf</t>
  </si>
  <si>
    <t>09:10:14</t>
  </si>
  <si>
    <t>0/3</t>
  </si>
  <si>
    <t>20201216 09:47:27</t>
  </si>
  <si>
    <t>09:47:27</t>
  </si>
  <si>
    <t>RECT-27-20201216-09_47_25</t>
  </si>
  <si>
    <t>DARK-28-20201216-09_47_27</t>
  </si>
  <si>
    <t>3/3</t>
  </si>
  <si>
    <t>20201216 09:49:28</t>
  </si>
  <si>
    <t>09:49:28</t>
  </si>
  <si>
    <t>RECT-29-20201216-09_49_26</t>
  </si>
  <si>
    <t>DARK-30-20201216-09_49_28</t>
  </si>
  <si>
    <t>1/3</t>
  </si>
  <si>
    <t>20201216 09:51:29</t>
  </si>
  <si>
    <t>09:51:29</t>
  </si>
  <si>
    <t>RECT-31-20201216-09_51_26</t>
  </si>
  <si>
    <t>DARK-32-20201216-09_51_28</t>
  </si>
  <si>
    <t>20201216 09:53:10</t>
  </si>
  <si>
    <t>09:53:10</t>
  </si>
  <si>
    <t>RECT-33-20201216-09_53_07</t>
  </si>
  <si>
    <t>DARK-34-20201216-09_53_09</t>
  </si>
  <si>
    <t>20201216 09:54:26</t>
  </si>
  <si>
    <t>09:54:26</t>
  </si>
  <si>
    <t>RECT-35-20201216-09_54_23</t>
  </si>
  <si>
    <t>DARK-36-20201216-09_54_25</t>
  </si>
  <si>
    <t>20201216 09:56:26</t>
  </si>
  <si>
    <t>09:56:26</t>
  </si>
  <si>
    <t>RECT-37-20201216-09_56_24</t>
  </si>
  <si>
    <t>DARK-38-20201216-09_56_26</t>
  </si>
  <si>
    <t>20201216 09:57:29</t>
  </si>
  <si>
    <t>09:57:29</t>
  </si>
  <si>
    <t>RECT-39-20201216-09_57_26</t>
  </si>
  <si>
    <t>DARK-40-20201216-09_57_28</t>
  </si>
  <si>
    <t>20201216 09:59:29</t>
  </si>
  <si>
    <t>09:59:29</t>
  </si>
  <si>
    <t>RECT-41-20201216-09_59_27</t>
  </si>
  <si>
    <t>DARK-42-20201216-09_59_29</t>
  </si>
  <si>
    <t>2/3</t>
  </si>
  <si>
    <t>20201216 10:01:30</t>
  </si>
  <si>
    <t>10:01:30</t>
  </si>
  <si>
    <t>RECT-43-20201216-10_01_27</t>
  </si>
  <si>
    <t>DARK-44-20201216-10_01_29</t>
  </si>
  <si>
    <t>20201216 10:03:30</t>
  </si>
  <si>
    <t>10:03:30</t>
  </si>
  <si>
    <t>RECT-45-20201216-10_03_28</t>
  </si>
  <si>
    <t>DARK-46-20201216-10_03_30</t>
  </si>
  <si>
    <t>20201216 10:05:31</t>
  </si>
  <si>
    <t>10:05:31</t>
  </si>
  <si>
    <t>RECT-47-20201216-10_05_28</t>
  </si>
  <si>
    <t>DARK-48-20201216-10_05_30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</si>
</sst>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1608140730.5999999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1608140722.5999999</v>
      </c>
      <c r="I17">
        <f t="shared" ref="I17:I28" si="0">CA17*AG17*(BW17-BX17)/(100*BP17*(1000-AG17*BW17))</f>
        <v>3.3766437273480846E-4</v>
      </c>
      <c r="J17">
        <f t="shared" ref="J17:J28" si="1">CA17*AG17*(BV17-BU17*(1000-AG17*BX17)/(1000-AG17*BW17))/(100*BP17)</f>
        <v>0.54724778102405669</v>
      </c>
      <c r="K17">
        <f t="shared" ref="K17:K28" si="2">BU17 - IF(AG17&gt;1, J17*BP17*100/(AI17*CI17), 0)</f>
        <v>401.29493548387097</v>
      </c>
      <c r="L17">
        <f t="shared" ref="L17:L28" si="3">((R17-I17/2)*K17-J17)/(R17+I17/2)</f>
        <v>343.79358961697881</v>
      </c>
      <c r="M17">
        <f t="shared" ref="M17:M28" si="4">L17*(CB17+CC17)/1000</f>
        <v>35.264040752347668</v>
      </c>
      <c r="N17">
        <f t="shared" ref="N17:N28" si="5">(BU17 - IF(AG17&gt;1, J17*BP17*100/(AI17*CI17), 0))*(CB17+CC17)/1000</f>
        <v>41.162143175444101</v>
      </c>
      <c r="O17">
        <f t="shared" ref="O17:O28" si="6">2/((1/Q17-1/P17)+SIGN(Q17)*SQRT((1/Q17-1/P17)*(1/Q17-1/P17) + 4*BQ17/((BQ17+1)*(BQ17+1))*(2*1/Q17*1/P17-1/P17*1/P17)))</f>
        <v>1.8783949537958512E-2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2.9745874967798724</v>
      </c>
      <c r="Q17">
        <f t="shared" ref="Q17:Q28" si="8">I17*(1000-(1000*0.61365*EXP(17.502*U17/(240.97+U17))/(CB17+CC17)+BW17)/2)/(1000*0.61365*EXP(17.502*U17/(240.97+U17))/(CB17+CC17)-BW17)</f>
        <v>1.8718299875713388E-2</v>
      </c>
      <c r="R17">
        <f t="shared" ref="R17:R28" si="9">1/((BQ17+1)/(O17/1.6)+1/(P17/1.37)) + BQ17/((BQ17+1)/(O17/1.6) + BQ17/(P17/1.37))</f>
        <v>1.1704816567460884E-2</v>
      </c>
      <c r="S17">
        <f t="shared" ref="S17:S28" si="10">(BM17*BO17)</f>
        <v>231.28914361944052</v>
      </c>
      <c r="T17">
        <f t="shared" ref="T17:T28" si="11">(CD17+(S17+2*0.95*0.0000000567*(((CD17+$B$7)+273)^4-(CD17+273)^4)-44100*I17)/(1.84*29.3*P17+8*0.95*0.0000000567*(CD17+273)^3))</f>
        <v>29.239520263871512</v>
      </c>
      <c r="U17">
        <f t="shared" ref="U17:U28" si="12">($C$7*CE17+$D$7*CF17+$E$7*T17)</f>
        <v>28.097729032258101</v>
      </c>
      <c r="V17">
        <f t="shared" ref="V17:V28" si="13">0.61365*EXP(17.502*U17/(240.97+U17))</f>
        <v>3.8165137018186339</v>
      </c>
      <c r="W17">
        <f t="shared" ref="W17:W28" si="14">(X17/Y17*100)</f>
        <v>53.253663763930049</v>
      </c>
      <c r="X17">
        <f t="shared" ref="X17:X28" si="15">BW17*(CB17+CC17)/1000</f>
        <v>2.0187992528752683</v>
      </c>
      <c r="Y17">
        <f t="shared" ref="Y17:Y28" si="16">0.61365*EXP(17.502*CD17/(240.97+CD17))</f>
        <v>3.790911479488944</v>
      </c>
      <c r="Z17">
        <f t="shared" ref="Z17:Z28" si="17">(V17-BW17*(CB17+CC17)/1000)</f>
        <v>1.7977144489433656</v>
      </c>
      <c r="AA17">
        <f t="shared" ref="AA17:AA28" si="18">(-I17*44100)</f>
        <v>-14.890998837605053</v>
      </c>
      <c r="AB17">
        <f t="shared" ref="AB17:AB28" si="19">2*29.3*P17*0.92*(CD17-U17)</f>
        <v>-18.521233890995273</v>
      </c>
      <c r="AC17">
        <f t="shared" ref="AC17:AC28" si="20">2*0.95*0.0000000567*(((CD17+$B$7)+273)^4-(U17+273)^4)</f>
        <v>-1.3577722581736484</v>
      </c>
      <c r="AD17">
        <f t="shared" ref="AD17:AD28" si="21">S17+AC17+AA17+AB17</f>
        <v>196.51913863266657</v>
      </c>
      <c r="AE17">
        <v>89</v>
      </c>
      <c r="AF17">
        <v>18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54067.250045873741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293</v>
      </c>
      <c r="AR17">
        <v>15334.8</v>
      </c>
      <c r="AS17">
        <v>1003.02903846154</v>
      </c>
      <c r="AT17">
        <v>1096.03</v>
      </c>
      <c r="AU17">
        <f t="shared" ref="AU17:AU28" si="27">1-AS17/AT17</f>
        <v>8.485256930782914E-2</v>
      </c>
      <c r="AV17">
        <v>0.5</v>
      </c>
      <c r="AW17">
        <f t="shared" ref="AW17:AW28" si="28">BM17</f>
        <v>1180.1779390042561</v>
      </c>
      <c r="AX17">
        <f t="shared" ref="AX17:AX28" si="29">J17</f>
        <v>0.54724778102405669</v>
      </c>
      <c r="AY17">
        <f t="shared" ref="AY17:AY28" si="30">AU17*AV17*AW17</f>
        <v>50.070565182464797</v>
      </c>
      <c r="AZ17">
        <f t="shared" ref="AZ17:AZ28" si="31">BE17/AT17</f>
        <v>0.30262857768491735</v>
      </c>
      <c r="BA17">
        <f t="shared" ref="BA17:BA28" si="32">(AX17-AP17)/AW17</f>
        <v>9.5324206940308059E-4</v>
      </c>
      <c r="BB17">
        <f t="shared" ref="BB17:BB28" si="33">(AM17-AT17)/AT17</f>
        <v>1.9762688977491494</v>
      </c>
      <c r="BC17" t="s">
        <v>294</v>
      </c>
      <c r="BD17">
        <v>764.34</v>
      </c>
      <c r="BE17">
        <f t="shared" ref="BE17:BE28" si="34">AT17-BD17</f>
        <v>331.68999999999994</v>
      </c>
      <c r="BF17">
        <f t="shared" ref="BF17:BF28" si="35">(AT17-AS17)/(AT17-BD17)</f>
        <v>0.28038518357038184</v>
      </c>
      <c r="BG17">
        <f t="shared" ref="BG17:BG28" si="36">(AM17-AT17)/(AM17-BD17)</f>
        <v>0.86720395237294534</v>
      </c>
      <c r="BH17">
        <f t="shared" ref="BH17:BH28" si="37">(AT17-AS17)/(AT17-AL17)</f>
        <v>0.24438368043272621</v>
      </c>
      <c r="BI17">
        <f t="shared" ref="BI17:BI28" si="38">(AM17-AT17)/(AM17-AL17)</f>
        <v>0.85056443213644484</v>
      </c>
      <c r="BJ17">
        <f t="shared" ref="BJ17:BJ28" si="39">(BF17*BD17/AS17)</f>
        <v>0.2136624195236628</v>
      </c>
      <c r="BK17">
        <f t="shared" ref="BK17:BK28" si="40">(1-BJ17)</f>
        <v>0.78633758047633717</v>
      </c>
      <c r="BL17">
        <f t="shared" ref="BL17:BL28" si="41">$B$11*CJ17+$C$11*CK17+$F$11*CL17*(1-CO17)</f>
        <v>1399.9919354838701</v>
      </c>
      <c r="BM17">
        <f t="shared" ref="BM17:BM28" si="42">BL17*BN17</f>
        <v>1180.1779390042561</v>
      </c>
      <c r="BN17">
        <f t="shared" ref="BN17:BN28" si="43">($B$11*$D$9+$C$11*$D$9+$F$11*((CY17+CQ17)/MAX(CY17+CQ17+CZ17, 0.1)*$I$9+CZ17/MAX(CY17+CQ17+CZ17, 0.1)*$J$9))/($B$11+$C$11+$F$11)</f>
        <v>0.84298909807388211</v>
      </c>
      <c r="BO17">
        <f t="shared" ref="BO17:BO28" si="44">($B$11*$K$9+$C$11*$K$9+$F$11*((CY17+CQ17)/MAX(CY17+CQ17+CZ17, 0.1)*$P$9+CZ17/MAX(CY17+CQ17+CZ17, 0.1)*$Q$9))/($B$11+$C$11+$F$11)</f>
        <v>0.19597819614776446</v>
      </c>
      <c r="BP17">
        <v>6</v>
      </c>
      <c r="BQ17">
        <v>0.5</v>
      </c>
      <c r="BR17" t="s">
        <v>295</v>
      </c>
      <c r="BS17">
        <v>2</v>
      </c>
      <c r="BT17">
        <v>1608140722.5999999</v>
      </c>
      <c r="BU17">
        <v>401.29493548387097</v>
      </c>
      <c r="BV17">
        <v>402.113870967742</v>
      </c>
      <c r="BW17">
        <v>19.681529032258101</v>
      </c>
      <c r="BX17">
        <v>19.284483870967701</v>
      </c>
      <c r="BY17">
        <v>401.96467741935498</v>
      </c>
      <c r="BZ17">
        <v>19.6341</v>
      </c>
      <c r="CA17">
        <v>500.22312903225799</v>
      </c>
      <c r="CB17">
        <v>102.473322580645</v>
      </c>
      <c r="CC17">
        <v>9.9970864516128993E-2</v>
      </c>
      <c r="CD17">
        <v>27.982235483871001</v>
      </c>
      <c r="CE17">
        <v>28.097729032258101</v>
      </c>
      <c r="CF17">
        <v>999.9</v>
      </c>
      <c r="CG17">
        <v>0</v>
      </c>
      <c r="CH17">
        <v>0</v>
      </c>
      <c r="CI17">
        <v>10011.408064516099</v>
      </c>
      <c r="CJ17">
        <v>0</v>
      </c>
      <c r="CK17">
        <v>346.36796774193499</v>
      </c>
      <c r="CL17">
        <v>1399.9919354838701</v>
      </c>
      <c r="CM17">
        <v>0.90000612903225796</v>
      </c>
      <c r="CN17">
        <v>9.9993841935483899E-2</v>
      </c>
      <c r="CO17">
        <v>0</v>
      </c>
      <c r="CP17">
        <v>1003.60658064516</v>
      </c>
      <c r="CQ17">
        <v>4.99979</v>
      </c>
      <c r="CR17">
        <v>14146.632258064499</v>
      </c>
      <c r="CS17">
        <v>11904.6193548387</v>
      </c>
      <c r="CT17">
        <v>46.5</v>
      </c>
      <c r="CU17">
        <v>48.901000000000003</v>
      </c>
      <c r="CV17">
        <v>47.640999999999998</v>
      </c>
      <c r="CW17">
        <v>47.844516129032201</v>
      </c>
      <c r="CX17">
        <v>47.811999999999998</v>
      </c>
      <c r="CY17">
        <v>1255.5006451612901</v>
      </c>
      <c r="CZ17">
        <v>139.490322580645</v>
      </c>
      <c r="DA17">
        <v>0</v>
      </c>
      <c r="DB17">
        <v>705.59999990463302</v>
      </c>
      <c r="DC17">
        <v>0</v>
      </c>
      <c r="DD17">
        <v>1003.02903846154</v>
      </c>
      <c r="DE17">
        <v>-45.777470089660099</v>
      </c>
      <c r="DF17">
        <v>-646.28376067420004</v>
      </c>
      <c r="DG17">
        <v>14138.6307692308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8.4000000000000005E-2</v>
      </c>
      <c r="DO17">
        <v>-4.8000000000000001E-2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0.530399163294478</v>
      </c>
      <c r="DW17">
        <v>1.4468446672835</v>
      </c>
      <c r="DX17">
        <v>0.119154515432735</v>
      </c>
      <c r="DY17">
        <v>0</v>
      </c>
      <c r="DZ17">
        <v>-0.80608929032258103</v>
      </c>
      <c r="EA17">
        <v>-1.5514896774193501</v>
      </c>
      <c r="EB17">
        <v>0.133792848596722</v>
      </c>
      <c r="EC17">
        <v>0</v>
      </c>
      <c r="ED17">
        <v>0.40021977419354798</v>
      </c>
      <c r="EE17">
        <v>-0.38247232258064601</v>
      </c>
      <c r="EF17">
        <v>2.8802684218225499E-2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4.6800000000000001E-2</v>
      </c>
      <c r="EO17">
        <v>-0.888176780744804</v>
      </c>
      <c r="EP17">
        <v>8.1547674161403102E-4</v>
      </c>
      <c r="EQ17">
        <v>-7.5071724955183801E-7</v>
      </c>
      <c r="ER17">
        <v>1.8443278439785599E-10</v>
      </c>
      <c r="ES17">
        <v>-9.5467716491605806E-2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35.299999999999997</v>
      </c>
      <c r="FB17">
        <v>35.299999999999997</v>
      </c>
      <c r="FC17">
        <v>2</v>
      </c>
      <c r="FD17">
        <v>390.012</v>
      </c>
      <c r="FE17">
        <v>503.85700000000003</v>
      </c>
      <c r="FF17">
        <v>23.2334</v>
      </c>
      <c r="FG17">
        <v>32.484999999999999</v>
      </c>
      <c r="FH17">
        <v>30.000599999999999</v>
      </c>
      <c r="FI17">
        <v>32.377000000000002</v>
      </c>
      <c r="FJ17">
        <v>32.317799999999998</v>
      </c>
      <c r="FK17">
        <v>19.692699999999999</v>
      </c>
      <c r="FL17">
        <v>44.7376</v>
      </c>
      <c r="FM17">
        <v>0</v>
      </c>
      <c r="FN17">
        <v>23.236799999999999</v>
      </c>
      <c r="FO17">
        <v>401.70800000000003</v>
      </c>
      <c r="FP17">
        <v>19.251100000000001</v>
      </c>
      <c r="FQ17">
        <v>100.96</v>
      </c>
      <c r="FR17">
        <v>101.06</v>
      </c>
    </row>
    <row r="18" spans="1:174" x14ac:dyDescent="0.25">
      <c r="A18">
        <v>2</v>
      </c>
      <c r="B18">
        <v>1608140847.5999999</v>
      </c>
      <c r="C18">
        <v>117</v>
      </c>
      <c r="D18" t="s">
        <v>298</v>
      </c>
      <c r="E18" t="s">
        <v>299</v>
      </c>
      <c r="F18" t="s">
        <v>290</v>
      </c>
      <c r="G18" t="s">
        <v>291</v>
      </c>
      <c r="H18">
        <v>1608140839.5999999</v>
      </c>
      <c r="I18">
        <f t="shared" si="0"/>
        <v>3.1521943872877151E-4</v>
      </c>
      <c r="J18">
        <f t="shared" si="1"/>
        <v>0.63904755996352858</v>
      </c>
      <c r="K18">
        <f t="shared" si="2"/>
        <v>300.13832258064502</v>
      </c>
      <c r="L18">
        <f t="shared" si="3"/>
        <v>234.20525410820352</v>
      </c>
      <c r="M18">
        <f t="shared" si="4"/>
        <v>24.023961937989839</v>
      </c>
      <c r="N18">
        <f t="shared" si="5"/>
        <v>30.787147219499417</v>
      </c>
      <c r="O18">
        <f t="shared" si="6"/>
        <v>1.7600917580368997E-2</v>
      </c>
      <c r="P18">
        <f t="shared" si="7"/>
        <v>2.973235663480656</v>
      </c>
      <c r="Q18">
        <f t="shared" si="8"/>
        <v>1.7543237052814065E-2</v>
      </c>
      <c r="R18">
        <f t="shared" si="9"/>
        <v>1.0969689685107375E-2</v>
      </c>
      <c r="S18">
        <f t="shared" si="10"/>
        <v>231.29712824736191</v>
      </c>
      <c r="T18">
        <f t="shared" si="11"/>
        <v>29.250078028003614</v>
      </c>
      <c r="U18">
        <f t="shared" si="12"/>
        <v>28.0745096774194</v>
      </c>
      <c r="V18">
        <f t="shared" si="13"/>
        <v>3.811354432806688</v>
      </c>
      <c r="W18">
        <f t="shared" si="14"/>
        <v>53.289066075687131</v>
      </c>
      <c r="X18">
        <f t="shared" si="15"/>
        <v>2.0206394842671025</v>
      </c>
      <c r="Y18">
        <f t="shared" si="16"/>
        <v>3.7918463074529449</v>
      </c>
      <c r="Z18">
        <f t="shared" si="17"/>
        <v>1.7907149485395855</v>
      </c>
      <c r="AA18">
        <f t="shared" si="18"/>
        <v>-13.901177247938824</v>
      </c>
      <c r="AB18">
        <f t="shared" si="19"/>
        <v>-14.113030178266115</v>
      </c>
      <c r="AC18">
        <f t="shared" si="20"/>
        <v>-1.0349839090350621</v>
      </c>
      <c r="AD18">
        <f t="shared" si="21"/>
        <v>202.24793691212193</v>
      </c>
      <c r="AE18">
        <v>82</v>
      </c>
      <c r="AF18">
        <v>16</v>
      </c>
      <c r="AG18">
        <f t="shared" si="22"/>
        <v>1</v>
      </c>
      <c r="AH18">
        <f t="shared" si="23"/>
        <v>0</v>
      </c>
      <c r="AI18">
        <f t="shared" si="24"/>
        <v>54026.92514490414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15332.6</v>
      </c>
      <c r="AS18">
        <v>945.8175</v>
      </c>
      <c r="AT18">
        <v>1034.29</v>
      </c>
      <c r="AU18">
        <f t="shared" si="27"/>
        <v>8.5539355499908099E-2</v>
      </c>
      <c r="AV18">
        <v>0.5</v>
      </c>
      <c r="AW18">
        <f t="shared" si="28"/>
        <v>1180.2162877245235</v>
      </c>
      <c r="AX18">
        <f t="shared" si="29"/>
        <v>0.63904755996352858</v>
      </c>
      <c r="AY18">
        <f t="shared" si="30"/>
        <v>50.477470301224919</v>
      </c>
      <c r="AZ18">
        <f t="shared" si="31"/>
        <v>0.3012888068143364</v>
      </c>
      <c r="BA18">
        <f t="shared" si="32"/>
        <v>1.0309932615196766E-3</v>
      </c>
      <c r="BB18">
        <f t="shared" si="33"/>
        <v>2.1539316826035253</v>
      </c>
      <c r="BC18" t="s">
        <v>301</v>
      </c>
      <c r="BD18">
        <v>722.67</v>
      </c>
      <c r="BE18">
        <f t="shared" si="34"/>
        <v>311.62</v>
      </c>
      <c r="BF18">
        <f t="shared" si="35"/>
        <v>0.28391149476927013</v>
      </c>
      <c r="BG18">
        <f t="shared" si="36"/>
        <v>0.87728645630284208</v>
      </c>
      <c r="BH18">
        <f t="shared" si="37"/>
        <v>0.2775058691251443</v>
      </c>
      <c r="BI18">
        <f t="shared" si="38"/>
        <v>0.87480849300304719</v>
      </c>
      <c r="BJ18">
        <f t="shared" si="39"/>
        <v>0.21692802250424467</v>
      </c>
      <c r="BK18">
        <f t="shared" si="40"/>
        <v>0.7830719774957553</v>
      </c>
      <c r="BL18">
        <f t="shared" si="41"/>
        <v>1400.0370967741901</v>
      </c>
      <c r="BM18">
        <f t="shared" si="42"/>
        <v>1180.2162877245235</v>
      </c>
      <c r="BN18">
        <f t="shared" si="43"/>
        <v>0.84298929681495338</v>
      </c>
      <c r="BO18">
        <f t="shared" si="44"/>
        <v>0.19597859362990711</v>
      </c>
      <c r="BP18">
        <v>6</v>
      </c>
      <c r="BQ18">
        <v>0.5</v>
      </c>
      <c r="BR18" t="s">
        <v>295</v>
      </c>
      <c r="BS18">
        <v>2</v>
      </c>
      <c r="BT18">
        <v>1608140839.5999999</v>
      </c>
      <c r="BU18">
        <v>300.13832258064502</v>
      </c>
      <c r="BV18">
        <v>301.01832258064502</v>
      </c>
      <c r="BW18">
        <v>19.698848387096799</v>
      </c>
      <c r="BX18">
        <v>19.328199999999999</v>
      </c>
      <c r="BY18">
        <v>300.84416129032297</v>
      </c>
      <c r="BZ18">
        <v>19.651070967741902</v>
      </c>
      <c r="CA18">
        <v>500.22067741935501</v>
      </c>
      <c r="CB18">
        <v>102.47651612903201</v>
      </c>
      <c r="CC18">
        <v>0.100012435483871</v>
      </c>
      <c r="CD18">
        <v>27.986464516129001</v>
      </c>
      <c r="CE18">
        <v>28.0745096774194</v>
      </c>
      <c r="CF18">
        <v>999.9</v>
      </c>
      <c r="CG18">
        <v>0</v>
      </c>
      <c r="CH18">
        <v>0</v>
      </c>
      <c r="CI18">
        <v>10003.443225806501</v>
      </c>
      <c r="CJ18">
        <v>0</v>
      </c>
      <c r="CK18">
        <v>449.10719354838699</v>
      </c>
      <c r="CL18">
        <v>1400.0370967741901</v>
      </c>
      <c r="CM18">
        <v>0.89999845161290304</v>
      </c>
      <c r="CN18">
        <v>0.10000178064516101</v>
      </c>
      <c r="CO18">
        <v>0</v>
      </c>
      <c r="CP18">
        <v>945.97038709677395</v>
      </c>
      <c r="CQ18">
        <v>4.99979</v>
      </c>
      <c r="CR18">
        <v>13334.441935483899</v>
      </c>
      <c r="CS18">
        <v>11904.9806451613</v>
      </c>
      <c r="CT18">
        <v>46.670999999999999</v>
      </c>
      <c r="CU18">
        <v>49</v>
      </c>
      <c r="CV18">
        <v>47.765999999999998</v>
      </c>
      <c r="CW18">
        <v>47.945129032258002</v>
      </c>
      <c r="CX18">
        <v>47.941064516129003</v>
      </c>
      <c r="CY18">
        <v>1255.5329032258101</v>
      </c>
      <c r="CZ18">
        <v>139.50419354838701</v>
      </c>
      <c r="DA18">
        <v>0</v>
      </c>
      <c r="DB18">
        <v>116.39999985694899</v>
      </c>
      <c r="DC18">
        <v>0</v>
      </c>
      <c r="DD18">
        <v>945.8175</v>
      </c>
      <c r="DE18">
        <v>-13.842495716779</v>
      </c>
      <c r="DF18">
        <v>-193.71965818284201</v>
      </c>
      <c r="DG18">
        <v>13331.688461538501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8.4000000000000005E-2</v>
      </c>
      <c r="DO18">
        <v>-4.8000000000000001E-2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0.64099441465493301</v>
      </c>
      <c r="DW18">
        <v>0.14241554037897</v>
      </c>
      <c r="DX18">
        <v>4.78176199669193E-2</v>
      </c>
      <c r="DY18">
        <v>1</v>
      </c>
      <c r="DZ18">
        <v>-0.87948999999999999</v>
      </c>
      <c r="EA18">
        <v>-0.15277809677419099</v>
      </c>
      <c r="EB18">
        <v>6.1832492839199699E-2</v>
      </c>
      <c r="EC18">
        <v>1</v>
      </c>
      <c r="ED18">
        <v>0.36880948387096801</v>
      </c>
      <c r="EE18">
        <v>0.16256772580645101</v>
      </c>
      <c r="EF18">
        <v>1.8573586894315999E-2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-0.70599999999999996</v>
      </c>
      <c r="EN18">
        <v>4.7300000000000002E-2</v>
      </c>
      <c r="EO18">
        <v>-0.888176780744804</v>
      </c>
      <c r="EP18">
        <v>8.1547674161403102E-4</v>
      </c>
      <c r="EQ18">
        <v>-7.5071724955183801E-7</v>
      </c>
      <c r="ER18">
        <v>1.8443278439785599E-10</v>
      </c>
      <c r="ES18">
        <v>-9.5467716491605806E-2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37.200000000000003</v>
      </c>
      <c r="FB18">
        <v>37.200000000000003</v>
      </c>
      <c r="FC18">
        <v>2</v>
      </c>
      <c r="FD18">
        <v>398.93599999999998</v>
      </c>
      <c r="FE18">
        <v>501.55599999999998</v>
      </c>
      <c r="FF18">
        <v>23.1662</v>
      </c>
      <c r="FG18">
        <v>32.653199999999998</v>
      </c>
      <c r="FH18">
        <v>30.000499999999999</v>
      </c>
      <c r="FI18">
        <v>32.529499999999999</v>
      </c>
      <c r="FJ18">
        <v>32.4696</v>
      </c>
      <c r="FK18">
        <v>15.6494</v>
      </c>
      <c r="FL18">
        <v>45.443199999999997</v>
      </c>
      <c r="FM18">
        <v>0</v>
      </c>
      <c r="FN18">
        <v>23.1767</v>
      </c>
      <c r="FO18">
        <v>300.96300000000002</v>
      </c>
      <c r="FP18">
        <v>19.218699999999998</v>
      </c>
      <c r="FQ18">
        <v>100.931</v>
      </c>
      <c r="FR18">
        <v>101.03</v>
      </c>
    </row>
    <row r="19" spans="1:174" x14ac:dyDescent="0.25">
      <c r="A19">
        <v>3</v>
      </c>
      <c r="B19">
        <v>1608140968.5</v>
      </c>
      <c r="C19">
        <v>237.90000009536701</v>
      </c>
      <c r="D19" t="s">
        <v>303</v>
      </c>
      <c r="E19" t="s">
        <v>304</v>
      </c>
      <c r="F19" t="s">
        <v>290</v>
      </c>
      <c r="G19" t="s">
        <v>291</v>
      </c>
      <c r="H19">
        <v>1608140960.5</v>
      </c>
      <c r="I19">
        <f t="shared" si="0"/>
        <v>4.4938581752258853E-4</v>
      </c>
      <c r="J19">
        <f t="shared" si="1"/>
        <v>0.47716157036077761</v>
      </c>
      <c r="K19">
        <f t="shared" si="2"/>
        <v>200.073225806452</v>
      </c>
      <c r="L19">
        <f t="shared" si="3"/>
        <v>164.11677584124257</v>
      </c>
      <c r="M19">
        <f t="shared" si="4"/>
        <v>16.834480253549238</v>
      </c>
      <c r="N19">
        <f t="shared" si="5"/>
        <v>20.522757358825732</v>
      </c>
      <c r="O19">
        <f t="shared" si="6"/>
        <v>2.4973611888040606E-2</v>
      </c>
      <c r="P19">
        <f t="shared" si="7"/>
        <v>2.9715764080506668</v>
      </c>
      <c r="Q19">
        <f t="shared" si="8"/>
        <v>2.4857595477632739E-2</v>
      </c>
      <c r="R19">
        <f t="shared" si="9"/>
        <v>1.554637573268901E-2</v>
      </c>
      <c r="S19">
        <f t="shared" si="10"/>
        <v>231.29215549925806</v>
      </c>
      <c r="T19">
        <f t="shared" si="11"/>
        <v>29.233831239783886</v>
      </c>
      <c r="U19">
        <f t="shared" si="12"/>
        <v>28.075303225806501</v>
      </c>
      <c r="V19">
        <f t="shared" si="13"/>
        <v>3.8115306563376699</v>
      </c>
      <c r="W19">
        <f t="shared" si="14"/>
        <v>52.947295119545934</v>
      </c>
      <c r="X19">
        <f t="shared" si="15"/>
        <v>2.0097350567912033</v>
      </c>
      <c r="Y19">
        <f t="shared" si="16"/>
        <v>3.7957275291467965</v>
      </c>
      <c r="Z19">
        <f t="shared" si="17"/>
        <v>1.8017955995464665</v>
      </c>
      <c r="AA19">
        <f t="shared" si="18"/>
        <v>-19.817914552746153</v>
      </c>
      <c r="AB19">
        <f t="shared" si="19"/>
        <v>-11.420968269587316</v>
      </c>
      <c r="AC19">
        <f t="shared" si="20"/>
        <v>-0.83810488725569721</v>
      </c>
      <c r="AD19">
        <f t="shared" si="21"/>
        <v>199.2151677896689</v>
      </c>
      <c r="AE19">
        <v>79</v>
      </c>
      <c r="AF19">
        <v>16</v>
      </c>
      <c r="AG19">
        <f t="shared" si="22"/>
        <v>1</v>
      </c>
      <c r="AH19">
        <f t="shared" si="23"/>
        <v>0</v>
      </c>
      <c r="AI19">
        <f t="shared" si="24"/>
        <v>53975.140057960089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15331.5</v>
      </c>
      <c r="AS19">
        <v>921.19100000000003</v>
      </c>
      <c r="AT19">
        <v>1009.24</v>
      </c>
      <c r="AU19">
        <f t="shared" si="27"/>
        <v>8.7242875827355237E-2</v>
      </c>
      <c r="AV19">
        <v>0.5</v>
      </c>
      <c r="AW19">
        <f t="shared" si="28"/>
        <v>1180.1912328858125</v>
      </c>
      <c r="AX19">
        <f t="shared" si="29"/>
        <v>0.47716157036077761</v>
      </c>
      <c r="AY19">
        <f t="shared" si="30"/>
        <v>51.481638591595114</v>
      </c>
      <c r="AZ19">
        <f t="shared" si="31"/>
        <v>0.31992390313503227</v>
      </c>
      <c r="BA19">
        <f t="shared" si="32"/>
        <v>8.9384586224855195E-4</v>
      </c>
      <c r="BB19">
        <f t="shared" si="33"/>
        <v>2.2322143395029923</v>
      </c>
      <c r="BC19" t="s">
        <v>306</v>
      </c>
      <c r="BD19">
        <v>686.36</v>
      </c>
      <c r="BE19">
        <f t="shared" si="34"/>
        <v>322.88</v>
      </c>
      <c r="BF19">
        <f t="shared" si="35"/>
        <v>0.27269883548067386</v>
      </c>
      <c r="BG19">
        <f t="shared" si="36"/>
        <v>0.87464475952355081</v>
      </c>
      <c r="BH19">
        <f t="shared" si="37"/>
        <v>0.29972793355189403</v>
      </c>
      <c r="BI19">
        <f t="shared" si="38"/>
        <v>0.88464512605630918</v>
      </c>
      <c r="BJ19">
        <f t="shared" si="39"/>
        <v>0.20318215518878854</v>
      </c>
      <c r="BK19">
        <f t="shared" si="40"/>
        <v>0.79681784481121143</v>
      </c>
      <c r="BL19">
        <f t="shared" si="41"/>
        <v>1400.0074193548401</v>
      </c>
      <c r="BM19">
        <f t="shared" si="42"/>
        <v>1180.1912328858125</v>
      </c>
      <c r="BN19">
        <f t="shared" si="43"/>
        <v>0.84298927032092119</v>
      </c>
      <c r="BO19">
        <f t="shared" si="44"/>
        <v>0.1959785406418422</v>
      </c>
      <c r="BP19">
        <v>6</v>
      </c>
      <c r="BQ19">
        <v>0.5</v>
      </c>
      <c r="BR19" t="s">
        <v>295</v>
      </c>
      <c r="BS19">
        <v>2</v>
      </c>
      <c r="BT19">
        <v>1608140960.5</v>
      </c>
      <c r="BU19">
        <v>200.073225806452</v>
      </c>
      <c r="BV19">
        <v>200.75338709677399</v>
      </c>
      <c r="BW19">
        <v>19.592600000000001</v>
      </c>
      <c r="BX19">
        <v>19.064154838709701</v>
      </c>
      <c r="BY19">
        <v>200.82635483870999</v>
      </c>
      <c r="BZ19">
        <v>19.547019354838699</v>
      </c>
      <c r="CA19">
        <v>500.23867741935499</v>
      </c>
      <c r="CB19">
        <v>102.47616129032301</v>
      </c>
      <c r="CC19">
        <v>0.10006936774193501</v>
      </c>
      <c r="CD19">
        <v>28.004012903225799</v>
      </c>
      <c r="CE19">
        <v>28.075303225806501</v>
      </c>
      <c r="CF19">
        <v>999.9</v>
      </c>
      <c r="CG19">
        <v>0</v>
      </c>
      <c r="CH19">
        <v>0</v>
      </c>
      <c r="CI19">
        <v>9994.0903225806505</v>
      </c>
      <c r="CJ19">
        <v>0</v>
      </c>
      <c r="CK19">
        <v>395.12080645161302</v>
      </c>
      <c r="CL19">
        <v>1400.0074193548401</v>
      </c>
      <c r="CM19">
        <v>0.90000132258064502</v>
      </c>
      <c r="CN19">
        <v>9.9999064516128999E-2</v>
      </c>
      <c r="CO19">
        <v>0</v>
      </c>
      <c r="CP19">
        <v>921.23329032258096</v>
      </c>
      <c r="CQ19">
        <v>4.99979</v>
      </c>
      <c r="CR19">
        <v>12990.4096774194</v>
      </c>
      <c r="CS19">
        <v>11904.748387096801</v>
      </c>
      <c r="CT19">
        <v>46.75</v>
      </c>
      <c r="CU19">
        <v>49.125</v>
      </c>
      <c r="CV19">
        <v>47.875</v>
      </c>
      <c r="CW19">
        <v>48.061999999999998</v>
      </c>
      <c r="CX19">
        <v>48.033999999999999</v>
      </c>
      <c r="CY19">
        <v>1255.5074193548401</v>
      </c>
      <c r="CZ19">
        <v>139.5</v>
      </c>
      <c r="DA19">
        <v>0</v>
      </c>
      <c r="DB19">
        <v>120</v>
      </c>
      <c r="DC19">
        <v>0</v>
      </c>
      <c r="DD19">
        <v>921.19100000000003</v>
      </c>
      <c r="DE19">
        <v>-8.4601709463645705</v>
      </c>
      <c r="DF19">
        <v>-147.405128229079</v>
      </c>
      <c r="DG19">
        <v>12989.8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8.4000000000000005E-2</v>
      </c>
      <c r="DO19">
        <v>-4.8000000000000001E-2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0.475755002222427</v>
      </c>
      <c r="DW19">
        <v>0.343654623905993</v>
      </c>
      <c r="DX19">
        <v>3.0246944802510899E-2</v>
      </c>
      <c r="DY19">
        <v>1</v>
      </c>
      <c r="DZ19">
        <v>-0.68016345161290304</v>
      </c>
      <c r="EA19">
        <v>-0.47097638709677397</v>
      </c>
      <c r="EB19">
        <v>3.9565963889506402E-2</v>
      </c>
      <c r="EC19">
        <v>0</v>
      </c>
      <c r="ED19">
        <v>0.52845441935483894</v>
      </c>
      <c r="EE19">
        <v>0.29479417741935399</v>
      </c>
      <c r="EF19">
        <v>3.5976148359150799E-2</v>
      </c>
      <c r="EG19">
        <v>0</v>
      </c>
      <c r="EH19">
        <v>1</v>
      </c>
      <c r="EI19">
        <v>3</v>
      </c>
      <c r="EJ19" t="s">
        <v>307</v>
      </c>
      <c r="EK19">
        <v>100</v>
      </c>
      <c r="EL19">
        <v>100</v>
      </c>
      <c r="EM19">
        <v>-0.753</v>
      </c>
      <c r="EN19">
        <v>4.4299999999999999E-2</v>
      </c>
      <c r="EO19">
        <v>-0.888176780744804</v>
      </c>
      <c r="EP19">
        <v>8.1547674161403102E-4</v>
      </c>
      <c r="EQ19">
        <v>-7.5071724955183801E-7</v>
      </c>
      <c r="ER19">
        <v>1.8443278439785599E-10</v>
      </c>
      <c r="ES19">
        <v>-9.5467716491605806E-2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39.200000000000003</v>
      </c>
      <c r="FB19">
        <v>39.200000000000003</v>
      </c>
      <c r="FC19">
        <v>2</v>
      </c>
      <c r="FD19">
        <v>402.37599999999998</v>
      </c>
      <c r="FE19">
        <v>499.78399999999999</v>
      </c>
      <c r="FF19">
        <v>23.191500000000001</v>
      </c>
      <c r="FG19">
        <v>32.770200000000003</v>
      </c>
      <c r="FH19">
        <v>30.000399999999999</v>
      </c>
      <c r="FI19">
        <v>32.650599999999997</v>
      </c>
      <c r="FJ19">
        <v>32.587000000000003</v>
      </c>
      <c r="FK19">
        <v>11.452500000000001</v>
      </c>
      <c r="FL19">
        <v>46.490400000000001</v>
      </c>
      <c r="FM19">
        <v>0</v>
      </c>
      <c r="FN19">
        <v>23.1935</v>
      </c>
      <c r="FO19">
        <v>200.8</v>
      </c>
      <c r="FP19">
        <v>19.023399999999999</v>
      </c>
      <c r="FQ19">
        <v>100.913</v>
      </c>
      <c r="FR19">
        <v>101.01300000000001</v>
      </c>
    </row>
    <row r="20" spans="1:174" x14ac:dyDescent="0.25">
      <c r="A20">
        <v>4</v>
      </c>
      <c r="B20">
        <v>1608141089</v>
      </c>
      <c r="C20">
        <v>358.40000009536698</v>
      </c>
      <c r="D20" t="s">
        <v>308</v>
      </c>
      <c r="E20" t="s">
        <v>309</v>
      </c>
      <c r="F20" t="s">
        <v>290</v>
      </c>
      <c r="G20" t="s">
        <v>291</v>
      </c>
      <c r="H20">
        <v>1608141081</v>
      </c>
      <c r="I20">
        <f t="shared" si="0"/>
        <v>6.6540924716405577E-4</v>
      </c>
      <c r="J20">
        <f t="shared" si="1"/>
        <v>0.15485388489821386</v>
      </c>
      <c r="K20">
        <f t="shared" si="2"/>
        <v>100.07770967741899</v>
      </c>
      <c r="L20">
        <f t="shared" si="3"/>
        <v>90.60041189316135</v>
      </c>
      <c r="M20">
        <f t="shared" si="4"/>
        <v>9.2938065419545435</v>
      </c>
      <c r="N20">
        <f t="shared" si="5"/>
        <v>10.265989452681834</v>
      </c>
      <c r="O20">
        <f t="shared" si="6"/>
        <v>3.7071883142224579E-2</v>
      </c>
      <c r="P20">
        <f t="shared" si="7"/>
        <v>2.9714272801472275</v>
      </c>
      <c r="Q20">
        <f t="shared" si="8"/>
        <v>3.6816839799386124E-2</v>
      </c>
      <c r="R20">
        <f t="shared" si="9"/>
        <v>2.3033293089437426E-2</v>
      </c>
      <c r="S20">
        <f t="shared" si="10"/>
        <v>231.29056674051668</v>
      </c>
      <c r="T20">
        <f t="shared" si="11"/>
        <v>29.17782091743922</v>
      </c>
      <c r="U20">
        <f t="shared" si="12"/>
        <v>28.0502677419355</v>
      </c>
      <c r="V20">
        <f t="shared" si="13"/>
        <v>3.8059744430054923</v>
      </c>
      <c r="W20">
        <f t="shared" si="14"/>
        <v>52.811367880306101</v>
      </c>
      <c r="X20">
        <f t="shared" si="15"/>
        <v>2.0044991083396493</v>
      </c>
      <c r="Y20">
        <f t="shared" si="16"/>
        <v>3.7955826345621837</v>
      </c>
      <c r="Z20">
        <f t="shared" si="17"/>
        <v>1.801475334665843</v>
      </c>
      <c r="AA20">
        <f t="shared" si="18"/>
        <v>-29.344547799934858</v>
      </c>
      <c r="AB20">
        <f t="shared" si="19"/>
        <v>-7.5147233349167752</v>
      </c>
      <c r="AC20">
        <f t="shared" si="20"/>
        <v>-0.55141000517514782</v>
      </c>
      <c r="AD20">
        <f t="shared" si="21"/>
        <v>193.8798856004899</v>
      </c>
      <c r="AE20">
        <v>76</v>
      </c>
      <c r="AF20">
        <v>15</v>
      </c>
      <c r="AG20">
        <f t="shared" si="22"/>
        <v>1</v>
      </c>
      <c r="AH20">
        <f t="shared" si="23"/>
        <v>0</v>
      </c>
      <c r="AI20">
        <f t="shared" si="24"/>
        <v>53970.972984998538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310</v>
      </c>
      <c r="AR20">
        <v>15330.5</v>
      </c>
      <c r="AS20">
        <v>906.41673076923098</v>
      </c>
      <c r="AT20">
        <v>991.03</v>
      </c>
      <c r="AU20">
        <f t="shared" si="27"/>
        <v>8.5379119936600301E-2</v>
      </c>
      <c r="AV20">
        <v>0.5</v>
      </c>
      <c r="AW20">
        <f t="shared" si="28"/>
        <v>1180.1808877245621</v>
      </c>
      <c r="AX20">
        <f t="shared" si="29"/>
        <v>0.15485388489821386</v>
      </c>
      <c r="AY20">
        <f t="shared" si="30"/>
        <v>50.381402779959402</v>
      </c>
      <c r="AZ20">
        <f t="shared" si="31"/>
        <v>0.32183687678475925</v>
      </c>
      <c r="BA20">
        <f t="shared" si="32"/>
        <v>6.2075345596124905E-4</v>
      </c>
      <c r="BB20">
        <f t="shared" si="33"/>
        <v>2.2916057031573214</v>
      </c>
      <c r="BC20" t="s">
        <v>311</v>
      </c>
      <c r="BD20">
        <v>672.08</v>
      </c>
      <c r="BE20">
        <f t="shared" si="34"/>
        <v>318.94999999999993</v>
      </c>
      <c r="BF20">
        <f t="shared" si="35"/>
        <v>0.26528693911512469</v>
      </c>
      <c r="BG20">
        <f t="shared" si="36"/>
        <v>0.87685328185328193</v>
      </c>
      <c r="BH20">
        <f t="shared" si="37"/>
        <v>0.30706704557826259</v>
      </c>
      <c r="BI20">
        <f t="shared" si="38"/>
        <v>0.89179582816808156</v>
      </c>
      <c r="BJ20">
        <f t="shared" si="39"/>
        <v>0.19670206869326395</v>
      </c>
      <c r="BK20">
        <f t="shared" si="40"/>
        <v>0.8032979313067361</v>
      </c>
      <c r="BL20">
        <f t="shared" si="41"/>
        <v>1399.9948387096799</v>
      </c>
      <c r="BM20">
        <f t="shared" si="42"/>
        <v>1180.1808877245621</v>
      </c>
      <c r="BN20">
        <f t="shared" si="43"/>
        <v>0.84298945616991583</v>
      </c>
      <c r="BO20">
        <f t="shared" si="44"/>
        <v>0.19597891233983167</v>
      </c>
      <c r="BP20">
        <v>6</v>
      </c>
      <c r="BQ20">
        <v>0.5</v>
      </c>
      <c r="BR20" t="s">
        <v>295</v>
      </c>
      <c r="BS20">
        <v>2</v>
      </c>
      <c r="BT20">
        <v>1608141081</v>
      </c>
      <c r="BU20">
        <v>100.07770967741899</v>
      </c>
      <c r="BV20">
        <v>100.34332258064499</v>
      </c>
      <c r="BW20">
        <v>19.540803225806499</v>
      </c>
      <c r="BX20">
        <v>18.758277419354801</v>
      </c>
      <c r="BY20">
        <v>100.891290322581</v>
      </c>
      <c r="BZ20">
        <v>19.496300000000002</v>
      </c>
      <c r="CA20">
        <v>500.23138709677397</v>
      </c>
      <c r="CB20">
        <v>102.48012903225801</v>
      </c>
      <c r="CC20">
        <v>0.100050767741935</v>
      </c>
      <c r="CD20">
        <v>28.0033580645161</v>
      </c>
      <c r="CE20">
        <v>28.0502677419355</v>
      </c>
      <c r="CF20">
        <v>999.9</v>
      </c>
      <c r="CG20">
        <v>0</v>
      </c>
      <c r="CH20">
        <v>0</v>
      </c>
      <c r="CI20">
        <v>9992.86</v>
      </c>
      <c r="CJ20">
        <v>0</v>
      </c>
      <c r="CK20">
        <v>441.64016129032302</v>
      </c>
      <c r="CL20">
        <v>1399.9948387096799</v>
      </c>
      <c r="CM20">
        <v>0.89999425806451605</v>
      </c>
      <c r="CN20">
        <v>0.100005948387097</v>
      </c>
      <c r="CO20">
        <v>0</v>
      </c>
      <c r="CP20">
        <v>906.43541935483904</v>
      </c>
      <c r="CQ20">
        <v>4.99979</v>
      </c>
      <c r="CR20">
        <v>12761.4548387097</v>
      </c>
      <c r="CS20">
        <v>11904.606451612901</v>
      </c>
      <c r="CT20">
        <v>46.866870967741903</v>
      </c>
      <c r="CU20">
        <v>49.25</v>
      </c>
      <c r="CV20">
        <v>47.9796774193548</v>
      </c>
      <c r="CW20">
        <v>48.125</v>
      </c>
      <c r="CX20">
        <v>48.125</v>
      </c>
      <c r="CY20">
        <v>1255.4874193548401</v>
      </c>
      <c r="CZ20">
        <v>139.50741935483899</v>
      </c>
      <c r="DA20">
        <v>0</v>
      </c>
      <c r="DB20">
        <v>119.700000047684</v>
      </c>
      <c r="DC20">
        <v>0</v>
      </c>
      <c r="DD20">
        <v>906.41673076923098</v>
      </c>
      <c r="DE20">
        <v>-5.7988717906829699</v>
      </c>
      <c r="DF20">
        <v>-45.555555597273099</v>
      </c>
      <c r="DG20">
        <v>12761.3884615385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8.4000000000000005E-2</v>
      </c>
      <c r="DO20">
        <v>-4.8000000000000001E-2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0.148446209007914</v>
      </c>
      <c r="DW20">
        <v>0.54728265441985502</v>
      </c>
      <c r="DX20">
        <v>4.3403319305712999E-2</v>
      </c>
      <c r="DY20">
        <v>0</v>
      </c>
      <c r="DZ20">
        <v>-0.26177348387096799</v>
      </c>
      <c r="EA20">
        <v>-0.67019941935483796</v>
      </c>
      <c r="EB20">
        <v>5.2831244875437597E-2</v>
      </c>
      <c r="EC20">
        <v>0</v>
      </c>
      <c r="ED20">
        <v>0.78206135483870998</v>
      </c>
      <c r="EE20">
        <v>4.4671403225808301E-2</v>
      </c>
      <c r="EF20">
        <v>3.6585060457778101E-3</v>
      </c>
      <c r="EG20">
        <v>1</v>
      </c>
      <c r="EH20">
        <v>1</v>
      </c>
      <c r="EI20">
        <v>3</v>
      </c>
      <c r="EJ20" t="s">
        <v>307</v>
      </c>
      <c r="EK20">
        <v>100</v>
      </c>
      <c r="EL20">
        <v>100</v>
      </c>
      <c r="EM20">
        <v>-0.81399999999999995</v>
      </c>
      <c r="EN20">
        <v>4.48E-2</v>
      </c>
      <c r="EO20">
        <v>-0.888176780744804</v>
      </c>
      <c r="EP20">
        <v>8.1547674161403102E-4</v>
      </c>
      <c r="EQ20">
        <v>-7.5071724955183801E-7</v>
      </c>
      <c r="ER20">
        <v>1.8443278439785599E-10</v>
      </c>
      <c r="ES20">
        <v>-9.5467716491605806E-2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41.2</v>
      </c>
      <c r="FB20">
        <v>41.2</v>
      </c>
      <c r="FC20">
        <v>2</v>
      </c>
      <c r="FD20">
        <v>405.68200000000002</v>
      </c>
      <c r="FE20">
        <v>498.16300000000001</v>
      </c>
      <c r="FF20">
        <v>23.159700000000001</v>
      </c>
      <c r="FG20">
        <v>32.827399999999997</v>
      </c>
      <c r="FH20">
        <v>30.0001</v>
      </c>
      <c r="FI20">
        <v>32.726199999999999</v>
      </c>
      <c r="FJ20">
        <v>32.667000000000002</v>
      </c>
      <c r="FK20">
        <v>7.1043700000000003</v>
      </c>
      <c r="FL20">
        <v>47.263500000000001</v>
      </c>
      <c r="FM20">
        <v>0</v>
      </c>
      <c r="FN20">
        <v>23.168600000000001</v>
      </c>
      <c r="FO20">
        <v>100.35899999999999</v>
      </c>
      <c r="FP20">
        <v>18.6721</v>
      </c>
      <c r="FQ20">
        <v>100.907</v>
      </c>
      <c r="FR20">
        <v>101.004</v>
      </c>
    </row>
    <row r="21" spans="1:174" x14ac:dyDescent="0.25">
      <c r="A21">
        <v>5</v>
      </c>
      <c r="B21">
        <v>1608141190</v>
      </c>
      <c r="C21">
        <v>459.40000009536698</v>
      </c>
      <c r="D21" t="s">
        <v>312</v>
      </c>
      <c r="E21" t="s">
        <v>313</v>
      </c>
      <c r="F21" t="s">
        <v>290</v>
      </c>
      <c r="G21" t="s">
        <v>291</v>
      </c>
      <c r="H21">
        <v>1608141182.25</v>
      </c>
      <c r="I21">
        <f t="shared" si="0"/>
        <v>1.0818118005790215E-3</v>
      </c>
      <c r="J21">
        <f t="shared" si="1"/>
        <v>-0.51250743927565245</v>
      </c>
      <c r="K21">
        <f t="shared" si="2"/>
        <v>50.189983333333302</v>
      </c>
      <c r="L21">
        <f t="shared" si="3"/>
        <v>62.249930037576512</v>
      </c>
      <c r="M21">
        <f t="shared" si="4"/>
        <v>6.3859876514064728</v>
      </c>
      <c r="N21">
        <f t="shared" si="5"/>
        <v>5.1488027954005586</v>
      </c>
      <c r="O21">
        <f t="shared" si="6"/>
        <v>6.0505333822203085E-2</v>
      </c>
      <c r="P21">
        <f t="shared" si="7"/>
        <v>2.9733991298176878</v>
      </c>
      <c r="Q21">
        <f t="shared" si="8"/>
        <v>5.9829570826996997E-2</v>
      </c>
      <c r="R21">
        <f t="shared" si="9"/>
        <v>3.7453567398134734E-2</v>
      </c>
      <c r="S21">
        <f t="shared" si="10"/>
        <v>231.29526946721995</v>
      </c>
      <c r="T21">
        <f t="shared" si="11"/>
        <v>29.060681329187467</v>
      </c>
      <c r="U21">
        <f t="shared" si="12"/>
        <v>28.0305866666667</v>
      </c>
      <c r="V21">
        <f t="shared" si="13"/>
        <v>3.8016115146989371</v>
      </c>
      <c r="W21">
        <f t="shared" si="14"/>
        <v>52.699901978222087</v>
      </c>
      <c r="X21">
        <f t="shared" si="15"/>
        <v>1.9991354246244437</v>
      </c>
      <c r="Y21">
        <f t="shared" si="16"/>
        <v>3.7934329089465368</v>
      </c>
      <c r="Z21">
        <f t="shared" si="17"/>
        <v>1.8024760900744934</v>
      </c>
      <c r="AA21">
        <f t="shared" si="18"/>
        <v>-47.707900405534851</v>
      </c>
      <c r="AB21">
        <f t="shared" si="19"/>
        <v>-5.9226206394739123</v>
      </c>
      <c r="AC21">
        <f t="shared" si="20"/>
        <v>-0.43423400850208788</v>
      </c>
      <c r="AD21">
        <f t="shared" si="21"/>
        <v>177.23051441370913</v>
      </c>
      <c r="AE21">
        <v>75</v>
      </c>
      <c r="AF21">
        <v>15</v>
      </c>
      <c r="AG21">
        <f t="shared" si="22"/>
        <v>1</v>
      </c>
      <c r="AH21">
        <f t="shared" si="23"/>
        <v>0</v>
      </c>
      <c r="AI21">
        <f t="shared" si="24"/>
        <v>54030.640394834139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314</v>
      </c>
      <c r="AR21">
        <v>15329.3</v>
      </c>
      <c r="AS21">
        <v>898.58265384615402</v>
      </c>
      <c r="AT21">
        <v>977.5</v>
      </c>
      <c r="AU21">
        <f t="shared" si="27"/>
        <v>8.0733857957898669E-2</v>
      </c>
      <c r="AV21">
        <v>0.5</v>
      </c>
      <c r="AW21">
        <f t="shared" si="28"/>
        <v>1180.2041506277958</v>
      </c>
      <c r="AX21">
        <f t="shared" si="29"/>
        <v>-0.51250743927565245</v>
      </c>
      <c r="AY21">
        <f t="shared" si="30"/>
        <v>47.641217129053459</v>
      </c>
      <c r="AZ21">
        <f t="shared" si="31"/>
        <v>0.3221892583120205</v>
      </c>
      <c r="BA21">
        <f t="shared" si="32"/>
        <v>5.5278606252881638E-5</v>
      </c>
      <c r="BB21">
        <f t="shared" si="33"/>
        <v>2.3371662404092071</v>
      </c>
      <c r="BC21" t="s">
        <v>315</v>
      </c>
      <c r="BD21">
        <v>662.56</v>
      </c>
      <c r="BE21">
        <f t="shared" si="34"/>
        <v>314.94000000000005</v>
      </c>
      <c r="BF21">
        <f t="shared" si="35"/>
        <v>0.25057898696210695</v>
      </c>
      <c r="BG21">
        <f t="shared" si="36"/>
        <v>0.87884686403643753</v>
      </c>
      <c r="BH21">
        <f t="shared" si="37"/>
        <v>0.30118471655461859</v>
      </c>
      <c r="BI21">
        <f t="shared" si="38"/>
        <v>0.89710878805672956</v>
      </c>
      <c r="BJ21">
        <f t="shared" si="39"/>
        <v>0.18476164979480941</v>
      </c>
      <c r="BK21">
        <f t="shared" si="40"/>
        <v>0.81523835020519053</v>
      </c>
      <c r="BL21">
        <f t="shared" si="41"/>
        <v>1400.0223333333299</v>
      </c>
      <c r="BM21">
        <f t="shared" si="42"/>
        <v>1180.2041506277958</v>
      </c>
      <c r="BN21">
        <f t="shared" si="43"/>
        <v>0.84298951704422709</v>
      </c>
      <c r="BO21">
        <f t="shared" si="44"/>
        <v>0.19597903408845421</v>
      </c>
      <c r="BP21">
        <v>6</v>
      </c>
      <c r="BQ21">
        <v>0.5</v>
      </c>
      <c r="BR21" t="s">
        <v>295</v>
      </c>
      <c r="BS21">
        <v>2</v>
      </c>
      <c r="BT21">
        <v>1608141182.25</v>
      </c>
      <c r="BU21">
        <v>50.189983333333302</v>
      </c>
      <c r="BV21">
        <v>49.640369999999997</v>
      </c>
      <c r="BW21">
        <v>19.487359999999999</v>
      </c>
      <c r="BX21">
        <v>18.215039999999998</v>
      </c>
      <c r="BY21">
        <v>51.038463333333297</v>
      </c>
      <c r="BZ21">
        <v>19.443946666666701</v>
      </c>
      <c r="CA21">
        <v>500.21856666666702</v>
      </c>
      <c r="CB21">
        <v>102.4863</v>
      </c>
      <c r="CC21">
        <v>9.9962306666666695E-2</v>
      </c>
      <c r="CD21">
        <v>27.993639999999999</v>
      </c>
      <c r="CE21">
        <v>28.0305866666667</v>
      </c>
      <c r="CF21">
        <v>999.9</v>
      </c>
      <c r="CG21">
        <v>0</v>
      </c>
      <c r="CH21">
        <v>0</v>
      </c>
      <c r="CI21">
        <v>10003.413333333299</v>
      </c>
      <c r="CJ21">
        <v>0</v>
      </c>
      <c r="CK21">
        <v>388.5093</v>
      </c>
      <c r="CL21">
        <v>1400.0223333333299</v>
      </c>
      <c r="CM21">
        <v>0.89999410000000002</v>
      </c>
      <c r="CN21">
        <v>0.100006066666667</v>
      </c>
      <c r="CO21">
        <v>0</v>
      </c>
      <c r="CP21">
        <v>898.59663333333299</v>
      </c>
      <c r="CQ21">
        <v>4.99979</v>
      </c>
      <c r="CR21">
        <v>12672.17</v>
      </c>
      <c r="CS21">
        <v>11904.836666666701</v>
      </c>
      <c r="CT21">
        <v>47</v>
      </c>
      <c r="CU21">
        <v>49.337200000000003</v>
      </c>
      <c r="CV21">
        <v>48.078800000000001</v>
      </c>
      <c r="CW21">
        <v>48.25</v>
      </c>
      <c r="CX21">
        <v>48.245800000000003</v>
      </c>
      <c r="CY21">
        <v>1255.50933333333</v>
      </c>
      <c r="CZ21">
        <v>139.51300000000001</v>
      </c>
      <c r="DA21">
        <v>0</v>
      </c>
      <c r="DB21">
        <v>100.5</v>
      </c>
      <c r="DC21">
        <v>0</v>
      </c>
      <c r="DD21">
        <v>898.58265384615402</v>
      </c>
      <c r="DE21">
        <v>-2.9926495759815701</v>
      </c>
      <c r="DF21">
        <v>-36.714529788101302</v>
      </c>
      <c r="DG21">
        <v>12671.842307692301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8.4000000000000005E-2</v>
      </c>
      <c r="DO21">
        <v>-4.8000000000000001E-2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-0.51619212271313897</v>
      </c>
      <c r="DW21">
        <v>0.15320465857997001</v>
      </c>
      <c r="DX21">
        <v>1.81506120518031E-2</v>
      </c>
      <c r="DY21">
        <v>1</v>
      </c>
      <c r="DZ21">
        <v>0.55335641935483904</v>
      </c>
      <c r="EA21">
        <v>-0.182551887096776</v>
      </c>
      <c r="EB21">
        <v>2.2216656800805701E-2</v>
      </c>
      <c r="EC21">
        <v>1</v>
      </c>
      <c r="ED21">
        <v>1.2699093548387099</v>
      </c>
      <c r="EE21">
        <v>-2.7315483870972102E-2</v>
      </c>
      <c r="EF21">
        <v>1.6643659828505099E-2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-0.84899999999999998</v>
      </c>
      <c r="EN21">
        <v>4.2999999999999997E-2</v>
      </c>
      <c r="EO21">
        <v>-0.888176780744804</v>
      </c>
      <c r="EP21">
        <v>8.1547674161403102E-4</v>
      </c>
      <c r="EQ21">
        <v>-7.5071724955183801E-7</v>
      </c>
      <c r="ER21">
        <v>1.8443278439785599E-10</v>
      </c>
      <c r="ES21">
        <v>-9.5467716491605806E-2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42.9</v>
      </c>
      <c r="FB21">
        <v>42.9</v>
      </c>
      <c r="FC21">
        <v>2</v>
      </c>
      <c r="FD21">
        <v>406.96100000000001</v>
      </c>
      <c r="FE21">
        <v>496.27600000000001</v>
      </c>
      <c r="FF21">
        <v>23.1401</v>
      </c>
      <c r="FG21">
        <v>32.935000000000002</v>
      </c>
      <c r="FH21">
        <v>30.000800000000002</v>
      </c>
      <c r="FI21">
        <v>32.827500000000001</v>
      </c>
      <c r="FJ21">
        <v>32.770200000000003</v>
      </c>
      <c r="FK21">
        <v>4.9432900000000002</v>
      </c>
      <c r="FL21">
        <v>48.854900000000001</v>
      </c>
      <c r="FM21">
        <v>0</v>
      </c>
      <c r="FN21">
        <v>23.139199999999999</v>
      </c>
      <c r="FO21">
        <v>49.580599999999997</v>
      </c>
      <c r="FP21">
        <v>18.216200000000001</v>
      </c>
      <c r="FQ21">
        <v>100.89100000000001</v>
      </c>
      <c r="FR21">
        <v>100.98699999999999</v>
      </c>
    </row>
    <row r="22" spans="1:174" x14ac:dyDescent="0.25">
      <c r="A22">
        <v>6</v>
      </c>
      <c r="B22">
        <v>1608141266</v>
      </c>
      <c r="C22">
        <v>535.40000009536698</v>
      </c>
      <c r="D22" t="s">
        <v>316</v>
      </c>
      <c r="E22" t="s">
        <v>317</v>
      </c>
      <c r="F22" t="s">
        <v>290</v>
      </c>
      <c r="G22" t="s">
        <v>291</v>
      </c>
      <c r="H22">
        <v>1608141258.25</v>
      </c>
      <c r="I22">
        <f t="shared" si="0"/>
        <v>1.2021272175378769E-3</v>
      </c>
      <c r="J22">
        <f t="shared" si="1"/>
        <v>-1.4525350530495438</v>
      </c>
      <c r="K22">
        <f t="shared" si="2"/>
        <v>8.7737320000000008</v>
      </c>
      <c r="L22">
        <f t="shared" si="3"/>
        <v>42.710519871464051</v>
      </c>
      <c r="M22">
        <f t="shared" si="4"/>
        <v>4.3815153298274341</v>
      </c>
      <c r="N22">
        <f t="shared" si="5"/>
        <v>0.90006493420094669</v>
      </c>
      <c r="O22">
        <f t="shared" si="6"/>
        <v>6.7748866455896187E-2</v>
      </c>
      <c r="P22">
        <f t="shared" si="7"/>
        <v>2.9729842088360128</v>
      </c>
      <c r="Q22">
        <f t="shared" si="8"/>
        <v>6.6902720970049817E-2</v>
      </c>
      <c r="R22">
        <f t="shared" si="9"/>
        <v>4.1889342863243251E-2</v>
      </c>
      <c r="S22">
        <f t="shared" si="10"/>
        <v>231.29141587474217</v>
      </c>
      <c r="T22">
        <f t="shared" si="11"/>
        <v>29.007567278887773</v>
      </c>
      <c r="U22">
        <f t="shared" si="12"/>
        <v>27.97569</v>
      </c>
      <c r="V22">
        <f t="shared" si="13"/>
        <v>3.7894649961316986</v>
      </c>
      <c r="W22">
        <f t="shared" si="14"/>
        <v>52.743074314285955</v>
      </c>
      <c r="X22">
        <f t="shared" si="15"/>
        <v>1.9981614185209127</v>
      </c>
      <c r="Y22">
        <f t="shared" si="16"/>
        <v>3.7884811314074125</v>
      </c>
      <c r="Z22">
        <f t="shared" si="17"/>
        <v>1.791303577610786</v>
      </c>
      <c r="AA22">
        <f t="shared" si="18"/>
        <v>-53.01381029342037</v>
      </c>
      <c r="AB22">
        <f t="shared" si="19"/>
        <v>-0.71377814984376264</v>
      </c>
      <c r="AC22">
        <f t="shared" si="20"/>
        <v>-5.2319847799139119E-2</v>
      </c>
      <c r="AD22">
        <f t="shared" si="21"/>
        <v>177.51150758367891</v>
      </c>
      <c r="AE22">
        <v>71</v>
      </c>
      <c r="AF22">
        <v>14</v>
      </c>
      <c r="AG22">
        <f t="shared" si="22"/>
        <v>1</v>
      </c>
      <c r="AH22">
        <f t="shared" si="23"/>
        <v>0</v>
      </c>
      <c r="AI22">
        <f t="shared" si="24"/>
        <v>54022.49826719072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318</v>
      </c>
      <c r="AR22">
        <v>15328.7</v>
      </c>
      <c r="AS22">
        <v>896.09015384615395</v>
      </c>
      <c r="AT22">
        <v>968.61</v>
      </c>
      <c r="AU22">
        <f t="shared" si="27"/>
        <v>7.4870015954662916E-2</v>
      </c>
      <c r="AV22">
        <v>0.5</v>
      </c>
      <c r="AW22">
        <f t="shared" si="28"/>
        <v>1180.1872506277532</v>
      </c>
      <c r="AX22">
        <f t="shared" si="29"/>
        <v>-1.4525350530495438</v>
      </c>
      <c r="AY22">
        <f t="shared" si="30"/>
        <v>44.180319141994822</v>
      </c>
      <c r="AZ22">
        <f t="shared" si="31"/>
        <v>0.32348416803460633</v>
      </c>
      <c r="BA22">
        <f t="shared" si="32"/>
        <v>-7.412277778530591E-4</v>
      </c>
      <c r="BB22">
        <f t="shared" si="33"/>
        <v>2.3677950878062375</v>
      </c>
      <c r="BC22" t="s">
        <v>319</v>
      </c>
      <c r="BD22">
        <v>655.28</v>
      </c>
      <c r="BE22">
        <f t="shared" si="34"/>
        <v>313.33000000000004</v>
      </c>
      <c r="BF22">
        <f t="shared" si="35"/>
        <v>0.23144877973333564</v>
      </c>
      <c r="BG22">
        <f t="shared" si="36"/>
        <v>0.87980282338499294</v>
      </c>
      <c r="BH22">
        <f t="shared" si="37"/>
        <v>0.28648901611496486</v>
      </c>
      <c r="BI22">
        <f t="shared" si="38"/>
        <v>0.90059971292074137</v>
      </c>
      <c r="BJ22">
        <f t="shared" si="39"/>
        <v>0.16925055557490112</v>
      </c>
      <c r="BK22">
        <f t="shared" si="40"/>
        <v>0.8307494444250989</v>
      </c>
      <c r="BL22">
        <f t="shared" si="41"/>
        <v>1400.0026666666699</v>
      </c>
      <c r="BM22">
        <f t="shared" si="42"/>
        <v>1180.1872506277532</v>
      </c>
      <c r="BN22">
        <f t="shared" si="43"/>
        <v>0.84298928761165481</v>
      </c>
      <c r="BO22">
        <f t="shared" si="44"/>
        <v>0.19597857522330969</v>
      </c>
      <c r="BP22">
        <v>6</v>
      </c>
      <c r="BQ22">
        <v>0.5</v>
      </c>
      <c r="BR22" t="s">
        <v>295</v>
      </c>
      <c r="BS22">
        <v>2</v>
      </c>
      <c r="BT22">
        <v>1608141258.25</v>
      </c>
      <c r="BU22">
        <v>8.7737320000000008</v>
      </c>
      <c r="BV22">
        <v>7.0440986666666703</v>
      </c>
      <c r="BW22">
        <v>19.4778533333333</v>
      </c>
      <c r="BX22">
        <v>18.0640133333333</v>
      </c>
      <c r="BY22">
        <v>9.6541066666666708</v>
      </c>
      <c r="BZ22">
        <v>19.434629999999999</v>
      </c>
      <c r="CA22">
        <v>500.21743333333302</v>
      </c>
      <c r="CB22">
        <v>102.4863</v>
      </c>
      <c r="CC22">
        <v>0.100026343333333</v>
      </c>
      <c r="CD22">
        <v>27.971236666666702</v>
      </c>
      <c r="CE22">
        <v>27.97569</v>
      </c>
      <c r="CF22">
        <v>999.9</v>
      </c>
      <c r="CG22">
        <v>0</v>
      </c>
      <c r="CH22">
        <v>0</v>
      </c>
      <c r="CI22">
        <v>10001.065333333299</v>
      </c>
      <c r="CJ22">
        <v>0</v>
      </c>
      <c r="CK22">
        <v>455.32066666666702</v>
      </c>
      <c r="CL22">
        <v>1400.0026666666699</v>
      </c>
      <c r="CM22">
        <v>0.89999770000000001</v>
      </c>
      <c r="CN22">
        <v>0.10000251</v>
      </c>
      <c r="CO22">
        <v>0</v>
      </c>
      <c r="CP22">
        <v>896.08946666666702</v>
      </c>
      <c r="CQ22">
        <v>4.99979</v>
      </c>
      <c r="CR22">
        <v>12617.94</v>
      </c>
      <c r="CS22">
        <v>11904.6933333333</v>
      </c>
      <c r="CT22">
        <v>47.061999999999998</v>
      </c>
      <c r="CU22">
        <v>49.403933333333299</v>
      </c>
      <c r="CV22">
        <v>48.166333333333299</v>
      </c>
      <c r="CW22">
        <v>48.311999999999998</v>
      </c>
      <c r="CX22">
        <v>48.311999999999998</v>
      </c>
      <c r="CY22">
        <v>1255.5023333333299</v>
      </c>
      <c r="CZ22">
        <v>139.500333333333</v>
      </c>
      <c r="DA22">
        <v>0</v>
      </c>
      <c r="DB22">
        <v>75.700000047683702</v>
      </c>
      <c r="DC22">
        <v>0</v>
      </c>
      <c r="DD22">
        <v>896.09015384615395</v>
      </c>
      <c r="DE22">
        <v>-2.5219829015990198</v>
      </c>
      <c r="DF22">
        <v>5.0940170890449901</v>
      </c>
      <c r="DG22">
        <v>12617.8923076923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8.4000000000000005E-2</v>
      </c>
      <c r="DO22">
        <v>-4.8000000000000001E-2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-1.4531603755675899</v>
      </c>
      <c r="DW22">
        <v>-0.16834027028054499</v>
      </c>
      <c r="DX22">
        <v>1.6571664773946702E-2</v>
      </c>
      <c r="DY22">
        <v>1</v>
      </c>
      <c r="DZ22">
        <v>1.7302522580645201</v>
      </c>
      <c r="EA22">
        <v>0.17777129032257899</v>
      </c>
      <c r="EB22">
        <v>1.9471722045501599E-2</v>
      </c>
      <c r="EC22">
        <v>1</v>
      </c>
      <c r="ED22">
        <v>1.4114193548387099</v>
      </c>
      <c r="EE22">
        <v>0.19689193548387199</v>
      </c>
      <c r="EF22">
        <v>1.4704361199774901E-2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-0.88</v>
      </c>
      <c r="EN22">
        <v>4.3700000000000003E-2</v>
      </c>
      <c r="EO22">
        <v>-0.888176780744804</v>
      </c>
      <c r="EP22">
        <v>8.1547674161403102E-4</v>
      </c>
      <c r="EQ22">
        <v>-7.5071724955183801E-7</v>
      </c>
      <c r="ER22">
        <v>1.8443278439785599E-10</v>
      </c>
      <c r="ES22">
        <v>-9.5467716491605806E-2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44.2</v>
      </c>
      <c r="FB22">
        <v>44.2</v>
      </c>
      <c r="FC22">
        <v>2</v>
      </c>
      <c r="FD22">
        <v>412.02300000000002</v>
      </c>
      <c r="FE22">
        <v>495</v>
      </c>
      <c r="FF22">
        <v>23.142700000000001</v>
      </c>
      <c r="FG22">
        <v>33.026000000000003</v>
      </c>
      <c r="FH22">
        <v>30.000399999999999</v>
      </c>
      <c r="FI22">
        <v>32.910299999999999</v>
      </c>
      <c r="FJ22">
        <v>32.850999999999999</v>
      </c>
      <c r="FK22">
        <v>0</v>
      </c>
      <c r="FL22">
        <v>49.086300000000001</v>
      </c>
      <c r="FM22">
        <v>0</v>
      </c>
      <c r="FN22">
        <v>23.148599999999998</v>
      </c>
      <c r="FO22">
        <v>49.571800000000003</v>
      </c>
      <c r="FP22">
        <v>17.963000000000001</v>
      </c>
      <c r="FQ22">
        <v>100.876</v>
      </c>
      <c r="FR22">
        <v>100.973</v>
      </c>
    </row>
    <row r="23" spans="1:174" x14ac:dyDescent="0.25">
      <c r="A23">
        <v>7</v>
      </c>
      <c r="B23">
        <v>1608141386.5</v>
      </c>
      <c r="C23">
        <v>655.90000009536698</v>
      </c>
      <c r="D23" t="s">
        <v>320</v>
      </c>
      <c r="E23" t="s">
        <v>321</v>
      </c>
      <c r="F23" t="s">
        <v>290</v>
      </c>
      <c r="G23" t="s">
        <v>291</v>
      </c>
      <c r="H23">
        <v>1608141378.5</v>
      </c>
      <c r="I23">
        <f t="shared" si="0"/>
        <v>1.4770464504829234E-3</v>
      </c>
      <c r="J23">
        <f t="shared" si="1"/>
        <v>8.5892072465444471</v>
      </c>
      <c r="K23">
        <f t="shared" si="2"/>
        <v>399.09493548387098</v>
      </c>
      <c r="L23">
        <f t="shared" si="3"/>
        <v>223.80508121383696</v>
      </c>
      <c r="M23">
        <f t="shared" si="4"/>
        <v>22.959128531929633</v>
      </c>
      <c r="N23">
        <f t="shared" si="5"/>
        <v>40.941304239029293</v>
      </c>
      <c r="O23">
        <f t="shared" si="6"/>
        <v>8.3704186219536569E-2</v>
      </c>
      <c r="P23">
        <f t="shared" si="7"/>
        <v>2.9728240845459699</v>
      </c>
      <c r="Q23">
        <f t="shared" si="8"/>
        <v>8.2416580305232856E-2</v>
      </c>
      <c r="R23">
        <f t="shared" si="9"/>
        <v>5.16243989908204E-2</v>
      </c>
      <c r="S23">
        <f t="shared" si="10"/>
        <v>231.29385743611158</v>
      </c>
      <c r="T23">
        <f t="shared" si="11"/>
        <v>28.942683955653226</v>
      </c>
      <c r="U23">
        <f t="shared" si="12"/>
        <v>27.939909677419401</v>
      </c>
      <c r="V23">
        <f t="shared" si="13"/>
        <v>3.781566427273015</v>
      </c>
      <c r="W23">
        <f t="shared" si="14"/>
        <v>52.637937835632584</v>
      </c>
      <c r="X23">
        <f t="shared" si="15"/>
        <v>1.9948219543364236</v>
      </c>
      <c r="Y23">
        <f t="shared" si="16"/>
        <v>3.789703845476359</v>
      </c>
      <c r="Z23">
        <f t="shared" si="17"/>
        <v>1.7867444729365913</v>
      </c>
      <c r="AA23">
        <f t="shared" si="18"/>
        <v>-65.137748466296927</v>
      </c>
      <c r="AB23">
        <f t="shared" si="19"/>
        <v>5.9077918819549859</v>
      </c>
      <c r="AC23">
        <f t="shared" si="20"/>
        <v>0.43299844435167617</v>
      </c>
      <c r="AD23">
        <f t="shared" si="21"/>
        <v>172.49689929612131</v>
      </c>
      <c r="AE23">
        <v>72</v>
      </c>
      <c r="AF23">
        <v>14</v>
      </c>
      <c r="AG23">
        <f t="shared" si="22"/>
        <v>1</v>
      </c>
      <c r="AH23">
        <f t="shared" si="23"/>
        <v>0</v>
      </c>
      <c r="AI23">
        <f t="shared" si="24"/>
        <v>54016.791379241018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322</v>
      </c>
      <c r="AR23">
        <v>15328.4</v>
      </c>
      <c r="AS23">
        <v>886.96423076923099</v>
      </c>
      <c r="AT23">
        <v>1015.56</v>
      </c>
      <c r="AU23">
        <f t="shared" si="27"/>
        <v>0.12662547681158076</v>
      </c>
      <c r="AV23">
        <v>0.5</v>
      </c>
      <c r="AW23">
        <f t="shared" si="28"/>
        <v>1180.1999328858078</v>
      </c>
      <c r="AX23">
        <f t="shared" si="29"/>
        <v>8.5892072465444471</v>
      </c>
      <c r="AY23">
        <f t="shared" si="30"/>
        <v>74.721689617330512</v>
      </c>
      <c r="AZ23">
        <f t="shared" si="31"/>
        <v>0.38739217771475837</v>
      </c>
      <c r="BA23">
        <f t="shared" si="32"/>
        <v>7.7672896523098122E-3</v>
      </c>
      <c r="BB23">
        <f t="shared" si="33"/>
        <v>2.2120997282287607</v>
      </c>
      <c r="BC23" t="s">
        <v>323</v>
      </c>
      <c r="BD23">
        <v>622.14</v>
      </c>
      <c r="BE23">
        <f t="shared" si="34"/>
        <v>393.41999999999996</v>
      </c>
      <c r="BF23">
        <f t="shared" si="35"/>
        <v>0.32686637494476378</v>
      </c>
      <c r="BG23">
        <f t="shared" si="36"/>
        <v>0.85097388577013111</v>
      </c>
      <c r="BH23">
        <f t="shared" si="37"/>
        <v>0.42853389317829832</v>
      </c>
      <c r="BI23">
        <f t="shared" si="38"/>
        <v>0.88216338869516675</v>
      </c>
      <c r="BJ23">
        <f t="shared" si="39"/>
        <v>0.22927265773927738</v>
      </c>
      <c r="BK23">
        <f t="shared" si="40"/>
        <v>0.77072734226072259</v>
      </c>
      <c r="BL23">
        <f t="shared" si="41"/>
        <v>1400.01774193548</v>
      </c>
      <c r="BM23">
        <f t="shared" si="42"/>
        <v>1180.1999328858078</v>
      </c>
      <c r="BN23">
        <f t="shared" si="43"/>
        <v>0.84298926901756177</v>
      </c>
      <c r="BO23">
        <f t="shared" si="44"/>
        <v>0.19597853803512358</v>
      </c>
      <c r="BP23">
        <v>6</v>
      </c>
      <c r="BQ23">
        <v>0.5</v>
      </c>
      <c r="BR23" t="s">
        <v>295</v>
      </c>
      <c r="BS23">
        <v>2</v>
      </c>
      <c r="BT23">
        <v>1608141378.5</v>
      </c>
      <c r="BU23">
        <v>399.09493548387098</v>
      </c>
      <c r="BV23">
        <v>410.10464516129002</v>
      </c>
      <c r="BW23">
        <v>19.4454806451613</v>
      </c>
      <c r="BX23">
        <v>17.708235483871</v>
      </c>
      <c r="BY23">
        <v>399.765290322581</v>
      </c>
      <c r="BZ23">
        <v>19.4029387096774</v>
      </c>
      <c r="CA23">
        <v>500.21422580645202</v>
      </c>
      <c r="CB23">
        <v>102.48538709677401</v>
      </c>
      <c r="CC23">
        <v>9.9989461290322601E-2</v>
      </c>
      <c r="CD23">
        <v>27.976770967741899</v>
      </c>
      <c r="CE23">
        <v>27.939909677419401</v>
      </c>
      <c r="CF23">
        <v>999.9</v>
      </c>
      <c r="CG23">
        <v>0</v>
      </c>
      <c r="CH23">
        <v>0</v>
      </c>
      <c r="CI23">
        <v>10000.248387096801</v>
      </c>
      <c r="CJ23">
        <v>0</v>
      </c>
      <c r="CK23">
        <v>530.81693548387102</v>
      </c>
      <c r="CL23">
        <v>1400.01774193548</v>
      </c>
      <c r="CM23">
        <v>0.90000196774193497</v>
      </c>
      <c r="CN23">
        <v>9.9998303225806398E-2</v>
      </c>
      <c r="CO23">
        <v>0</v>
      </c>
      <c r="CP23">
        <v>886.91812903225798</v>
      </c>
      <c r="CQ23">
        <v>4.99979</v>
      </c>
      <c r="CR23">
        <v>12519.9096774194</v>
      </c>
      <c r="CS23">
        <v>11904.8290322581</v>
      </c>
      <c r="CT23">
        <v>47.125</v>
      </c>
      <c r="CU23">
        <v>49.536000000000001</v>
      </c>
      <c r="CV23">
        <v>48.25</v>
      </c>
      <c r="CW23">
        <v>48.436999999999998</v>
      </c>
      <c r="CX23">
        <v>48.375</v>
      </c>
      <c r="CY23">
        <v>1255.51677419355</v>
      </c>
      <c r="CZ23">
        <v>139.50096774193599</v>
      </c>
      <c r="DA23">
        <v>0</v>
      </c>
      <c r="DB23">
        <v>119.60000014305101</v>
      </c>
      <c r="DC23">
        <v>0</v>
      </c>
      <c r="DD23">
        <v>886.96423076923099</v>
      </c>
      <c r="DE23">
        <v>10.016478633526299</v>
      </c>
      <c r="DF23">
        <v>-0.51965813830388496</v>
      </c>
      <c r="DG23">
        <v>12519.9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8.4000000000000005E-2</v>
      </c>
      <c r="DO23">
        <v>-4.8000000000000001E-2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8.5912015465862499</v>
      </c>
      <c r="DW23">
        <v>-1.32821114201527</v>
      </c>
      <c r="DX23">
        <v>0.11630170133177201</v>
      </c>
      <c r="DY23">
        <v>0</v>
      </c>
      <c r="DZ23">
        <v>-11.009664516129</v>
      </c>
      <c r="EA23">
        <v>1.48536290322583</v>
      </c>
      <c r="EB23">
        <v>0.13730973357502099</v>
      </c>
      <c r="EC23">
        <v>0</v>
      </c>
      <c r="ED23">
        <v>1.73725258064516</v>
      </c>
      <c r="EE23">
        <v>2.43749999999976E-2</v>
      </c>
      <c r="EF23">
        <v>2.3486673884483699E-3</v>
      </c>
      <c r="EG23">
        <v>1</v>
      </c>
      <c r="EH23">
        <v>1</v>
      </c>
      <c r="EI23">
        <v>3</v>
      </c>
      <c r="EJ23" t="s">
        <v>307</v>
      </c>
      <c r="EK23">
        <v>100</v>
      </c>
      <c r="EL23">
        <v>100</v>
      </c>
      <c r="EM23">
        <v>-0.67100000000000004</v>
      </c>
      <c r="EN23">
        <v>4.2700000000000002E-2</v>
      </c>
      <c r="EO23">
        <v>-0.888176780744804</v>
      </c>
      <c r="EP23">
        <v>8.1547674161403102E-4</v>
      </c>
      <c r="EQ23">
        <v>-7.5071724955183801E-7</v>
      </c>
      <c r="ER23">
        <v>1.8443278439785599E-10</v>
      </c>
      <c r="ES23">
        <v>-9.5467716491605806E-2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46.2</v>
      </c>
      <c r="FB23">
        <v>46.2</v>
      </c>
      <c r="FC23">
        <v>2</v>
      </c>
      <c r="FD23">
        <v>410.625</v>
      </c>
      <c r="FE23">
        <v>494.76100000000002</v>
      </c>
      <c r="FF23">
        <v>23.2591</v>
      </c>
      <c r="FG23">
        <v>33.127400000000002</v>
      </c>
      <c r="FH23">
        <v>29.999700000000001</v>
      </c>
      <c r="FI23">
        <v>33.008699999999997</v>
      </c>
      <c r="FJ23">
        <v>32.944400000000002</v>
      </c>
      <c r="FK23">
        <v>20.1066</v>
      </c>
      <c r="FL23">
        <v>50.384999999999998</v>
      </c>
      <c r="FM23">
        <v>0</v>
      </c>
      <c r="FN23">
        <v>23.264700000000001</v>
      </c>
      <c r="FO23">
        <v>410.54500000000002</v>
      </c>
      <c r="FP23">
        <v>17.720600000000001</v>
      </c>
      <c r="FQ23">
        <v>100.863</v>
      </c>
      <c r="FR23">
        <v>100.964</v>
      </c>
    </row>
    <row r="24" spans="1:174" x14ac:dyDescent="0.25">
      <c r="A24">
        <v>8</v>
      </c>
      <c r="B24">
        <v>1608141449</v>
      </c>
      <c r="C24">
        <v>718.40000009536698</v>
      </c>
      <c r="D24" t="s">
        <v>324</v>
      </c>
      <c r="E24" t="s">
        <v>325</v>
      </c>
      <c r="F24" t="s">
        <v>290</v>
      </c>
      <c r="G24" t="s">
        <v>291</v>
      </c>
      <c r="H24">
        <v>1608141441</v>
      </c>
      <c r="I24">
        <f t="shared" si="0"/>
        <v>1.5091003922419561E-3</v>
      </c>
      <c r="J24">
        <f t="shared" si="1"/>
        <v>8.4459873799623431</v>
      </c>
      <c r="K24">
        <f t="shared" si="2"/>
        <v>399.83370967741899</v>
      </c>
      <c r="L24">
        <f t="shared" si="3"/>
        <v>228.22539473610323</v>
      </c>
      <c r="M24">
        <f t="shared" si="4"/>
        <v>23.412760587207519</v>
      </c>
      <c r="N24">
        <f t="shared" si="5"/>
        <v>41.017393924093355</v>
      </c>
      <c r="O24">
        <f t="shared" si="6"/>
        <v>8.4285932230270422E-2</v>
      </c>
      <c r="P24">
        <f t="shared" si="7"/>
        <v>2.9718090249480258</v>
      </c>
      <c r="Q24">
        <f t="shared" si="8"/>
        <v>8.2980078386846706E-2</v>
      </c>
      <c r="R24">
        <f t="shared" si="9"/>
        <v>5.197818942178549E-2</v>
      </c>
      <c r="S24">
        <f t="shared" si="10"/>
        <v>231.28986909075064</v>
      </c>
      <c r="T24">
        <f t="shared" si="11"/>
        <v>28.936011680420719</v>
      </c>
      <c r="U24">
        <f t="shared" si="12"/>
        <v>27.939170967741902</v>
      </c>
      <c r="V24">
        <f t="shared" si="13"/>
        <v>3.7814035072723167</v>
      </c>
      <c r="W24">
        <f t="shared" si="14"/>
        <v>51.926930111998118</v>
      </c>
      <c r="X24">
        <f t="shared" si="15"/>
        <v>1.9680219628947697</v>
      </c>
      <c r="Y24">
        <f t="shared" si="16"/>
        <v>3.7899832681232257</v>
      </c>
      <c r="Z24">
        <f t="shared" si="17"/>
        <v>1.813381544377547</v>
      </c>
      <c r="AA24">
        <f t="shared" si="18"/>
        <v>-66.551327297870259</v>
      </c>
      <c r="AB24">
        <f t="shared" si="19"/>
        <v>6.2267238513245955</v>
      </c>
      <c r="AC24">
        <f t="shared" si="20"/>
        <v>0.45653092947675311</v>
      </c>
      <c r="AD24">
        <f t="shared" si="21"/>
        <v>171.42179657368172</v>
      </c>
      <c r="AE24">
        <v>72</v>
      </c>
      <c r="AF24">
        <v>14</v>
      </c>
      <c r="AG24">
        <f t="shared" si="22"/>
        <v>1</v>
      </c>
      <c r="AH24">
        <f t="shared" si="23"/>
        <v>0</v>
      </c>
      <c r="AI24">
        <f t="shared" si="24"/>
        <v>53986.829358289593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15327.9</v>
      </c>
      <c r="AS24">
        <v>898.10476923076897</v>
      </c>
      <c r="AT24">
        <v>1033.0999999999999</v>
      </c>
      <c r="AU24">
        <f t="shared" si="27"/>
        <v>0.13067005204649207</v>
      </c>
      <c r="AV24">
        <v>0.5</v>
      </c>
      <c r="AW24">
        <f t="shared" si="28"/>
        <v>1180.1795425632338</v>
      </c>
      <c r="AX24">
        <f t="shared" si="29"/>
        <v>8.4459873799623431</v>
      </c>
      <c r="AY24">
        <f t="shared" si="30"/>
        <v>77.107061125471475</v>
      </c>
      <c r="AZ24">
        <f t="shared" si="31"/>
        <v>0.38504501016358533</v>
      </c>
      <c r="BA24">
        <f t="shared" si="32"/>
        <v>7.6460695464860388E-3</v>
      </c>
      <c r="BB24">
        <f t="shared" si="33"/>
        <v>2.1575646113638567</v>
      </c>
      <c r="BC24" t="s">
        <v>327</v>
      </c>
      <c r="BD24">
        <v>635.30999999999995</v>
      </c>
      <c r="BE24">
        <f t="shared" si="34"/>
        <v>397.78999999999996</v>
      </c>
      <c r="BF24">
        <f t="shared" si="35"/>
        <v>0.33936305781751919</v>
      </c>
      <c r="BG24">
        <f t="shared" si="36"/>
        <v>0.84856306414341565</v>
      </c>
      <c r="BH24">
        <f t="shared" si="37"/>
        <v>0.4250170739386312</v>
      </c>
      <c r="BI24">
        <f t="shared" si="38"/>
        <v>0.87527578215807245</v>
      </c>
      <c r="BJ24">
        <f t="shared" si="39"/>
        <v>0.2400619077512651</v>
      </c>
      <c r="BK24">
        <f t="shared" si="40"/>
        <v>0.75993809224873488</v>
      </c>
      <c r="BL24">
        <f t="shared" si="41"/>
        <v>1399.9935483871</v>
      </c>
      <c r="BM24">
        <f t="shared" si="42"/>
        <v>1180.1795425632338</v>
      </c>
      <c r="BN24">
        <f t="shared" si="43"/>
        <v>0.8429892722883553</v>
      </c>
      <c r="BO24">
        <f t="shared" si="44"/>
        <v>0.1959785445767106</v>
      </c>
      <c r="BP24">
        <v>6</v>
      </c>
      <c r="BQ24">
        <v>0.5</v>
      </c>
      <c r="BR24" t="s">
        <v>295</v>
      </c>
      <c r="BS24">
        <v>2</v>
      </c>
      <c r="BT24">
        <v>1608141441</v>
      </c>
      <c r="BU24">
        <v>399.83370967741899</v>
      </c>
      <c r="BV24">
        <v>410.68845161290301</v>
      </c>
      <c r="BW24">
        <v>19.1840935483871</v>
      </c>
      <c r="BX24">
        <v>17.408651612903199</v>
      </c>
      <c r="BY24">
        <v>400.503774193548</v>
      </c>
      <c r="BZ24">
        <v>19.146899999999999</v>
      </c>
      <c r="CA24">
        <v>500.20774193548402</v>
      </c>
      <c r="CB24">
        <v>102.48612903225801</v>
      </c>
      <c r="CC24">
        <v>0.100003480645161</v>
      </c>
      <c r="CD24">
        <v>27.978035483871</v>
      </c>
      <c r="CE24">
        <v>27.939170967741902</v>
      </c>
      <c r="CF24">
        <v>999.9</v>
      </c>
      <c r="CG24">
        <v>0</v>
      </c>
      <c r="CH24">
        <v>0</v>
      </c>
      <c r="CI24">
        <v>9994.4338709677395</v>
      </c>
      <c r="CJ24">
        <v>0</v>
      </c>
      <c r="CK24">
        <v>539.36806451612904</v>
      </c>
      <c r="CL24">
        <v>1399.9935483871</v>
      </c>
      <c r="CM24">
        <v>0.89999851612903203</v>
      </c>
      <c r="CN24">
        <v>0.100001658064516</v>
      </c>
      <c r="CO24">
        <v>0</v>
      </c>
      <c r="CP24">
        <v>898.14477419354796</v>
      </c>
      <c r="CQ24">
        <v>4.99979</v>
      </c>
      <c r="CR24">
        <v>12695.293548387101</v>
      </c>
      <c r="CS24">
        <v>11904.609677419399</v>
      </c>
      <c r="CT24">
        <v>47.186999999999998</v>
      </c>
      <c r="CU24">
        <v>49.561999999999998</v>
      </c>
      <c r="CV24">
        <v>48.274000000000001</v>
      </c>
      <c r="CW24">
        <v>48.436999999999998</v>
      </c>
      <c r="CX24">
        <v>48.436999999999998</v>
      </c>
      <c r="CY24">
        <v>1255.4948387096799</v>
      </c>
      <c r="CZ24">
        <v>139.49870967741899</v>
      </c>
      <c r="DA24">
        <v>0</v>
      </c>
      <c r="DB24">
        <v>62.099999904632597</v>
      </c>
      <c r="DC24">
        <v>0</v>
      </c>
      <c r="DD24">
        <v>898.10476923076897</v>
      </c>
      <c r="DE24">
        <v>-2.6497777741248201</v>
      </c>
      <c r="DF24">
        <v>-14.0205128398583</v>
      </c>
      <c r="DG24">
        <v>12695.0730769231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8.4000000000000005E-2</v>
      </c>
      <c r="DO24">
        <v>-4.8000000000000001E-2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8.4401506801022403</v>
      </c>
      <c r="DW24">
        <v>-0.19204498220476601</v>
      </c>
      <c r="DX24">
        <v>0.110643177986902</v>
      </c>
      <c r="DY24">
        <v>1</v>
      </c>
      <c r="DZ24">
        <v>-10.8528161290323</v>
      </c>
      <c r="EA24">
        <v>-8.1764516128986595E-2</v>
      </c>
      <c r="EB24">
        <v>0.13821473731415901</v>
      </c>
      <c r="EC24">
        <v>1</v>
      </c>
      <c r="ED24">
        <v>1.7765548387096799</v>
      </c>
      <c r="EE24">
        <v>-5.1537096774199299E-2</v>
      </c>
      <c r="EF24">
        <v>7.6083908989194003E-3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-0.67</v>
      </c>
      <c r="EN24">
        <v>3.7199999999999997E-2</v>
      </c>
      <c r="EO24">
        <v>-0.888176780744804</v>
      </c>
      <c r="EP24">
        <v>8.1547674161403102E-4</v>
      </c>
      <c r="EQ24">
        <v>-7.5071724955183801E-7</v>
      </c>
      <c r="ER24">
        <v>1.8443278439785599E-10</v>
      </c>
      <c r="ES24">
        <v>-9.5467716491605806E-2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47.2</v>
      </c>
      <c r="FB24">
        <v>47.2</v>
      </c>
      <c r="FC24">
        <v>2</v>
      </c>
      <c r="FD24">
        <v>411.08100000000002</v>
      </c>
      <c r="FE24">
        <v>494.17099999999999</v>
      </c>
      <c r="FF24">
        <v>23.256499999999999</v>
      </c>
      <c r="FG24">
        <v>33.118600000000001</v>
      </c>
      <c r="FH24">
        <v>30</v>
      </c>
      <c r="FI24">
        <v>33.020499999999998</v>
      </c>
      <c r="FJ24">
        <v>32.958399999999997</v>
      </c>
      <c r="FK24">
        <v>20.107299999999999</v>
      </c>
      <c r="FL24">
        <v>50.844000000000001</v>
      </c>
      <c r="FM24">
        <v>0</v>
      </c>
      <c r="FN24">
        <v>23.267700000000001</v>
      </c>
      <c r="FO24">
        <v>410.79199999999997</v>
      </c>
      <c r="FP24">
        <v>17.4909</v>
      </c>
      <c r="FQ24">
        <v>100.87</v>
      </c>
      <c r="FR24">
        <v>100.967</v>
      </c>
    </row>
    <row r="25" spans="1:174" x14ac:dyDescent="0.25">
      <c r="A25">
        <v>9</v>
      </c>
      <c r="B25">
        <v>1608141569.5</v>
      </c>
      <c r="C25">
        <v>838.90000009536698</v>
      </c>
      <c r="D25" t="s">
        <v>328</v>
      </c>
      <c r="E25" t="s">
        <v>329</v>
      </c>
      <c r="F25" t="s">
        <v>290</v>
      </c>
      <c r="G25" t="s">
        <v>291</v>
      </c>
      <c r="H25">
        <v>1608141561.5</v>
      </c>
      <c r="I25">
        <f t="shared" si="0"/>
        <v>1.3327778649458366E-3</v>
      </c>
      <c r="J25">
        <f t="shared" si="1"/>
        <v>12.503440126355009</v>
      </c>
      <c r="K25">
        <f t="shared" si="2"/>
        <v>599.764935483871</v>
      </c>
      <c r="L25">
        <f t="shared" si="3"/>
        <v>316.14669293365222</v>
      </c>
      <c r="M25">
        <f t="shared" si="4"/>
        <v>32.432170294655336</v>
      </c>
      <c r="N25">
        <f t="shared" si="5"/>
        <v>61.52738257002131</v>
      </c>
      <c r="O25">
        <f t="shared" si="6"/>
        <v>7.4865273298674345E-2</v>
      </c>
      <c r="P25">
        <f t="shared" si="7"/>
        <v>2.9731653845232597</v>
      </c>
      <c r="Q25">
        <f t="shared" si="8"/>
        <v>7.3833553663057397E-2</v>
      </c>
      <c r="R25">
        <f t="shared" si="9"/>
        <v>4.6237482401484467E-2</v>
      </c>
      <c r="S25">
        <f t="shared" si="10"/>
        <v>231.29107445903861</v>
      </c>
      <c r="T25">
        <f t="shared" si="11"/>
        <v>29.008474688549601</v>
      </c>
      <c r="U25">
        <f t="shared" si="12"/>
        <v>27.959561290322601</v>
      </c>
      <c r="V25">
        <f t="shared" si="13"/>
        <v>3.7859027752618135</v>
      </c>
      <c r="W25">
        <f t="shared" si="14"/>
        <v>52.322335855817784</v>
      </c>
      <c r="X25">
        <f t="shared" si="15"/>
        <v>1.9862108777873322</v>
      </c>
      <c r="Y25">
        <f t="shared" si="16"/>
        <v>3.796105134259756</v>
      </c>
      <c r="Z25">
        <f t="shared" si="17"/>
        <v>1.7996918974744813</v>
      </c>
      <c r="AA25">
        <f t="shared" si="18"/>
        <v>-58.775503844111391</v>
      </c>
      <c r="AB25">
        <f t="shared" si="19"/>
        <v>7.3986434910883618</v>
      </c>
      <c r="AC25">
        <f t="shared" si="20"/>
        <v>0.54233619092283292</v>
      </c>
      <c r="AD25">
        <f t="shared" si="21"/>
        <v>180.45655029693842</v>
      </c>
      <c r="AE25">
        <v>71</v>
      </c>
      <c r="AF25">
        <v>14</v>
      </c>
      <c r="AG25">
        <f t="shared" si="22"/>
        <v>1</v>
      </c>
      <c r="AH25">
        <f t="shared" si="23"/>
        <v>0</v>
      </c>
      <c r="AI25">
        <f t="shared" si="24"/>
        <v>54021.609563953789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15328.8</v>
      </c>
      <c r="AS25">
        <v>946.55353846153798</v>
      </c>
      <c r="AT25">
        <v>1124.81</v>
      </c>
      <c r="AU25">
        <f t="shared" si="27"/>
        <v>0.15847695303070031</v>
      </c>
      <c r="AV25">
        <v>0.5</v>
      </c>
      <c r="AW25">
        <f t="shared" si="28"/>
        <v>1180.1855425632334</v>
      </c>
      <c r="AX25">
        <f t="shared" si="29"/>
        <v>12.503440126355009</v>
      </c>
      <c r="AY25">
        <f t="shared" si="30"/>
        <v>93.516104398152549</v>
      </c>
      <c r="AZ25">
        <f t="shared" si="31"/>
        <v>0.42101332669517516</v>
      </c>
      <c r="BA25">
        <f t="shared" si="32"/>
        <v>1.1084009364968435E-2</v>
      </c>
      <c r="BB25">
        <f t="shared" si="33"/>
        <v>1.9001164641139394</v>
      </c>
      <c r="BC25" t="s">
        <v>331</v>
      </c>
      <c r="BD25">
        <v>651.25</v>
      </c>
      <c r="BE25">
        <f t="shared" si="34"/>
        <v>473.55999999999995</v>
      </c>
      <c r="BF25">
        <f t="shared" si="35"/>
        <v>0.37641790171987072</v>
      </c>
      <c r="BG25">
        <f t="shared" si="36"/>
        <v>0.81861706813542057</v>
      </c>
      <c r="BH25">
        <f t="shared" si="37"/>
        <v>0.43548022768743999</v>
      </c>
      <c r="BI25">
        <f t="shared" si="38"/>
        <v>0.83926310282415428</v>
      </c>
      <c r="BJ25">
        <f t="shared" si="39"/>
        <v>0.2589839333266904</v>
      </c>
      <c r="BK25">
        <f t="shared" si="40"/>
        <v>0.74101606667330966</v>
      </c>
      <c r="BL25">
        <f t="shared" si="41"/>
        <v>1400.0006451612901</v>
      </c>
      <c r="BM25">
        <f t="shared" si="42"/>
        <v>1180.1855425632334</v>
      </c>
      <c r="BN25">
        <f t="shared" si="43"/>
        <v>0.8429892847851278</v>
      </c>
      <c r="BO25">
        <f t="shared" si="44"/>
        <v>0.1959785695702557</v>
      </c>
      <c r="BP25">
        <v>6</v>
      </c>
      <c r="BQ25">
        <v>0.5</v>
      </c>
      <c r="BR25" t="s">
        <v>295</v>
      </c>
      <c r="BS25">
        <v>2</v>
      </c>
      <c r="BT25">
        <v>1608141561.5</v>
      </c>
      <c r="BU25">
        <v>599.764935483871</v>
      </c>
      <c r="BV25">
        <v>615.72122580645203</v>
      </c>
      <c r="BW25">
        <v>19.361454838709701</v>
      </c>
      <c r="BX25">
        <v>17.793780645161299</v>
      </c>
      <c r="BY25">
        <v>600.39429032258101</v>
      </c>
      <c r="BZ25">
        <v>19.320635483871001</v>
      </c>
      <c r="CA25">
        <v>500.22129032258101</v>
      </c>
      <c r="CB25">
        <v>102.485806451613</v>
      </c>
      <c r="CC25">
        <v>0.10002164516129</v>
      </c>
      <c r="CD25">
        <v>28.0057193548387</v>
      </c>
      <c r="CE25">
        <v>27.959561290322601</v>
      </c>
      <c r="CF25">
        <v>999.9</v>
      </c>
      <c r="CG25">
        <v>0</v>
      </c>
      <c r="CH25">
        <v>0</v>
      </c>
      <c r="CI25">
        <v>10002.1387096774</v>
      </c>
      <c r="CJ25">
        <v>0</v>
      </c>
      <c r="CK25">
        <v>437.841580645161</v>
      </c>
      <c r="CL25">
        <v>1400.0006451612901</v>
      </c>
      <c r="CM25">
        <v>0.90000264516129003</v>
      </c>
      <c r="CN25">
        <v>9.9997635483870903E-2</v>
      </c>
      <c r="CO25">
        <v>0</v>
      </c>
      <c r="CP25">
        <v>946.47767741935502</v>
      </c>
      <c r="CQ25">
        <v>4.99979</v>
      </c>
      <c r="CR25">
        <v>13373.729032258099</v>
      </c>
      <c r="CS25">
        <v>11904.6935483871</v>
      </c>
      <c r="CT25">
        <v>47.186999999999998</v>
      </c>
      <c r="CU25">
        <v>49.622967741935497</v>
      </c>
      <c r="CV25">
        <v>48.311999999999998</v>
      </c>
      <c r="CW25">
        <v>48.5</v>
      </c>
      <c r="CX25">
        <v>48.436999999999998</v>
      </c>
      <c r="CY25">
        <v>1255.5006451612901</v>
      </c>
      <c r="CZ25">
        <v>139.5</v>
      </c>
      <c r="DA25">
        <v>0</v>
      </c>
      <c r="DB25">
        <v>119.700000047684</v>
      </c>
      <c r="DC25">
        <v>0</v>
      </c>
      <c r="DD25">
        <v>946.55353846153798</v>
      </c>
      <c r="DE25">
        <v>8.6932649688874992</v>
      </c>
      <c r="DF25">
        <v>110.50940175115799</v>
      </c>
      <c r="DG25">
        <v>13374.3384615385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8.4000000000000005E-2</v>
      </c>
      <c r="DO25">
        <v>-4.8000000000000001E-2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12.509129720852799</v>
      </c>
      <c r="DW25">
        <v>7.7926135742572098E-3</v>
      </c>
      <c r="DX25">
        <v>9.5067837308966605E-2</v>
      </c>
      <c r="DY25">
        <v>1</v>
      </c>
      <c r="DZ25">
        <v>-15.956200000000001</v>
      </c>
      <c r="EA25">
        <v>-0.12599516129030999</v>
      </c>
      <c r="EB25">
        <v>0.122959851826888</v>
      </c>
      <c r="EC25">
        <v>1</v>
      </c>
      <c r="ED25">
        <v>1.56767677419355</v>
      </c>
      <c r="EE25">
        <v>0.44185258064515598</v>
      </c>
      <c r="EF25">
        <v>3.6237750534321503E-2</v>
      </c>
      <c r="EG25">
        <v>0</v>
      </c>
      <c r="EH25">
        <v>2</v>
      </c>
      <c r="EI25">
        <v>3</v>
      </c>
      <c r="EJ25" t="s">
        <v>332</v>
      </c>
      <c r="EK25">
        <v>100</v>
      </c>
      <c r="EL25">
        <v>100</v>
      </c>
      <c r="EM25">
        <v>-0.629</v>
      </c>
      <c r="EN25">
        <v>4.0300000000000002E-2</v>
      </c>
      <c r="EO25">
        <v>-0.888176780744804</v>
      </c>
      <c r="EP25">
        <v>8.1547674161403102E-4</v>
      </c>
      <c r="EQ25">
        <v>-7.5071724955183801E-7</v>
      </c>
      <c r="ER25">
        <v>1.8443278439785599E-10</v>
      </c>
      <c r="ES25">
        <v>-9.5467716491605806E-2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49.3</v>
      </c>
      <c r="FB25">
        <v>49.3</v>
      </c>
      <c r="FC25">
        <v>2</v>
      </c>
      <c r="FD25">
        <v>412.11700000000002</v>
      </c>
      <c r="FE25">
        <v>494.447</v>
      </c>
      <c r="FF25">
        <v>23.182200000000002</v>
      </c>
      <c r="FG25">
        <v>33.118600000000001</v>
      </c>
      <c r="FH25">
        <v>30.000399999999999</v>
      </c>
      <c r="FI25">
        <v>33.043900000000001</v>
      </c>
      <c r="FJ25">
        <v>32.987900000000003</v>
      </c>
      <c r="FK25">
        <v>27.859000000000002</v>
      </c>
      <c r="FL25">
        <v>50.331800000000001</v>
      </c>
      <c r="FM25">
        <v>0</v>
      </c>
      <c r="FN25">
        <v>23.172599999999999</v>
      </c>
      <c r="FO25">
        <v>615.60400000000004</v>
      </c>
      <c r="FP25">
        <v>17.751200000000001</v>
      </c>
      <c r="FQ25">
        <v>100.875</v>
      </c>
      <c r="FR25">
        <v>100.965</v>
      </c>
    </row>
    <row r="26" spans="1:174" x14ac:dyDescent="0.25">
      <c r="A26">
        <v>10</v>
      </c>
      <c r="B26">
        <v>1608141690</v>
      </c>
      <c r="C26">
        <v>959.40000009536698</v>
      </c>
      <c r="D26" t="s">
        <v>333</v>
      </c>
      <c r="E26" t="s">
        <v>334</v>
      </c>
      <c r="F26" t="s">
        <v>290</v>
      </c>
      <c r="G26" t="s">
        <v>291</v>
      </c>
      <c r="H26">
        <v>1608141682</v>
      </c>
      <c r="I26">
        <f t="shared" si="0"/>
        <v>1.1530087183203486E-3</v>
      </c>
      <c r="J26">
        <f t="shared" si="1"/>
        <v>14.585831049689659</v>
      </c>
      <c r="K26">
        <f t="shared" si="2"/>
        <v>799.83635483871001</v>
      </c>
      <c r="L26">
        <f t="shared" si="3"/>
        <v>415.05177567514761</v>
      </c>
      <c r="M26">
        <f t="shared" si="4"/>
        <v>42.57713468989683</v>
      </c>
      <c r="N26">
        <f t="shared" si="5"/>
        <v>82.049378428627193</v>
      </c>
      <c r="O26">
        <f t="shared" si="6"/>
        <v>6.4215427388120416E-2</v>
      </c>
      <c r="P26">
        <f t="shared" si="7"/>
        <v>2.972288660682485</v>
      </c>
      <c r="Q26">
        <f t="shared" si="8"/>
        <v>6.3454531416217611E-2</v>
      </c>
      <c r="R26">
        <f t="shared" si="9"/>
        <v>3.972669431309267E-2</v>
      </c>
      <c r="S26">
        <f t="shared" si="10"/>
        <v>231.29133184956751</v>
      </c>
      <c r="T26">
        <f t="shared" si="11"/>
        <v>29.032645003898416</v>
      </c>
      <c r="U26">
        <f t="shared" si="12"/>
        <v>27.9561903225806</v>
      </c>
      <c r="V26">
        <f t="shared" si="13"/>
        <v>3.7851586254400953</v>
      </c>
      <c r="W26">
        <f t="shared" si="14"/>
        <v>52.054488802989788</v>
      </c>
      <c r="X26">
        <f t="shared" si="15"/>
        <v>1.9734854552559131</v>
      </c>
      <c r="Y26">
        <f t="shared" si="16"/>
        <v>3.7911916928527489</v>
      </c>
      <c r="Z26">
        <f t="shared" si="17"/>
        <v>1.8116731701841822</v>
      </c>
      <c r="AA26">
        <f t="shared" si="18"/>
        <v>-50.847684477927373</v>
      </c>
      <c r="AB26">
        <f t="shared" si="19"/>
        <v>4.3766749563471086</v>
      </c>
      <c r="AC26">
        <f t="shared" si="20"/>
        <v>0.32087322518471179</v>
      </c>
      <c r="AD26">
        <f t="shared" si="21"/>
        <v>185.14119555317194</v>
      </c>
      <c r="AE26">
        <v>71</v>
      </c>
      <c r="AF26">
        <v>14</v>
      </c>
      <c r="AG26">
        <f t="shared" si="22"/>
        <v>1</v>
      </c>
      <c r="AH26">
        <f t="shared" si="23"/>
        <v>0</v>
      </c>
      <c r="AI26">
        <f t="shared" si="24"/>
        <v>53999.831223330832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335</v>
      </c>
      <c r="AR26">
        <v>15329</v>
      </c>
      <c r="AS26">
        <v>985.21849999999995</v>
      </c>
      <c r="AT26">
        <v>1188.8</v>
      </c>
      <c r="AU26">
        <f t="shared" si="27"/>
        <v>0.17124957940780616</v>
      </c>
      <c r="AV26">
        <v>0.5</v>
      </c>
      <c r="AW26">
        <f t="shared" si="28"/>
        <v>1180.1868974019458</v>
      </c>
      <c r="AX26">
        <f t="shared" si="29"/>
        <v>14.585831049689659</v>
      </c>
      <c r="AY26">
        <f t="shared" si="30"/>
        <v>101.05325490134345</v>
      </c>
      <c r="AZ26">
        <f t="shared" si="31"/>
        <v>0.43982166890982499</v>
      </c>
      <c r="BA26">
        <f t="shared" si="32"/>
        <v>1.2848455242883026E-2</v>
      </c>
      <c r="BB26">
        <f t="shared" si="33"/>
        <v>1.7440107671601615</v>
      </c>
      <c r="BC26" t="s">
        <v>336</v>
      </c>
      <c r="BD26">
        <v>665.94</v>
      </c>
      <c r="BE26">
        <f t="shared" si="34"/>
        <v>522.8599999999999</v>
      </c>
      <c r="BF26">
        <f t="shared" si="35"/>
        <v>0.3893613969322573</v>
      </c>
      <c r="BG26">
        <f t="shared" si="36"/>
        <v>0.7986009999460737</v>
      </c>
      <c r="BH26">
        <f t="shared" si="37"/>
        <v>0.43011108041344337</v>
      </c>
      <c r="BI26">
        <f t="shared" si="38"/>
        <v>0.81413551204258816</v>
      </c>
      <c r="BJ26">
        <f t="shared" si="39"/>
        <v>0.26318154670569771</v>
      </c>
      <c r="BK26">
        <f t="shared" si="40"/>
        <v>0.73681845329430229</v>
      </c>
      <c r="BL26">
        <f t="shared" si="41"/>
        <v>1400.00225806452</v>
      </c>
      <c r="BM26">
        <f t="shared" si="42"/>
        <v>1180.1868974019458</v>
      </c>
      <c r="BN26">
        <f t="shared" si="43"/>
        <v>0.84298928134125628</v>
      </c>
      <c r="BO26">
        <f t="shared" si="44"/>
        <v>0.19597856268251279</v>
      </c>
      <c r="BP26">
        <v>6</v>
      </c>
      <c r="BQ26">
        <v>0.5</v>
      </c>
      <c r="BR26" t="s">
        <v>295</v>
      </c>
      <c r="BS26">
        <v>2</v>
      </c>
      <c r="BT26">
        <v>1608141682</v>
      </c>
      <c r="BU26">
        <v>799.83635483871001</v>
      </c>
      <c r="BV26">
        <v>818.43806451612897</v>
      </c>
      <c r="BW26">
        <v>19.237993548387099</v>
      </c>
      <c r="BX26">
        <v>17.8815806451613</v>
      </c>
      <c r="BY26">
        <v>800.45822580645199</v>
      </c>
      <c r="BZ26">
        <v>19.1996903225807</v>
      </c>
      <c r="CA26">
        <v>500.21367741935501</v>
      </c>
      <c r="CB26">
        <v>102.482677419355</v>
      </c>
      <c r="CC26">
        <v>0.100029570967742</v>
      </c>
      <c r="CD26">
        <v>27.983503225806398</v>
      </c>
      <c r="CE26">
        <v>27.9561903225806</v>
      </c>
      <c r="CF26">
        <v>999.9</v>
      </c>
      <c r="CG26">
        <v>0</v>
      </c>
      <c r="CH26">
        <v>0</v>
      </c>
      <c r="CI26">
        <v>9997.4835483870993</v>
      </c>
      <c r="CJ26">
        <v>0</v>
      </c>
      <c r="CK26">
        <v>383.88648387096799</v>
      </c>
      <c r="CL26">
        <v>1400.00225806452</v>
      </c>
      <c r="CM26">
        <v>0.90000196774193497</v>
      </c>
      <c r="CN26">
        <v>9.9998303225806398E-2</v>
      </c>
      <c r="CO26">
        <v>0</v>
      </c>
      <c r="CP26">
        <v>985.238258064516</v>
      </c>
      <c r="CQ26">
        <v>4.99979</v>
      </c>
      <c r="CR26">
        <v>13904.7870967742</v>
      </c>
      <c r="CS26">
        <v>11904.7</v>
      </c>
      <c r="CT26">
        <v>47.2398387096774</v>
      </c>
      <c r="CU26">
        <v>49.673000000000002</v>
      </c>
      <c r="CV26">
        <v>48.375</v>
      </c>
      <c r="CW26">
        <v>48.561999999999998</v>
      </c>
      <c r="CX26">
        <v>48.5</v>
      </c>
      <c r="CY26">
        <v>1255.50225806452</v>
      </c>
      <c r="CZ26">
        <v>139.5</v>
      </c>
      <c r="DA26">
        <v>0</v>
      </c>
      <c r="DB26">
        <v>119.700000047684</v>
      </c>
      <c r="DC26">
        <v>0</v>
      </c>
      <c r="DD26">
        <v>985.21849999999995</v>
      </c>
      <c r="DE26">
        <v>0.119965816739</v>
      </c>
      <c r="DF26">
        <v>-0.41709397581112201</v>
      </c>
      <c r="DG26">
        <v>13904.7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8.4000000000000005E-2</v>
      </c>
      <c r="DO26">
        <v>-4.8000000000000001E-2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14.594036493253199</v>
      </c>
      <c r="DW26">
        <v>-1.19678812435889</v>
      </c>
      <c r="DX26">
        <v>0.11488565929708</v>
      </c>
      <c r="DY26">
        <v>0</v>
      </c>
      <c r="DZ26">
        <v>-18.609232258064502</v>
      </c>
      <c r="EA26">
        <v>1.3422241935483801</v>
      </c>
      <c r="EB26">
        <v>0.13253579282130601</v>
      </c>
      <c r="EC26">
        <v>0</v>
      </c>
      <c r="ED26">
        <v>1.3562245161290301</v>
      </c>
      <c r="EE26">
        <v>8.4432096774194804E-2</v>
      </c>
      <c r="EF26">
        <v>9.2374259222520599E-3</v>
      </c>
      <c r="EG26">
        <v>1</v>
      </c>
      <c r="EH26">
        <v>1</v>
      </c>
      <c r="EI26">
        <v>3</v>
      </c>
      <c r="EJ26" t="s">
        <v>307</v>
      </c>
      <c r="EK26">
        <v>100</v>
      </c>
      <c r="EL26">
        <v>100</v>
      </c>
      <c r="EM26">
        <v>-0.622</v>
      </c>
      <c r="EN26">
        <v>3.7900000000000003E-2</v>
      </c>
      <c r="EO26">
        <v>-0.888176780744804</v>
      </c>
      <c r="EP26">
        <v>8.1547674161403102E-4</v>
      </c>
      <c r="EQ26">
        <v>-7.5071724955183801E-7</v>
      </c>
      <c r="ER26">
        <v>1.8443278439785599E-10</v>
      </c>
      <c r="ES26">
        <v>-9.5467716491605806E-2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51.3</v>
      </c>
      <c r="FB26">
        <v>51.3</v>
      </c>
      <c r="FC26">
        <v>2</v>
      </c>
      <c r="FD26">
        <v>413.11799999999999</v>
      </c>
      <c r="FE26">
        <v>493.96199999999999</v>
      </c>
      <c r="FF26">
        <v>23.146100000000001</v>
      </c>
      <c r="FG26">
        <v>33.165900000000001</v>
      </c>
      <c r="FH26">
        <v>30.0002</v>
      </c>
      <c r="FI26">
        <v>33.091000000000001</v>
      </c>
      <c r="FJ26">
        <v>33.0364</v>
      </c>
      <c r="FK26">
        <v>35.180799999999998</v>
      </c>
      <c r="FL26">
        <v>50.325600000000001</v>
      </c>
      <c r="FM26">
        <v>0</v>
      </c>
      <c r="FN26">
        <v>23.1523</v>
      </c>
      <c r="FO26">
        <v>818.22</v>
      </c>
      <c r="FP26">
        <v>17.845800000000001</v>
      </c>
      <c r="FQ26">
        <v>100.869</v>
      </c>
      <c r="FR26">
        <v>100.952</v>
      </c>
    </row>
    <row r="27" spans="1:174" x14ac:dyDescent="0.25">
      <c r="A27">
        <v>11</v>
      </c>
      <c r="B27">
        <v>1608141810.5</v>
      </c>
      <c r="C27">
        <v>1079.9000000953699</v>
      </c>
      <c r="D27" t="s">
        <v>337</v>
      </c>
      <c r="E27" t="s">
        <v>338</v>
      </c>
      <c r="F27" t="s">
        <v>290</v>
      </c>
      <c r="G27" t="s">
        <v>291</v>
      </c>
      <c r="H27">
        <v>1608141802.5</v>
      </c>
      <c r="I27">
        <f t="shared" si="0"/>
        <v>9.2027540019774161E-4</v>
      </c>
      <c r="J27">
        <f t="shared" si="1"/>
        <v>15.51287223601094</v>
      </c>
      <c r="K27">
        <f t="shared" si="2"/>
        <v>999.82277419354796</v>
      </c>
      <c r="L27">
        <f t="shared" si="3"/>
        <v>489.43320996860092</v>
      </c>
      <c r="M27">
        <f t="shared" si="4"/>
        <v>50.204858777806365</v>
      </c>
      <c r="N27">
        <f t="shared" si="5"/>
        <v>102.55936899836023</v>
      </c>
      <c r="O27">
        <f t="shared" si="6"/>
        <v>5.1194592515924717E-2</v>
      </c>
      <c r="P27">
        <f t="shared" si="7"/>
        <v>2.9728364374891463</v>
      </c>
      <c r="Q27">
        <f t="shared" si="8"/>
        <v>5.0709814854780294E-2</v>
      </c>
      <c r="R27">
        <f t="shared" si="9"/>
        <v>3.1736806931034145E-2</v>
      </c>
      <c r="S27">
        <f t="shared" si="10"/>
        <v>231.2935271956234</v>
      </c>
      <c r="T27">
        <f t="shared" si="11"/>
        <v>29.094917362977352</v>
      </c>
      <c r="U27">
        <f t="shared" si="12"/>
        <v>27.978474193548401</v>
      </c>
      <c r="V27">
        <f t="shared" si="13"/>
        <v>3.7900802148739334</v>
      </c>
      <c r="W27">
        <f t="shared" si="14"/>
        <v>52.241100187668231</v>
      </c>
      <c r="X27">
        <f t="shared" si="15"/>
        <v>1.9808809930189399</v>
      </c>
      <c r="Y27">
        <f t="shared" si="16"/>
        <v>3.7918056585771072</v>
      </c>
      <c r="Z27">
        <f t="shared" si="17"/>
        <v>1.8091992218549935</v>
      </c>
      <c r="AA27">
        <f t="shared" si="18"/>
        <v>-40.584145148720403</v>
      </c>
      <c r="AB27">
        <f t="shared" si="19"/>
        <v>1.2511521625910098</v>
      </c>
      <c r="AC27">
        <f t="shared" si="20"/>
        <v>9.1722002608225578E-2</v>
      </c>
      <c r="AD27">
        <f t="shared" si="21"/>
        <v>192.05225621210224</v>
      </c>
      <c r="AE27">
        <v>70</v>
      </c>
      <c r="AF27">
        <v>14</v>
      </c>
      <c r="AG27">
        <f t="shared" si="22"/>
        <v>1</v>
      </c>
      <c r="AH27">
        <f t="shared" si="23"/>
        <v>0</v>
      </c>
      <c r="AI27">
        <f t="shared" si="24"/>
        <v>54015.277871097482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15329</v>
      </c>
      <c r="AS27">
        <v>1000.72</v>
      </c>
      <c r="AT27">
        <v>1218.3599999999999</v>
      </c>
      <c r="AU27">
        <f t="shared" si="27"/>
        <v>0.17863357299977012</v>
      </c>
      <c r="AV27">
        <v>0.5</v>
      </c>
      <c r="AW27">
        <f t="shared" si="28"/>
        <v>1180.1985393374205</v>
      </c>
      <c r="AX27">
        <f t="shared" si="29"/>
        <v>15.51287223601094</v>
      </c>
      <c r="AY27">
        <f t="shared" si="30"/>
        <v>105.41154096547658</v>
      </c>
      <c r="AZ27">
        <f t="shared" si="31"/>
        <v>0.44245543189205161</v>
      </c>
      <c r="BA27">
        <f t="shared" si="32"/>
        <v>1.363382446216266E-2</v>
      </c>
      <c r="BB27">
        <f t="shared" si="33"/>
        <v>1.6774352408155226</v>
      </c>
      <c r="BC27" t="s">
        <v>340</v>
      </c>
      <c r="BD27">
        <v>679.29</v>
      </c>
      <c r="BE27">
        <f t="shared" si="34"/>
        <v>539.06999999999994</v>
      </c>
      <c r="BF27">
        <f t="shared" si="35"/>
        <v>0.4037323538686996</v>
      </c>
      <c r="BG27">
        <f t="shared" si="36"/>
        <v>0.79128384421497688</v>
      </c>
      <c r="BH27">
        <f t="shared" si="37"/>
        <v>0.43278449800228808</v>
      </c>
      <c r="BI27">
        <f t="shared" si="38"/>
        <v>0.80252789235977695</v>
      </c>
      <c r="BJ27">
        <f t="shared" si="39"/>
        <v>0.27405403175660414</v>
      </c>
      <c r="BK27">
        <f t="shared" si="40"/>
        <v>0.72594596824339586</v>
      </c>
      <c r="BL27">
        <f t="shared" si="41"/>
        <v>1400.0161290322601</v>
      </c>
      <c r="BM27">
        <f t="shared" si="42"/>
        <v>1180.1985393374205</v>
      </c>
      <c r="BN27">
        <f t="shared" si="43"/>
        <v>0.84298924481192572</v>
      </c>
      <c r="BO27">
        <f t="shared" si="44"/>
        <v>0.19597848962385153</v>
      </c>
      <c r="BP27">
        <v>6</v>
      </c>
      <c r="BQ27">
        <v>0.5</v>
      </c>
      <c r="BR27" t="s">
        <v>295</v>
      </c>
      <c r="BS27">
        <v>2</v>
      </c>
      <c r="BT27">
        <v>1608141802.5</v>
      </c>
      <c r="BU27">
        <v>999.82277419354796</v>
      </c>
      <c r="BV27">
        <v>1019.53387096774</v>
      </c>
      <c r="BW27">
        <v>19.3110580645161</v>
      </c>
      <c r="BX27">
        <v>18.228519354838699</v>
      </c>
      <c r="BY27">
        <v>1000.46161290323</v>
      </c>
      <c r="BZ27">
        <v>19.271264516129001</v>
      </c>
      <c r="CA27">
        <v>500.215225806452</v>
      </c>
      <c r="CB27">
        <v>102.477548387097</v>
      </c>
      <c r="CC27">
        <v>0.1</v>
      </c>
      <c r="CD27">
        <v>27.986280645161301</v>
      </c>
      <c r="CE27">
        <v>27.978474193548401</v>
      </c>
      <c r="CF27">
        <v>999.9</v>
      </c>
      <c r="CG27">
        <v>0</v>
      </c>
      <c r="CH27">
        <v>0</v>
      </c>
      <c r="CI27">
        <v>10001.0832258065</v>
      </c>
      <c r="CJ27">
        <v>0</v>
      </c>
      <c r="CK27">
        <v>395.74464516129001</v>
      </c>
      <c r="CL27">
        <v>1400.0161290322601</v>
      </c>
      <c r="CM27">
        <v>0.90000400000000003</v>
      </c>
      <c r="CN27">
        <v>9.9996299999999996E-2</v>
      </c>
      <c r="CO27">
        <v>0</v>
      </c>
      <c r="CP27">
        <v>1000.72935483871</v>
      </c>
      <c r="CQ27">
        <v>4.99979</v>
      </c>
      <c r="CR27">
        <v>14114.5258064516</v>
      </c>
      <c r="CS27">
        <v>11904.8290322581</v>
      </c>
      <c r="CT27">
        <v>47.253999999999998</v>
      </c>
      <c r="CU27">
        <v>49.686999999999998</v>
      </c>
      <c r="CV27">
        <v>48.411000000000001</v>
      </c>
      <c r="CW27">
        <v>48.561999999999998</v>
      </c>
      <c r="CX27">
        <v>48.527999999999999</v>
      </c>
      <c r="CY27">
        <v>1255.5164516129</v>
      </c>
      <c r="CZ27">
        <v>139.49967741935501</v>
      </c>
      <c r="DA27">
        <v>0</v>
      </c>
      <c r="DB27">
        <v>119.5</v>
      </c>
      <c r="DC27">
        <v>0</v>
      </c>
      <c r="DD27">
        <v>1000.72</v>
      </c>
      <c r="DE27">
        <v>-6.15384082845112E-3</v>
      </c>
      <c r="DF27">
        <v>-7.8837607097957303</v>
      </c>
      <c r="DG27">
        <v>14114.507692307699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8.4000000000000005E-2</v>
      </c>
      <c r="DO27">
        <v>-4.8000000000000001E-2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15.5172121416997</v>
      </c>
      <c r="DW27">
        <v>-4.9539050579847498E-2</v>
      </c>
      <c r="DX27">
        <v>8.6884430995717896E-2</v>
      </c>
      <c r="DY27">
        <v>1</v>
      </c>
      <c r="DZ27">
        <v>-19.7102161290323</v>
      </c>
      <c r="EA27">
        <v>0.25459354838718201</v>
      </c>
      <c r="EB27">
        <v>0.107605963070089</v>
      </c>
      <c r="EC27">
        <v>0</v>
      </c>
      <c r="ED27">
        <v>1.0825280645161299</v>
      </c>
      <c r="EE27">
        <v>-6.8075322580648995E-2</v>
      </c>
      <c r="EF27">
        <v>5.1438440623499697E-3</v>
      </c>
      <c r="EG27">
        <v>1</v>
      </c>
      <c r="EH27">
        <v>2</v>
      </c>
      <c r="EI27">
        <v>3</v>
      </c>
      <c r="EJ27" t="s">
        <v>332</v>
      </c>
      <c r="EK27">
        <v>100</v>
      </c>
      <c r="EL27">
        <v>100</v>
      </c>
      <c r="EM27">
        <v>-0.63500000000000001</v>
      </c>
      <c r="EN27">
        <v>3.9699999999999999E-2</v>
      </c>
      <c r="EO27">
        <v>-0.888176780744804</v>
      </c>
      <c r="EP27">
        <v>8.1547674161403102E-4</v>
      </c>
      <c r="EQ27">
        <v>-7.5071724955183801E-7</v>
      </c>
      <c r="ER27">
        <v>1.8443278439785599E-10</v>
      </c>
      <c r="ES27">
        <v>-9.5467716491605806E-2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53.3</v>
      </c>
      <c r="FB27">
        <v>53.3</v>
      </c>
      <c r="FC27">
        <v>2</v>
      </c>
      <c r="FD27">
        <v>413.34199999999998</v>
      </c>
      <c r="FE27">
        <v>493.935</v>
      </c>
      <c r="FF27">
        <v>23.084599999999998</v>
      </c>
      <c r="FG27">
        <v>33.2014</v>
      </c>
      <c r="FH27">
        <v>29.9999</v>
      </c>
      <c r="FI27">
        <v>33.126399999999997</v>
      </c>
      <c r="FJ27">
        <v>33.069800000000001</v>
      </c>
      <c r="FK27">
        <v>42.178199999999997</v>
      </c>
      <c r="FL27">
        <v>49.239400000000003</v>
      </c>
      <c r="FM27">
        <v>0</v>
      </c>
      <c r="FN27">
        <v>23.091100000000001</v>
      </c>
      <c r="FO27">
        <v>1019.52</v>
      </c>
      <c r="FP27">
        <v>18.174099999999999</v>
      </c>
      <c r="FQ27">
        <v>100.863</v>
      </c>
      <c r="FR27">
        <v>100.946</v>
      </c>
    </row>
    <row r="28" spans="1:174" x14ac:dyDescent="0.25">
      <c r="A28">
        <v>12</v>
      </c>
      <c r="B28">
        <v>1608141931</v>
      </c>
      <c r="C28">
        <v>1200.4000000953699</v>
      </c>
      <c r="D28" t="s">
        <v>341</v>
      </c>
      <c r="E28" t="s">
        <v>342</v>
      </c>
      <c r="F28" t="s">
        <v>290</v>
      </c>
      <c r="G28" t="s">
        <v>291</v>
      </c>
      <c r="H28">
        <v>1608141923</v>
      </c>
      <c r="I28">
        <f t="shared" si="0"/>
        <v>7.8167651611564363E-4</v>
      </c>
      <c r="J28">
        <f t="shared" si="1"/>
        <v>16.127384559544062</v>
      </c>
      <c r="K28">
        <f t="shared" si="2"/>
        <v>1199.74580645161</v>
      </c>
      <c r="L28">
        <f t="shared" si="3"/>
        <v>574.65116412516898</v>
      </c>
      <c r="M28">
        <f t="shared" si="4"/>
        <v>58.942717043517519</v>
      </c>
      <c r="N28">
        <f t="shared" si="5"/>
        <v>123.05948723079722</v>
      </c>
      <c r="O28">
        <f t="shared" si="6"/>
        <v>4.3353498629641198E-2</v>
      </c>
      <c r="P28">
        <f t="shared" si="7"/>
        <v>2.9724948095373236</v>
      </c>
      <c r="Q28">
        <f t="shared" si="8"/>
        <v>4.3005263675472825E-2</v>
      </c>
      <c r="R28">
        <f t="shared" si="9"/>
        <v>2.6909344028328838E-2</v>
      </c>
      <c r="S28">
        <f t="shared" si="10"/>
        <v>231.29313674263221</v>
      </c>
      <c r="T28">
        <f t="shared" si="11"/>
        <v>29.12683025081504</v>
      </c>
      <c r="U28">
        <f t="shared" si="12"/>
        <v>27.994258064516099</v>
      </c>
      <c r="V28">
        <f t="shared" si="13"/>
        <v>3.7935695988871143</v>
      </c>
      <c r="W28">
        <f t="shared" si="14"/>
        <v>52.273824031380911</v>
      </c>
      <c r="X28">
        <f t="shared" si="15"/>
        <v>1.9816894306219555</v>
      </c>
      <c r="Y28">
        <f t="shared" si="16"/>
        <v>3.7909785008885359</v>
      </c>
      <c r="Z28">
        <f t="shared" si="17"/>
        <v>1.8118801682651589</v>
      </c>
      <c r="AA28">
        <f t="shared" si="18"/>
        <v>-34.471934360699883</v>
      </c>
      <c r="AB28">
        <f t="shared" si="19"/>
        <v>-1.8780634136889771</v>
      </c>
      <c r="AC28">
        <f t="shared" si="20"/>
        <v>-0.13770497268322704</v>
      </c>
      <c r="AD28">
        <f t="shared" si="21"/>
        <v>194.80543399556012</v>
      </c>
      <c r="AE28">
        <v>70</v>
      </c>
      <c r="AF28">
        <v>14</v>
      </c>
      <c r="AG28">
        <f t="shared" si="22"/>
        <v>1</v>
      </c>
      <c r="AH28">
        <f t="shared" si="23"/>
        <v>0</v>
      </c>
      <c r="AI28">
        <f t="shared" si="24"/>
        <v>54005.801911374867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15329.3</v>
      </c>
      <c r="AS28">
        <v>1013.51692307692</v>
      </c>
      <c r="AT28">
        <v>1243.18</v>
      </c>
      <c r="AU28">
        <f t="shared" si="27"/>
        <v>0.18473839421731375</v>
      </c>
      <c r="AV28">
        <v>0.5</v>
      </c>
      <c r="AW28">
        <f t="shared" si="28"/>
        <v>1180.1961393374245</v>
      </c>
      <c r="AX28">
        <f t="shared" si="29"/>
        <v>16.127384559544062</v>
      </c>
      <c r="AY28">
        <f t="shared" si="30"/>
        <v>109.01376982133444</v>
      </c>
      <c r="AZ28">
        <f t="shared" si="31"/>
        <v>0.44681381618108401</v>
      </c>
      <c r="BA28">
        <f t="shared" si="32"/>
        <v>1.4154538794491174E-2</v>
      </c>
      <c r="BB28">
        <f t="shared" si="33"/>
        <v>1.6239804372657216</v>
      </c>
      <c r="BC28" t="s">
        <v>344</v>
      </c>
      <c r="BD28">
        <v>687.71</v>
      </c>
      <c r="BE28">
        <f t="shared" si="34"/>
        <v>555.47</v>
      </c>
      <c r="BF28">
        <f t="shared" si="35"/>
        <v>0.41345721087201842</v>
      </c>
      <c r="BG28">
        <f t="shared" si="36"/>
        <v>0.7842307049880165</v>
      </c>
      <c r="BH28">
        <f t="shared" si="37"/>
        <v>0.43521269245234651</v>
      </c>
      <c r="BI28">
        <f t="shared" si="38"/>
        <v>0.79278157569782248</v>
      </c>
      <c r="BJ28">
        <f t="shared" si="39"/>
        <v>0.28054653258830309</v>
      </c>
      <c r="BK28">
        <f t="shared" si="40"/>
        <v>0.71945346741169691</v>
      </c>
      <c r="BL28">
        <f t="shared" si="41"/>
        <v>1400.01322580645</v>
      </c>
      <c r="BM28">
        <f t="shared" si="42"/>
        <v>1180.1961393374245</v>
      </c>
      <c r="BN28">
        <f t="shared" si="43"/>
        <v>0.8429892786602754</v>
      </c>
      <c r="BO28">
        <f t="shared" si="44"/>
        <v>0.19597855732055081</v>
      </c>
      <c r="BP28">
        <v>6</v>
      </c>
      <c r="BQ28">
        <v>0.5</v>
      </c>
      <c r="BR28" t="s">
        <v>295</v>
      </c>
      <c r="BS28">
        <v>2</v>
      </c>
      <c r="BT28">
        <v>1608141923</v>
      </c>
      <c r="BU28">
        <v>1199.74580645161</v>
      </c>
      <c r="BV28">
        <v>1220.2151612903201</v>
      </c>
      <c r="BW28">
        <v>19.3201161290323</v>
      </c>
      <c r="BX28">
        <v>18.4006258064516</v>
      </c>
      <c r="BY28">
        <v>1200.4177419354801</v>
      </c>
      <c r="BZ28">
        <v>19.280138709677399</v>
      </c>
      <c r="CA28">
        <v>500.21696774193498</v>
      </c>
      <c r="CB28">
        <v>102.47132258064499</v>
      </c>
      <c r="CC28">
        <v>9.9977580645161296E-2</v>
      </c>
      <c r="CD28">
        <v>27.982538709677399</v>
      </c>
      <c r="CE28">
        <v>27.994258064516099</v>
      </c>
      <c r="CF28">
        <v>999.9</v>
      </c>
      <c r="CG28">
        <v>0</v>
      </c>
      <c r="CH28">
        <v>0</v>
      </c>
      <c r="CI28">
        <v>9999.7577419354893</v>
      </c>
      <c r="CJ28">
        <v>0</v>
      </c>
      <c r="CK28">
        <v>377.69464516129</v>
      </c>
      <c r="CL28">
        <v>1400.01322580645</v>
      </c>
      <c r="CM28">
        <v>0.90000129032258003</v>
      </c>
      <c r="CN28">
        <v>9.9998970967741893E-2</v>
      </c>
      <c r="CO28">
        <v>0</v>
      </c>
      <c r="CP28">
        <v>1013.52935483871</v>
      </c>
      <c r="CQ28">
        <v>4.99979</v>
      </c>
      <c r="CR28">
        <v>14270.222580645201</v>
      </c>
      <c r="CS28">
        <v>11904.7903225806</v>
      </c>
      <c r="CT28">
        <v>47.258000000000003</v>
      </c>
      <c r="CU28">
        <v>49.691064516129003</v>
      </c>
      <c r="CV28">
        <v>48.423000000000002</v>
      </c>
      <c r="CW28">
        <v>48.6046774193548</v>
      </c>
      <c r="CX28">
        <v>48.533999999999999</v>
      </c>
      <c r="CY28">
        <v>1255.51225806452</v>
      </c>
      <c r="CZ28">
        <v>139.500967741935</v>
      </c>
      <c r="DA28">
        <v>0</v>
      </c>
      <c r="DB28">
        <v>119.700000047684</v>
      </c>
      <c r="DC28">
        <v>0</v>
      </c>
      <c r="DD28">
        <v>1013.51692307692</v>
      </c>
      <c r="DE28">
        <v>2.21128206294365</v>
      </c>
      <c r="DF28">
        <v>4.3418803162464901</v>
      </c>
      <c r="DG28">
        <v>14270.2076923077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8.4000000000000005E-2</v>
      </c>
      <c r="DO28">
        <v>-4.8000000000000001E-2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16.135105250346399</v>
      </c>
      <c r="DW28">
        <v>-1.5698309041298899</v>
      </c>
      <c r="DX28">
        <v>0.153213626313008</v>
      </c>
      <c r="DY28">
        <v>0</v>
      </c>
      <c r="DZ28">
        <v>-20.473816129032301</v>
      </c>
      <c r="EA28">
        <v>1.7629161290322699</v>
      </c>
      <c r="EB28">
        <v>0.18194206291010201</v>
      </c>
      <c r="EC28">
        <v>0</v>
      </c>
      <c r="ED28">
        <v>0.91969293548387099</v>
      </c>
      <c r="EE28">
        <v>-3.3848032258066103E-2</v>
      </c>
      <c r="EF28">
        <v>2.6812790271890999E-3</v>
      </c>
      <c r="EG28">
        <v>1</v>
      </c>
      <c r="EH28">
        <v>1</v>
      </c>
      <c r="EI28">
        <v>3</v>
      </c>
      <c r="EJ28" t="s">
        <v>307</v>
      </c>
      <c r="EK28">
        <v>100</v>
      </c>
      <c r="EL28">
        <v>100</v>
      </c>
      <c r="EM28">
        <v>-0.67</v>
      </c>
      <c r="EN28">
        <v>0.04</v>
      </c>
      <c r="EO28">
        <v>-0.888176780744804</v>
      </c>
      <c r="EP28">
        <v>8.1547674161403102E-4</v>
      </c>
      <c r="EQ28">
        <v>-7.5071724955183801E-7</v>
      </c>
      <c r="ER28">
        <v>1.8443278439785599E-10</v>
      </c>
      <c r="ES28">
        <v>-9.5467716491605806E-2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55.3</v>
      </c>
      <c r="FB28">
        <v>55.3</v>
      </c>
      <c r="FC28">
        <v>2</v>
      </c>
      <c r="FD28">
        <v>413.61</v>
      </c>
      <c r="FE28">
        <v>493.68200000000002</v>
      </c>
      <c r="FF28">
        <v>23.147099999999998</v>
      </c>
      <c r="FG28">
        <v>33.186599999999999</v>
      </c>
      <c r="FH28">
        <v>29.999700000000001</v>
      </c>
      <c r="FI28">
        <v>33.129300000000001</v>
      </c>
      <c r="FJ28">
        <v>33.0732</v>
      </c>
      <c r="FK28">
        <v>48.964700000000001</v>
      </c>
      <c r="FL28">
        <v>48.5839</v>
      </c>
      <c r="FM28">
        <v>0</v>
      </c>
      <c r="FN28">
        <v>23.154299999999999</v>
      </c>
      <c r="FO28">
        <v>1220.33</v>
      </c>
      <c r="FP28">
        <v>18.427199999999999</v>
      </c>
      <c r="FQ28">
        <v>100.87</v>
      </c>
      <c r="FR28">
        <v>100.94799999999999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2020-12-16T10:07:11Z</dcterms:created>
  <dcterms:modified xsi:type="dcterms:W3CDTF">2021-05-04T23:28:36Z</dcterms:modified>
</cp:coreProperties>
</file>