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uments\Forrestel Lab\GH Drydown\Data\Raw_Data_Preharvest_GHDD_20\CO2 curves!\all excel files\"/>
    </mc:Choice>
  </mc:AlternateContent>
  <xr:revisionPtr revIDLastSave="0" documentId="13_ncr:1_{90EBBA92-2387-474B-B55C-407BFB07872D}" xr6:coauthVersionLast="46" xr6:coauthVersionMax="46" xr10:uidLastSave="{00000000-0000-0000-0000-000000000000}"/>
  <bookViews>
    <workbookView xWindow="4185" yWindow="4185" windowWidth="21600" windowHeight="11385" xr2:uid="{00000000-000D-0000-FFFF-FFFF00000000}"/>
  </bookViews>
  <sheets>
    <sheet name="Measurements" sheetId="1" r:id="rId1"/>
    <sheet name="Remarks" sheetId="2" r:id="rId2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N21" i="1" l="1"/>
  <c r="AM21" i="1"/>
  <c r="AK21" i="1"/>
  <c r="AL21" i="1" s="1"/>
  <c r="T21" i="1" s="1"/>
  <c r="AJ21" i="1"/>
  <c r="AH21" i="1" s="1"/>
  <c r="Z21" i="1"/>
  <c r="Y21" i="1"/>
  <c r="X21" i="1" s="1"/>
  <c r="Q21" i="1"/>
  <c r="AN20" i="1"/>
  <c r="AM20" i="1"/>
  <c r="AL20" i="1" s="1"/>
  <c r="T20" i="1" s="1"/>
  <c r="AK20" i="1"/>
  <c r="AJ20" i="1"/>
  <c r="AH20" i="1"/>
  <c r="L20" i="1" s="1"/>
  <c r="Z20" i="1"/>
  <c r="Y20" i="1"/>
  <c r="X20" i="1"/>
  <c r="Q20" i="1"/>
  <c r="AN19" i="1"/>
  <c r="AM19" i="1"/>
  <c r="AK19" i="1"/>
  <c r="AL19" i="1" s="1"/>
  <c r="T19" i="1" s="1"/>
  <c r="AJ19" i="1"/>
  <c r="AH19" i="1"/>
  <c r="J19" i="1" s="1"/>
  <c r="I19" i="1" s="1"/>
  <c r="Z19" i="1"/>
  <c r="Y19" i="1"/>
  <c r="X19" i="1"/>
  <c r="Q19" i="1"/>
  <c r="O19" i="1"/>
  <c r="K19" i="1"/>
  <c r="AN18" i="1"/>
  <c r="AM18" i="1"/>
  <c r="AL18" i="1"/>
  <c r="T18" i="1" s="1"/>
  <c r="AK18" i="1"/>
  <c r="AJ18" i="1"/>
  <c r="AI18" i="1"/>
  <c r="AH18" i="1"/>
  <c r="J18" i="1" s="1"/>
  <c r="I18" i="1" s="1"/>
  <c r="Z18" i="1"/>
  <c r="Y18" i="1"/>
  <c r="X18" i="1" s="1"/>
  <c r="Q18" i="1"/>
  <c r="O18" i="1"/>
  <c r="L18" i="1"/>
  <c r="K18" i="1"/>
  <c r="AN17" i="1"/>
  <c r="AM17" i="1"/>
  <c r="AK17" i="1"/>
  <c r="AL17" i="1" s="1"/>
  <c r="T17" i="1" s="1"/>
  <c r="AJ17" i="1"/>
  <c r="AH17" i="1" s="1"/>
  <c r="Z17" i="1"/>
  <c r="Y17" i="1"/>
  <c r="X17" i="1" s="1"/>
  <c r="Q17" i="1"/>
  <c r="U18" i="1" l="1"/>
  <c r="V18" i="1" s="1"/>
  <c r="AC18" i="1" s="1"/>
  <c r="K17" i="1"/>
  <c r="L17" i="1"/>
  <c r="AI17" i="1"/>
  <c r="O17" i="1"/>
  <c r="J17" i="1"/>
  <c r="I17" i="1" s="1"/>
  <c r="K21" i="1"/>
  <c r="L21" i="1"/>
  <c r="AI21" i="1"/>
  <c r="J21" i="1"/>
  <c r="I21" i="1" s="1"/>
  <c r="O21" i="1"/>
  <c r="U17" i="1"/>
  <c r="V17" i="1" s="1"/>
  <c r="U19" i="1"/>
  <c r="V19" i="1" s="1"/>
  <c r="U21" i="1"/>
  <c r="V21" i="1" s="1"/>
  <c r="AC21" i="1" s="1"/>
  <c r="R19" i="1"/>
  <c r="P19" i="1" s="1"/>
  <c r="S19" i="1" s="1"/>
  <c r="M19" i="1" s="1"/>
  <c r="N19" i="1" s="1"/>
  <c r="AB19" i="1"/>
  <c r="AB18" i="1"/>
  <c r="L19" i="1"/>
  <c r="O20" i="1"/>
  <c r="J20" i="1"/>
  <c r="I20" i="1" s="1"/>
  <c r="AI20" i="1"/>
  <c r="AI19" i="1"/>
  <c r="K20" i="1"/>
  <c r="AB20" i="1" l="1"/>
  <c r="R21" i="1"/>
  <c r="P21" i="1" s="1"/>
  <c r="S21" i="1" s="1"/>
  <c r="M21" i="1" s="1"/>
  <c r="N21" i="1" s="1"/>
  <c r="AB21" i="1"/>
  <c r="U20" i="1"/>
  <c r="V20" i="1" s="1"/>
  <c r="R20" i="1" s="1"/>
  <c r="P20" i="1" s="1"/>
  <c r="S20" i="1" s="1"/>
  <c r="M20" i="1" s="1"/>
  <c r="N20" i="1" s="1"/>
  <c r="W19" i="1"/>
  <c r="AA19" i="1" s="1"/>
  <c r="AD19" i="1"/>
  <c r="AC19" i="1"/>
  <c r="AD17" i="1"/>
  <c r="W17" i="1"/>
  <c r="AA17" i="1" s="1"/>
  <c r="W18" i="1"/>
  <c r="AA18" i="1" s="1"/>
  <c r="AD18" i="1"/>
  <c r="AE18" i="1" s="1"/>
  <c r="R17" i="1"/>
  <c r="P17" i="1" s="1"/>
  <c r="S17" i="1" s="1"/>
  <c r="M17" i="1" s="1"/>
  <c r="N17" i="1" s="1"/>
  <c r="AB17" i="1"/>
  <c r="AD21" i="1"/>
  <c r="W21" i="1"/>
  <c r="AA21" i="1" s="1"/>
  <c r="R18" i="1"/>
  <c r="P18" i="1" s="1"/>
  <c r="S18" i="1" s="1"/>
  <c r="M18" i="1" s="1"/>
  <c r="N18" i="1" s="1"/>
  <c r="AC17" i="1"/>
  <c r="AE21" i="1" l="1"/>
  <c r="AE19" i="1"/>
  <c r="W20" i="1"/>
  <c r="AA20" i="1" s="1"/>
  <c r="AD20" i="1"/>
  <c r="AC20" i="1"/>
  <c r="AE17" i="1"/>
  <c r="AE20" i="1" l="1"/>
</calcChain>
</file>

<file path=xl/sharedStrings.xml><?xml version="1.0" encoding="utf-8"?>
<sst xmlns="http://schemas.openxmlformats.org/spreadsheetml/2006/main" count="464" uniqueCount="249">
  <si>
    <t>File opened</t>
  </si>
  <si>
    <t>2020-12-16 10:12:38</t>
  </si>
  <si>
    <t>Console s/n</t>
  </si>
  <si>
    <t>68C-901130</t>
  </si>
  <si>
    <t>Console ver</t>
  </si>
  <si>
    <t>Bluestem v.1.4.07</t>
  </si>
  <si>
    <t>Scripts ver</t>
  </si>
  <si>
    <t>2020.06  1.4.07, Oct 2020</t>
  </si>
  <si>
    <t>Head s/n</t>
  </si>
  <si>
    <t>68H-581130</t>
  </si>
  <si>
    <t>Head ver</t>
  </si>
  <si>
    <t>1.4.2</t>
  </si>
  <si>
    <t>Head cal</t>
  </si>
  <si>
    <t>{"co2bspanconc1": "400", "tazero": "0.00104713", "flowazero": "0.317", "h2oaspanconc1": "12.17", "h2obspan2": "0", "co2bspan2a": "0.0873229", "co2aspan2a": "0.0865215", "co2aspan2": "0", "chamberpressurezero": "2.57375", "co2bspan1": "0.999577", "h2obspan1": "0.998939", "co2bspan2b": "0.087286", "co2bspanconc2": "0", "h2obspanconc2": "0", "co2azero": "0.892502", "ssb_ref": "34919.1", "ssa_ref": "37127.4", "co2bzero": "0.898612", "co2aspan1": "1.00054", "h2oaspanconc2": "0", "h2obspan2b": "0.0677395", "h2oaspan2b": "0.0671222", "h2oaspan2a": "0.0668561", "h2oaspan2": "0", "h2obspanconc1": "12.17", "h2oazero": "1.16161", "flowmeterzero": "0.990581", "co2bspan2": "0", "tbzero": "0.0513058", "co2aspanconc1": "400", "h2oaspan1": "1.00398", "h2obspan2a": "0.0678114", "co2aspanconc2": "0", "co2aspan2b": "0.086568", "oxygen": "21", "h2obzero": "1.16501", "flowbzero": "0.26"}</t>
  </si>
  <si>
    <t>Chamber type</t>
  </si>
  <si>
    <t>6800-01a</t>
  </si>
  <si>
    <t>Chamber s/n</t>
  </si>
  <si>
    <t>MPF-551014</t>
  </si>
  <si>
    <t>Chamber rev</t>
  </si>
  <si>
    <t>0</t>
  </si>
  <si>
    <t>Chamber cal</t>
  </si>
  <si>
    <t>10:12:39</t>
  </si>
  <si>
    <t>Stability Definition:	A (GasEx): Slp&lt;0.5 Per=15	ΔH2O (Meas2): Slp&lt;0.2 Per=15	ΔCO2 (Meas2): Slp&lt;0.2 Per=15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</si>
  <si>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</si>
  <si>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</si>
  <si>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</si>
  <si>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</si>
  <si>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</si>
  <si>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</si>
  <si>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</si>
  <si>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</si>
  <si>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</si>
  <si>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</si>
  <si>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</si>
  <si>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</si>
  <si>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</si>
  <si>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</si>
  <si>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</si>
  <si>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</si>
  <si>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</si>
  <si>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</si>
  <si>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</si>
  <si>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</si>
  <si>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</si>
  <si>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</si>
  <si>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</si>
  <si>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</si>
  <si>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</si>
  <si>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</si>
  <si>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</si>
  <si>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</si>
  <si>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</si>
  <si>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</si>
  <si>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</si>
  <si>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</si>
  <si>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</si>
  <si>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</si>
  <si>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</si>
  <si>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</si>
  <si>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</si>
  <si>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</si>
  <si>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</si>
  <si>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</si>
  <si>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</si>
  <si>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</si>
  <si>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</si>
  <si>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</si>
  <si>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</si>
  <si>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</si>
  <si>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</si>
  <si>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</si>
  <si>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</si>
  <si>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</si>
  <si>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</si>
  <si>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</si>
  <si>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6.07058 92.363 391.428 619.968 858.153 1059.61 1241.84 1400.52</t>
  </si>
  <si>
    <t>Fs_true</t>
  </si>
  <si>
    <t>1.21091 103.559 404.005 601.341 801.253 1000.78 1201.79 1400.9</t>
  </si>
  <si>
    <t>leak_wt</t>
  </si>
  <si>
    <t>Sys</t>
  </si>
  <si>
    <t>UserDefCon</t>
  </si>
  <si>
    <t>GasEx</t>
  </si>
  <si>
    <t>Leak</t>
  </si>
  <si>
    <t>LeafQ</t>
  </si>
  <si>
    <t>Const</t>
  </si>
  <si>
    <t>Meas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</si>
  <si>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</si>
  <si>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</si>
  <si>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</si>
  <si>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</si>
  <si>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</si>
  <si>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</si>
  <si>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</si>
  <si>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</si>
  <si>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</si>
  <si>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</si>
  <si>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</si>
  <si>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</si>
  <si>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</si>
  <si>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</si>
  <si>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</si>
  <si>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</si>
  <si>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</si>
  <si>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</si>
  <si>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</si>
  <si>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</si>
  <si>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</si>
  <si>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</si>
  <si>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</si>
  <si>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</si>
  <si>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</si>
  <si>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</si>
  <si>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</si>
  <si>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</si>
  <si>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</si>
  <si>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</si>
  <si>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</si>
  <si>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</si>
  <si>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</si>
  <si>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</si>
  <si>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</si>
  <si>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</si>
  <si>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</si>
  <si>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</si>
  <si>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</si>
  <si>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</si>
  <si>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</si>
  <si>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</si>
  <si>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</si>
  <si>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</si>
  <si>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</si>
  <si>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</si>
  <si>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</si>
  <si>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</si>
  <si>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</si>
  <si>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</si>
  <si>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</si>
  <si>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</si>
  <si>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</si>
  <si>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</si>
  <si>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</si>
  <si>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</si>
  <si>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</si>
  <si>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</si>
  <si>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</si>
  <si>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</si>
  <si>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</si>
  <si>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</si>
  <si>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</si>
  <si>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</si>
  <si>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</si>
  <si>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</si>
  <si>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</si>
  <si>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</si>
  <si>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</si>
  <si>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</si>
  <si>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</si>
  <si>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</si>
  <si>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</si>
  <si>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</si>
  <si>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</si>
  <si>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</si>
  <si>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</si>
  <si>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</si>
  <si>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</si>
  <si>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</si>
  <si>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</si>
  <si>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</si>
  <si>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</si>
  <si>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</si>
  <si>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</si>
  <si>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</si>
  <si>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</si>
  <si>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</si>
  <si>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</si>
  <si>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</si>
  <si>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</si>
  <si>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</si>
  <si>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</si>
  <si>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</si>
  <si>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</si>
  <si>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</si>
  <si>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</si>
  <si>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</si>
  <si>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</si>
  <si>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</si>
  <si>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</si>
  <si>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</si>
  <si>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</si>
  <si>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</si>
  <si>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</si>
  <si>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</si>
  <si>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</si>
  <si>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</si>
  <si>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</si>
  <si>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</si>
  <si>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</si>
  <si>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</si>
  <si>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</si>
  <si>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</si>
  <si>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</si>
  <si>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</si>
  <si>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</si>
  <si>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</si>
  <si>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</si>
  <si>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</si>
  <si>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</si>
  <si>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</si>
  <si>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</si>
  <si>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</si>
  <si>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</si>
  <si>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</si>
  <si>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</si>
  <si>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</si>
  <si>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</si>
  <si>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</si>
  <si>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</si>
  <si>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</si>
  <si>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</si>
  <si>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</si>
  <si>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</si>
  <si>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</si>
  <si>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</si>
  <si>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</si>
  <si>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</si>
  <si>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</si>
  <si>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</si>
  <si>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</si>
  <si>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</si>
  <si>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</si>
  <si>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</si>
  <si>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20201216 10:13:36</t>
  </si>
  <si>
    <t>10:13:36</t>
  </si>
  <si>
    <t>1149</t>
  </si>
  <si>
    <t>_1</t>
  </si>
  <si>
    <t>0: Broadleaf</t>
  </si>
  <si>
    <t>10:07:34</t>
  </si>
  <si>
    <t>0/3</t>
  </si>
  <si>
    <t>20201216 10:14:51</t>
  </si>
  <si>
    <t>10:14:51</t>
  </si>
  <si>
    <t>3/3</t>
  </si>
  <si>
    <t>20201216 10:16:26</t>
  </si>
  <si>
    <t>10:16:26</t>
  </si>
  <si>
    <t>20201216 10:18:27</t>
  </si>
  <si>
    <t>10:18:27</t>
  </si>
  <si>
    <t>10:18:54</t>
  </si>
  <si>
    <t>1/3</t>
  </si>
  <si>
    <t>20201216 10:20:53</t>
  </si>
  <si>
    <t>10:20:53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</si>
</sst>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DT21"/>
  <sheetViews>
    <sheetView tabSelected="1" workbookViewId="0"/>
  </sheetViews>
  <sheetFormatPr defaultRowHeight="15" x14ac:dyDescent="0.25"/>
  <sheetData>
    <row r="2" spans="1:124" x14ac:dyDescent="0.25">
      <c r="A2" t="s">
        <v>23</v>
      </c>
      <c r="B2" t="s">
        <v>24</v>
      </c>
      <c r="C2" t="s">
        <v>26</v>
      </c>
    </row>
    <row r="3" spans="1:124" x14ac:dyDescent="0.25">
      <c r="B3" t="s">
        <v>25</v>
      </c>
      <c r="C3">
        <v>21</v>
      </c>
    </row>
    <row r="4" spans="1:124" x14ac:dyDescent="0.25">
      <c r="A4" t="s">
        <v>27</v>
      </c>
      <c r="B4" t="s">
        <v>28</v>
      </c>
      <c r="C4" t="s">
        <v>29</v>
      </c>
      <c r="D4" t="s">
        <v>31</v>
      </c>
      <c r="E4" t="s">
        <v>32</v>
      </c>
      <c r="F4" t="s">
        <v>33</v>
      </c>
      <c r="G4" t="s">
        <v>34</v>
      </c>
      <c r="H4" t="s">
        <v>35</v>
      </c>
      <c r="I4" t="s">
        <v>36</v>
      </c>
      <c r="J4" t="s">
        <v>37</v>
      </c>
      <c r="K4" t="s">
        <v>38</v>
      </c>
    </row>
    <row r="5" spans="1:124" x14ac:dyDescent="0.25">
      <c r="B5" t="s">
        <v>15</v>
      </c>
      <c r="C5" t="s">
        <v>30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124" x14ac:dyDescent="0.25">
      <c r="A6" t="s">
        <v>39</v>
      </c>
      <c r="B6" t="s">
        <v>40</v>
      </c>
      <c r="C6" t="s">
        <v>41</v>
      </c>
      <c r="D6" t="s">
        <v>42</v>
      </c>
      <c r="E6" t="s">
        <v>43</v>
      </c>
    </row>
    <row r="7" spans="1:124" x14ac:dyDescent="0.25">
      <c r="B7">
        <v>0</v>
      </c>
      <c r="C7">
        <v>1</v>
      </c>
      <c r="D7">
        <v>0</v>
      </c>
      <c r="E7">
        <v>0</v>
      </c>
    </row>
    <row r="8" spans="1:124" x14ac:dyDescent="0.25">
      <c r="A8" t="s">
        <v>44</v>
      </c>
      <c r="B8" t="s">
        <v>45</v>
      </c>
      <c r="C8" t="s">
        <v>47</v>
      </c>
      <c r="D8" t="s">
        <v>49</v>
      </c>
      <c r="E8" t="s">
        <v>50</v>
      </c>
      <c r="F8" t="s">
        <v>51</v>
      </c>
      <c r="G8" t="s">
        <v>52</v>
      </c>
      <c r="H8" t="s">
        <v>53</v>
      </c>
      <c r="I8" t="s">
        <v>54</v>
      </c>
      <c r="J8" t="s">
        <v>55</v>
      </c>
      <c r="K8" t="s">
        <v>56</v>
      </c>
      <c r="L8" t="s">
        <v>57</v>
      </c>
      <c r="M8" t="s">
        <v>58</v>
      </c>
      <c r="N8" t="s">
        <v>59</v>
      </c>
      <c r="O8" t="s">
        <v>60</v>
      </c>
      <c r="P8" t="s">
        <v>61</v>
      </c>
      <c r="Q8" t="s">
        <v>62</v>
      </c>
    </row>
    <row r="9" spans="1:124" x14ac:dyDescent="0.25">
      <c r="B9" t="s">
        <v>46</v>
      </c>
      <c r="C9" t="s">
        <v>48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24" x14ac:dyDescent="0.25">
      <c r="A10" t="s">
        <v>63</v>
      </c>
      <c r="B10" t="s">
        <v>64</v>
      </c>
      <c r="C10" t="s">
        <v>65</v>
      </c>
      <c r="D10" t="s">
        <v>66</v>
      </c>
      <c r="E10" t="s">
        <v>67</v>
      </c>
      <c r="F10" t="s">
        <v>68</v>
      </c>
    </row>
    <row r="11" spans="1:124" x14ac:dyDescent="0.25">
      <c r="B11">
        <v>0</v>
      </c>
      <c r="C11">
        <v>0</v>
      </c>
      <c r="D11">
        <v>0</v>
      </c>
      <c r="E11">
        <v>0</v>
      </c>
      <c r="F11">
        <v>1</v>
      </c>
    </row>
    <row r="12" spans="1:124" x14ac:dyDescent="0.25">
      <c r="A12" t="s">
        <v>69</v>
      </c>
      <c r="B12" t="s">
        <v>70</v>
      </c>
      <c r="C12" t="s">
        <v>71</v>
      </c>
      <c r="D12" t="s">
        <v>72</v>
      </c>
      <c r="E12" t="s">
        <v>73</v>
      </c>
      <c r="F12" t="s">
        <v>74</v>
      </c>
      <c r="G12" t="s">
        <v>76</v>
      </c>
      <c r="H12" t="s">
        <v>78</v>
      </c>
    </row>
    <row r="13" spans="1:124" x14ac:dyDescent="0.25">
      <c r="B13">
        <v>-6276</v>
      </c>
      <c r="C13">
        <v>6.6</v>
      </c>
      <c r="D13">
        <v>1.7090000000000001E-5</v>
      </c>
      <c r="E13">
        <v>3.11</v>
      </c>
      <c r="F13" t="s">
        <v>75</v>
      </c>
      <c r="G13" t="s">
        <v>77</v>
      </c>
      <c r="H13">
        <v>0</v>
      </c>
    </row>
    <row r="14" spans="1:124" x14ac:dyDescent="0.25">
      <c r="A14" t="s">
        <v>79</v>
      </c>
      <c r="B14" t="s">
        <v>79</v>
      </c>
      <c r="C14" t="s">
        <v>79</v>
      </c>
      <c r="D14" t="s">
        <v>79</v>
      </c>
      <c r="E14" t="s">
        <v>79</v>
      </c>
      <c r="F14" t="s">
        <v>80</v>
      </c>
      <c r="G14" t="s">
        <v>80</v>
      </c>
      <c r="H14" t="s">
        <v>81</v>
      </c>
      <c r="I14" t="s">
        <v>81</v>
      </c>
      <c r="J14" t="s">
        <v>81</v>
      </c>
      <c r="K14" t="s">
        <v>81</v>
      </c>
      <c r="L14" t="s">
        <v>81</v>
      </c>
      <c r="M14" t="s">
        <v>81</v>
      </c>
      <c r="N14" t="s">
        <v>81</v>
      </c>
      <c r="O14" t="s">
        <v>81</v>
      </c>
      <c r="P14" t="s">
        <v>81</v>
      </c>
      <c r="Q14" t="s">
        <v>81</v>
      </c>
      <c r="R14" t="s">
        <v>81</v>
      </c>
      <c r="S14" t="s">
        <v>81</v>
      </c>
      <c r="T14" t="s">
        <v>81</v>
      </c>
      <c r="U14" t="s">
        <v>81</v>
      </c>
      <c r="V14" t="s">
        <v>81</v>
      </c>
      <c r="W14" t="s">
        <v>81</v>
      </c>
      <c r="X14" t="s">
        <v>81</v>
      </c>
      <c r="Y14" t="s">
        <v>81</v>
      </c>
      <c r="Z14" t="s">
        <v>81</v>
      </c>
      <c r="AA14" t="s">
        <v>81</v>
      </c>
      <c r="AB14" t="s">
        <v>81</v>
      </c>
      <c r="AC14" t="s">
        <v>81</v>
      </c>
      <c r="AD14" t="s">
        <v>81</v>
      </c>
      <c r="AE14" t="s">
        <v>81</v>
      </c>
      <c r="AF14" t="s">
        <v>82</v>
      </c>
      <c r="AG14" t="s">
        <v>82</v>
      </c>
      <c r="AH14" t="s">
        <v>82</v>
      </c>
      <c r="AI14" t="s">
        <v>82</v>
      </c>
      <c r="AJ14" t="s">
        <v>82</v>
      </c>
      <c r="AK14" t="s">
        <v>83</v>
      </c>
      <c r="AL14" t="s">
        <v>83</v>
      </c>
      <c r="AM14" t="s">
        <v>83</v>
      </c>
      <c r="AN14" t="s">
        <v>83</v>
      </c>
      <c r="AO14" t="s">
        <v>84</v>
      </c>
      <c r="AP14" t="s">
        <v>84</v>
      </c>
      <c r="AQ14" t="s">
        <v>84</v>
      </c>
      <c r="AR14" t="s">
        <v>84</v>
      </c>
      <c r="AS14" t="s">
        <v>85</v>
      </c>
      <c r="AT14" t="s">
        <v>85</v>
      </c>
      <c r="AU14" t="s">
        <v>85</v>
      </c>
      <c r="AV14" t="s">
        <v>85</v>
      </c>
      <c r="AW14" t="s">
        <v>85</v>
      </c>
      <c r="AX14" t="s">
        <v>85</v>
      </c>
      <c r="AY14" t="s">
        <v>85</v>
      </c>
      <c r="AZ14" t="s">
        <v>85</v>
      </c>
      <c r="BA14" t="s">
        <v>85</v>
      </c>
      <c r="BB14" t="s">
        <v>85</v>
      </c>
      <c r="BC14" t="s">
        <v>85</v>
      </c>
      <c r="BD14" t="s">
        <v>85</v>
      </c>
      <c r="BE14" t="s">
        <v>85</v>
      </c>
      <c r="BF14" t="s">
        <v>85</v>
      </c>
      <c r="BG14" t="s">
        <v>85</v>
      </c>
      <c r="BH14" t="s">
        <v>85</v>
      </c>
      <c r="BI14" t="s">
        <v>85</v>
      </c>
      <c r="BJ14" t="s">
        <v>85</v>
      </c>
      <c r="BK14" t="s">
        <v>86</v>
      </c>
      <c r="BL14" t="s">
        <v>86</v>
      </c>
      <c r="BM14" t="s">
        <v>86</v>
      </c>
      <c r="BN14" t="s">
        <v>86</v>
      </c>
      <c r="BO14" t="s">
        <v>86</v>
      </c>
      <c r="BP14" t="s">
        <v>86</v>
      </c>
      <c r="BQ14" t="s">
        <v>86</v>
      </c>
      <c r="BR14" t="s">
        <v>86</v>
      </c>
      <c r="BS14" t="s">
        <v>86</v>
      </c>
      <c r="BT14" t="s">
        <v>86</v>
      </c>
      <c r="BU14" t="s">
        <v>86</v>
      </c>
      <c r="BV14" t="s">
        <v>86</v>
      </c>
      <c r="BW14" t="s">
        <v>86</v>
      </c>
      <c r="BX14" t="s">
        <v>87</v>
      </c>
      <c r="BY14" t="s">
        <v>87</v>
      </c>
      <c r="BZ14" t="s">
        <v>87</v>
      </c>
      <c r="CA14" t="s">
        <v>87</v>
      </c>
      <c r="CB14" t="s">
        <v>87</v>
      </c>
      <c r="CC14" t="s">
        <v>87</v>
      </c>
      <c r="CD14" t="s">
        <v>87</v>
      </c>
      <c r="CE14" t="s">
        <v>87</v>
      </c>
      <c r="CF14" t="s">
        <v>87</v>
      </c>
      <c r="CG14" t="s">
        <v>87</v>
      </c>
      <c r="CH14" t="s">
        <v>87</v>
      </c>
      <c r="CI14" t="s">
        <v>87</v>
      </c>
      <c r="CJ14" t="s">
        <v>87</v>
      </c>
      <c r="CK14" t="s">
        <v>87</v>
      </c>
      <c r="CL14" t="s">
        <v>87</v>
      </c>
      <c r="CM14" t="s">
        <v>88</v>
      </c>
      <c r="CN14" t="s">
        <v>88</v>
      </c>
      <c r="CO14" t="s">
        <v>88</v>
      </c>
      <c r="CP14" t="s">
        <v>88</v>
      </c>
      <c r="CQ14" t="s">
        <v>88</v>
      </c>
      <c r="CR14" t="s">
        <v>88</v>
      </c>
      <c r="CS14" t="s">
        <v>88</v>
      </c>
      <c r="CT14" t="s">
        <v>88</v>
      </c>
      <c r="CU14" t="s">
        <v>88</v>
      </c>
      <c r="CV14" t="s">
        <v>88</v>
      </c>
      <c r="CW14" t="s">
        <v>88</v>
      </c>
      <c r="CX14" t="s">
        <v>88</v>
      </c>
      <c r="CY14" t="s">
        <v>88</v>
      </c>
      <c r="CZ14" t="s">
        <v>88</v>
      </c>
      <c r="DA14" t="s">
        <v>88</v>
      </c>
      <c r="DB14" t="s">
        <v>88</v>
      </c>
      <c r="DC14" t="s">
        <v>88</v>
      </c>
      <c r="DD14" t="s">
        <v>88</v>
      </c>
      <c r="DE14" t="s">
        <v>89</v>
      </c>
      <c r="DF14" t="s">
        <v>89</v>
      </c>
      <c r="DG14" t="s">
        <v>89</v>
      </c>
      <c r="DH14" t="s">
        <v>89</v>
      </c>
      <c r="DI14" t="s">
        <v>89</v>
      </c>
      <c r="DJ14" t="s">
        <v>89</v>
      </c>
      <c r="DK14" t="s">
        <v>89</v>
      </c>
      <c r="DL14" t="s">
        <v>89</v>
      </c>
      <c r="DM14" t="s">
        <v>89</v>
      </c>
      <c r="DN14" t="s">
        <v>89</v>
      </c>
      <c r="DO14" t="s">
        <v>89</v>
      </c>
      <c r="DP14" t="s">
        <v>89</v>
      </c>
      <c r="DQ14" t="s">
        <v>89</v>
      </c>
      <c r="DR14" t="s">
        <v>89</v>
      </c>
      <c r="DS14" t="s">
        <v>89</v>
      </c>
      <c r="DT14" t="s">
        <v>89</v>
      </c>
    </row>
    <row r="15" spans="1:124" x14ac:dyDescent="0.25">
      <c r="A15" t="s">
        <v>90</v>
      </c>
      <c r="B15" t="s">
        <v>91</v>
      </c>
      <c r="C15" t="s">
        <v>92</v>
      </c>
      <c r="D15" t="s">
        <v>93</v>
      </c>
      <c r="E15" t="s">
        <v>94</v>
      </c>
      <c r="F15" t="s">
        <v>95</v>
      </c>
      <c r="G15" t="s">
        <v>96</v>
      </c>
      <c r="H15" t="s">
        <v>97</v>
      </c>
      <c r="I15" t="s">
        <v>98</v>
      </c>
      <c r="J15" t="s">
        <v>99</v>
      </c>
      <c r="K15" t="s">
        <v>100</v>
      </c>
      <c r="L15" t="s">
        <v>101</v>
      </c>
      <c r="M15" t="s">
        <v>102</v>
      </c>
      <c r="N15" t="s">
        <v>103</v>
      </c>
      <c r="O15" t="s">
        <v>104</v>
      </c>
      <c r="P15" t="s">
        <v>105</v>
      </c>
      <c r="Q15" t="s">
        <v>106</v>
      </c>
      <c r="R15" t="s">
        <v>107</v>
      </c>
      <c r="S15" t="s">
        <v>108</v>
      </c>
      <c r="T15" t="s">
        <v>109</v>
      </c>
      <c r="U15" t="s">
        <v>110</v>
      </c>
      <c r="V15" t="s">
        <v>111</v>
      </c>
      <c r="W15" t="s">
        <v>112</v>
      </c>
      <c r="X15" t="s">
        <v>113</v>
      </c>
      <c r="Y15" t="s">
        <v>114</v>
      </c>
      <c r="Z15" t="s">
        <v>115</v>
      </c>
      <c r="AA15" t="s">
        <v>116</v>
      </c>
      <c r="AB15" t="s">
        <v>117</v>
      </c>
      <c r="AC15" t="s">
        <v>118</v>
      </c>
      <c r="AD15" t="s">
        <v>119</v>
      </c>
      <c r="AE15" t="s">
        <v>120</v>
      </c>
      <c r="AF15" t="s">
        <v>82</v>
      </c>
      <c r="AG15" t="s">
        <v>121</v>
      </c>
      <c r="AH15" t="s">
        <v>122</v>
      </c>
      <c r="AI15" t="s">
        <v>123</v>
      </c>
      <c r="AJ15" t="s">
        <v>124</v>
      </c>
      <c r="AK15" t="s">
        <v>125</v>
      </c>
      <c r="AL15" t="s">
        <v>126</v>
      </c>
      <c r="AM15" t="s">
        <v>127</v>
      </c>
      <c r="AN15" t="s">
        <v>128</v>
      </c>
      <c r="AO15" t="s">
        <v>129</v>
      </c>
      <c r="AP15" t="s">
        <v>130</v>
      </c>
      <c r="AQ15" t="s">
        <v>131</v>
      </c>
      <c r="AR15" t="s">
        <v>132</v>
      </c>
      <c r="AS15" t="s">
        <v>97</v>
      </c>
      <c r="AT15" t="s">
        <v>133</v>
      </c>
      <c r="AU15" t="s">
        <v>134</v>
      </c>
      <c r="AV15" t="s">
        <v>135</v>
      </c>
      <c r="AW15" t="s">
        <v>136</v>
      </c>
      <c r="AX15" t="s">
        <v>137</v>
      </c>
      <c r="AY15" t="s">
        <v>138</v>
      </c>
      <c r="AZ15" t="s">
        <v>139</v>
      </c>
      <c r="BA15" t="s">
        <v>140</v>
      </c>
      <c r="BB15" t="s">
        <v>141</v>
      </c>
      <c r="BC15" t="s">
        <v>142</v>
      </c>
      <c r="BD15" t="s">
        <v>143</v>
      </c>
      <c r="BE15" t="s">
        <v>144</v>
      </c>
      <c r="BF15" t="s">
        <v>145</v>
      </c>
      <c r="BG15" t="s">
        <v>146</v>
      </c>
      <c r="BH15" t="s">
        <v>147</v>
      </c>
      <c r="BI15" t="s">
        <v>148</v>
      </c>
      <c r="BJ15" t="s">
        <v>149</v>
      </c>
      <c r="BK15" t="s">
        <v>91</v>
      </c>
      <c r="BL15" t="s">
        <v>94</v>
      </c>
      <c r="BM15" t="s">
        <v>150</v>
      </c>
      <c r="BN15" t="s">
        <v>151</v>
      </c>
      <c r="BO15" t="s">
        <v>152</v>
      </c>
      <c r="BP15" t="s">
        <v>153</v>
      </c>
      <c r="BQ15" t="s">
        <v>154</v>
      </c>
      <c r="BR15" t="s">
        <v>155</v>
      </c>
      <c r="BS15" t="s">
        <v>156</v>
      </c>
      <c r="BT15" t="s">
        <v>157</v>
      </c>
      <c r="BU15" t="s">
        <v>158</v>
      </c>
      <c r="BV15" t="s">
        <v>159</v>
      </c>
      <c r="BW15" t="s">
        <v>160</v>
      </c>
      <c r="BX15" t="s">
        <v>161</v>
      </c>
      <c r="BY15" t="s">
        <v>162</v>
      </c>
      <c r="BZ15" t="s">
        <v>163</v>
      </c>
      <c r="CA15" t="s">
        <v>164</v>
      </c>
      <c r="CB15" t="s">
        <v>165</v>
      </c>
      <c r="CC15" t="s">
        <v>166</v>
      </c>
      <c r="CD15" t="s">
        <v>167</v>
      </c>
      <c r="CE15" t="s">
        <v>168</v>
      </c>
      <c r="CF15" t="s">
        <v>169</v>
      </c>
      <c r="CG15" t="s">
        <v>170</v>
      </c>
      <c r="CH15" t="s">
        <v>171</v>
      </c>
      <c r="CI15" t="s">
        <v>172</v>
      </c>
      <c r="CJ15" t="s">
        <v>173</v>
      </c>
      <c r="CK15" t="s">
        <v>174</v>
      </c>
      <c r="CL15" t="s">
        <v>175</v>
      </c>
      <c r="CM15" t="s">
        <v>176</v>
      </c>
      <c r="CN15" t="s">
        <v>177</v>
      </c>
      <c r="CO15" t="s">
        <v>178</v>
      </c>
      <c r="CP15" t="s">
        <v>179</v>
      </c>
      <c r="CQ15" t="s">
        <v>180</v>
      </c>
      <c r="CR15" t="s">
        <v>181</v>
      </c>
      <c r="CS15" t="s">
        <v>182</v>
      </c>
      <c r="CT15" t="s">
        <v>183</v>
      </c>
      <c r="CU15" t="s">
        <v>184</v>
      </c>
      <c r="CV15" t="s">
        <v>185</v>
      </c>
      <c r="CW15" t="s">
        <v>186</v>
      </c>
      <c r="CX15" t="s">
        <v>187</v>
      </c>
      <c r="CY15" t="s">
        <v>188</v>
      </c>
      <c r="CZ15" t="s">
        <v>189</v>
      </c>
      <c r="DA15" t="s">
        <v>190</v>
      </c>
      <c r="DB15" t="s">
        <v>191</v>
      </c>
      <c r="DC15" t="s">
        <v>192</v>
      </c>
      <c r="DD15" t="s">
        <v>193</v>
      </c>
      <c r="DE15" t="s">
        <v>194</v>
      </c>
      <c r="DF15" t="s">
        <v>195</v>
      </c>
      <c r="DG15" t="s">
        <v>196</v>
      </c>
      <c r="DH15" t="s">
        <v>197</v>
      </c>
      <c r="DI15" t="s">
        <v>198</v>
      </c>
      <c r="DJ15" t="s">
        <v>199</v>
      </c>
      <c r="DK15" t="s">
        <v>200</v>
      </c>
      <c r="DL15" t="s">
        <v>201</v>
      </c>
      <c r="DM15" t="s">
        <v>202</v>
      </c>
      <c r="DN15" t="s">
        <v>203</v>
      </c>
      <c r="DO15" t="s">
        <v>204</v>
      </c>
      <c r="DP15" t="s">
        <v>205</v>
      </c>
      <c r="DQ15" t="s">
        <v>206</v>
      </c>
      <c r="DR15" t="s">
        <v>207</v>
      </c>
      <c r="DS15" t="s">
        <v>208</v>
      </c>
      <c r="DT15" t="s">
        <v>209</v>
      </c>
    </row>
    <row r="16" spans="1:124" x14ac:dyDescent="0.25">
      <c r="B16" t="s">
        <v>210</v>
      </c>
      <c r="C16" t="s">
        <v>210</v>
      </c>
      <c r="H16" t="s">
        <v>210</v>
      </c>
      <c r="I16" t="s">
        <v>211</v>
      </c>
      <c r="J16" t="s">
        <v>212</v>
      </c>
      <c r="K16" t="s">
        <v>213</v>
      </c>
      <c r="L16" t="s">
        <v>214</v>
      </c>
      <c r="M16" t="s">
        <v>214</v>
      </c>
      <c r="N16" t="s">
        <v>140</v>
      </c>
      <c r="O16" t="s">
        <v>140</v>
      </c>
      <c r="P16" t="s">
        <v>211</v>
      </c>
      <c r="Q16" t="s">
        <v>211</v>
      </c>
      <c r="R16" t="s">
        <v>211</v>
      </c>
      <c r="S16" t="s">
        <v>211</v>
      </c>
      <c r="T16" t="s">
        <v>215</v>
      </c>
      <c r="U16" t="s">
        <v>216</v>
      </c>
      <c r="V16" t="s">
        <v>216</v>
      </c>
      <c r="W16" t="s">
        <v>217</v>
      </c>
      <c r="X16" t="s">
        <v>218</v>
      </c>
      <c r="Y16" t="s">
        <v>217</v>
      </c>
      <c r="Z16" t="s">
        <v>217</v>
      </c>
      <c r="AA16" t="s">
        <v>217</v>
      </c>
      <c r="AB16" t="s">
        <v>215</v>
      </c>
      <c r="AC16" t="s">
        <v>215</v>
      </c>
      <c r="AD16" t="s">
        <v>215</v>
      </c>
      <c r="AE16" t="s">
        <v>215</v>
      </c>
      <c r="AF16" t="s">
        <v>219</v>
      </c>
      <c r="AG16" t="s">
        <v>218</v>
      </c>
      <c r="AI16" t="s">
        <v>218</v>
      </c>
      <c r="AJ16" t="s">
        <v>219</v>
      </c>
      <c r="AK16" t="s">
        <v>213</v>
      </c>
      <c r="AL16" t="s">
        <v>213</v>
      </c>
      <c r="AN16" t="s">
        <v>220</v>
      </c>
      <c r="AO16" t="s">
        <v>221</v>
      </c>
      <c r="AR16" t="s">
        <v>211</v>
      </c>
      <c r="AS16" t="s">
        <v>210</v>
      </c>
      <c r="AT16" t="s">
        <v>214</v>
      </c>
      <c r="AU16" t="s">
        <v>214</v>
      </c>
      <c r="AV16" t="s">
        <v>222</v>
      </c>
      <c r="AW16" t="s">
        <v>222</v>
      </c>
      <c r="AX16" t="s">
        <v>214</v>
      </c>
      <c r="AY16" t="s">
        <v>222</v>
      </c>
      <c r="AZ16" t="s">
        <v>219</v>
      </c>
      <c r="BA16" t="s">
        <v>217</v>
      </c>
      <c r="BB16" t="s">
        <v>217</v>
      </c>
      <c r="BC16" t="s">
        <v>216</v>
      </c>
      <c r="BD16" t="s">
        <v>216</v>
      </c>
      <c r="BE16" t="s">
        <v>216</v>
      </c>
      <c r="BF16" t="s">
        <v>216</v>
      </c>
      <c r="BG16" t="s">
        <v>216</v>
      </c>
      <c r="BH16" t="s">
        <v>223</v>
      </c>
      <c r="BI16" t="s">
        <v>213</v>
      </c>
      <c r="BJ16" t="s">
        <v>213</v>
      </c>
      <c r="BK16" t="s">
        <v>224</v>
      </c>
      <c r="BM16" t="s">
        <v>210</v>
      </c>
      <c r="BN16" t="s">
        <v>210</v>
      </c>
      <c r="BP16" t="s">
        <v>225</v>
      </c>
      <c r="BQ16" t="s">
        <v>226</v>
      </c>
      <c r="BR16" t="s">
        <v>225</v>
      </c>
      <c r="BS16" t="s">
        <v>226</v>
      </c>
      <c r="BT16" t="s">
        <v>225</v>
      </c>
      <c r="BU16" t="s">
        <v>226</v>
      </c>
      <c r="BV16" t="s">
        <v>218</v>
      </c>
      <c r="BW16" t="s">
        <v>218</v>
      </c>
      <c r="BX16" t="s">
        <v>213</v>
      </c>
      <c r="BY16" t="s">
        <v>227</v>
      </c>
      <c r="BZ16" t="s">
        <v>213</v>
      </c>
      <c r="CB16" t="s">
        <v>214</v>
      </c>
      <c r="CC16" t="s">
        <v>228</v>
      </c>
      <c r="CD16" t="s">
        <v>214</v>
      </c>
      <c r="CF16" t="s">
        <v>222</v>
      </c>
      <c r="CG16" t="s">
        <v>229</v>
      </c>
      <c r="CH16" t="s">
        <v>222</v>
      </c>
      <c r="CM16" t="s">
        <v>218</v>
      </c>
      <c r="CN16" t="s">
        <v>218</v>
      </c>
      <c r="CO16" t="s">
        <v>225</v>
      </c>
      <c r="CP16" t="s">
        <v>226</v>
      </c>
      <c r="CQ16" t="s">
        <v>226</v>
      </c>
      <c r="CU16" t="s">
        <v>226</v>
      </c>
      <c r="CY16" t="s">
        <v>214</v>
      </c>
      <c r="CZ16" t="s">
        <v>214</v>
      </c>
      <c r="DA16" t="s">
        <v>222</v>
      </c>
      <c r="DB16" t="s">
        <v>222</v>
      </c>
      <c r="DC16" t="s">
        <v>230</v>
      </c>
      <c r="DD16" t="s">
        <v>230</v>
      </c>
      <c r="DF16" t="s">
        <v>219</v>
      </c>
      <c r="DG16" t="s">
        <v>219</v>
      </c>
      <c r="DH16" t="s">
        <v>216</v>
      </c>
      <c r="DI16" t="s">
        <v>216</v>
      </c>
      <c r="DJ16" t="s">
        <v>216</v>
      </c>
      <c r="DK16" t="s">
        <v>216</v>
      </c>
      <c r="DL16" t="s">
        <v>216</v>
      </c>
      <c r="DM16" t="s">
        <v>218</v>
      </c>
      <c r="DN16" t="s">
        <v>218</v>
      </c>
      <c r="DO16" t="s">
        <v>218</v>
      </c>
      <c r="DP16" t="s">
        <v>216</v>
      </c>
      <c r="DQ16" t="s">
        <v>214</v>
      </c>
      <c r="DR16" t="s">
        <v>222</v>
      </c>
      <c r="DS16" t="s">
        <v>218</v>
      </c>
      <c r="DT16" t="s">
        <v>218</v>
      </c>
    </row>
    <row r="17" spans="1:124" x14ac:dyDescent="0.25">
      <c r="A17">
        <v>1</v>
      </c>
      <c r="B17">
        <v>1608135216.5999999</v>
      </c>
      <c r="C17">
        <v>0</v>
      </c>
      <c r="D17" t="s">
        <v>231</v>
      </c>
      <c r="E17" t="s">
        <v>232</v>
      </c>
      <c r="F17" t="s">
        <v>233</v>
      </c>
      <c r="G17" t="s">
        <v>234</v>
      </c>
      <c r="H17">
        <v>1608135208.8499999</v>
      </c>
      <c r="I17">
        <f>(J17)/1000</f>
        <v>3.8350559366697232E-4</v>
      </c>
      <c r="J17">
        <f>1000*AZ17*AH17*(AV17-AW17)/(100*AO17*(1000-AH17*AV17))</f>
        <v>0.38350559366697234</v>
      </c>
      <c r="K17">
        <f>AZ17*AH17*(AU17-AT17*(1000-AH17*AW17)/(1000-AH17*AV17))/(100*AO17)</f>
        <v>5.5452961197507884</v>
      </c>
      <c r="L17">
        <f>AT17 - IF(AH17&gt;1, K17*AO17*100/(AJ17*BH17), 0)</f>
        <v>700.90006666666602</v>
      </c>
      <c r="M17" t="e">
        <f>((S17-I17/2)*L17-K17)/(S17+I17/2)</f>
        <v>#DIV/0!</v>
      </c>
      <c r="N17" t="e">
        <f>M17*(BA17+BB17)/1000</f>
        <v>#DIV/0!</v>
      </c>
      <c r="O17">
        <f>(AT17 - IF(AH17&gt;1, K17*AO17*100/(AJ17*BH17), 0))*(BA17+BB17)/1000</f>
        <v>71.901280571826021</v>
      </c>
      <c r="P17" t="e">
        <f>2/((1/R17-1/Q17)+SIGN(R17)*SQRT((1/R17-1/Q17)*(1/R17-1/Q17) + 4*AP17/((AP17+1)*(AP17+1))*(2*1/R17*1/Q17-1/Q17*1/Q17)))</f>
        <v>#DIV/0!</v>
      </c>
      <c r="Q17">
        <f>IF(LEFT(AQ17,1)&lt;&gt;"0",IF(LEFT(AQ17,1)="1",3,AR17),$D$5+$E$5*(BH17*BA17/($K$5*1000))+$F$5*(BH17*BA17/($K$5*1000))*MAX(MIN(AO17,$J$5),$I$5)*MAX(MIN(AO17,$J$5),$I$5)+$G$5*MAX(MIN(AO17,$J$5),$I$5)*(BH17*BA17/($K$5*1000))+$H$5*(BH17*BA17/($K$5*1000))*(BH17*BA17/($K$5*1000)))</f>
        <v>2.9728332354873177</v>
      </c>
      <c r="R17" t="e">
        <f>I17*(1000-(1000*0.61365*EXP(17.502*V17/(240.97+V17))/(BA17+BB17)+AV17)/2)/(1000*0.61365*EXP(17.502*V17/(240.97+V17))/(BA17+BB17)-AV17)</f>
        <v>#DIV/0!</v>
      </c>
      <c r="S17" t="e">
        <f>1/((AP17+1)/(P17/1.6)+1/(Q17/1.37)) + AP17/((AP17+1)/(P17/1.6) + AP17/(Q17/1.37))</f>
        <v>#DIV/0!</v>
      </c>
      <c r="T17" t="e">
        <f>(AL17*AN17)</f>
        <v>#DIV/0!</v>
      </c>
      <c r="U17" t="e">
        <f>(BC17+(T17+2*0.95*0.0000000567*(((BC17+$B$7)+273)^4-(BC17+273)^4)-44100*I17)/(1.84*29.3*Q17+8*0.95*0.0000000567*(BC17+273)^3))</f>
        <v>#DIV/0!</v>
      </c>
      <c r="V17" t="e">
        <f>($C$7*BD17+$D$7*BE17+$E$7*U17)</f>
        <v>#DIV/0!</v>
      </c>
      <c r="W17" t="e">
        <f>0.61365*EXP(17.502*V17/(240.97+V17))</f>
        <v>#DIV/0!</v>
      </c>
      <c r="X17">
        <f>(Y17/Z17*100)</f>
        <v>57.631290614173594</v>
      </c>
      <c r="Y17">
        <f>AV17*(BA17+BB17)/1000</f>
        <v>2.1618989938673332</v>
      </c>
      <c r="Z17">
        <f>0.61365*EXP(17.502*BC17/(240.97+BC17))</f>
        <v>3.7512590310369434</v>
      </c>
      <c r="AA17" t="e">
        <f>(W17-AV17*(BA17+BB17)/1000)</f>
        <v>#DIV/0!</v>
      </c>
      <c r="AB17">
        <f>(-I17*44100)</f>
        <v>-16.912596680713481</v>
      </c>
      <c r="AC17" t="e">
        <f>2*29.3*Q17*0.92*(BC17-V17)</f>
        <v>#DIV/0!</v>
      </c>
      <c r="AD17" t="e">
        <f>2*0.95*0.0000000567*(((BC17+$B$7)+273)^4-(V17+273)^4)</f>
        <v>#DIV/0!</v>
      </c>
      <c r="AE17" t="e">
        <f>T17+AD17+AB17+AC17</f>
        <v>#DIV/0!</v>
      </c>
      <c r="AF17">
        <v>0</v>
      </c>
      <c r="AG17">
        <v>0</v>
      </c>
      <c r="AH17">
        <f>IF(AF17*$H$13&gt;=AJ17,1,(AJ17/(AJ17-AF17*$H$13)))</f>
        <v>1</v>
      </c>
      <c r="AI17">
        <f>(AH17-1)*100</f>
        <v>0</v>
      </c>
      <c r="AJ17">
        <f>MAX(0,($B$13+$C$13*BH17)/(1+$D$13*BH17)*BA17/(BC17+273)*$E$13)</f>
        <v>54048.417043291534</v>
      </c>
      <c r="AK17">
        <f>$B$11*BI17+$C$11*BJ17</f>
        <v>0</v>
      </c>
      <c r="AL17" t="e">
        <f>AK17*AM17</f>
        <v>#DIV/0!</v>
      </c>
      <c r="AM17" t="e">
        <f>($B$11*$D$9+$C$11*$D$9)/($B$11+$C$11)</f>
        <v>#DIV/0!</v>
      </c>
      <c r="AN17" t="e">
        <f>($B$11*$K$9+$C$11*$K$9)/($B$11+$C$11)</f>
        <v>#DIV/0!</v>
      </c>
      <c r="AO17">
        <v>6</v>
      </c>
      <c r="AP17">
        <v>0.5</v>
      </c>
      <c r="AQ17" t="s">
        <v>235</v>
      </c>
      <c r="AR17">
        <v>2</v>
      </c>
      <c r="AS17">
        <v>1608135208.8499999</v>
      </c>
      <c r="AT17">
        <v>700.90006666666602</v>
      </c>
      <c r="AU17">
        <v>707.87670000000003</v>
      </c>
      <c r="AV17">
        <v>21.074383333333301</v>
      </c>
      <c r="AW17">
        <v>20.623893333333299</v>
      </c>
      <c r="AX17">
        <v>701.12346666666701</v>
      </c>
      <c r="AY17">
        <v>20.785346666666701</v>
      </c>
      <c r="AZ17">
        <v>500.02013333333298</v>
      </c>
      <c r="BA17">
        <v>102.4842</v>
      </c>
      <c r="BB17">
        <v>0.100011346666667</v>
      </c>
      <c r="BC17">
        <v>27.802009999999999</v>
      </c>
      <c r="BD17">
        <v>28.56278</v>
      </c>
      <c r="BE17">
        <v>999.9</v>
      </c>
      <c r="BF17">
        <v>0</v>
      </c>
      <c r="BG17">
        <v>0</v>
      </c>
      <c r="BH17">
        <v>10000.415999999999</v>
      </c>
      <c r="BI17">
        <v>0</v>
      </c>
      <c r="BJ17">
        <v>322.75023333333297</v>
      </c>
      <c r="BK17">
        <v>1608134854.5999999</v>
      </c>
      <c r="BL17" t="s">
        <v>236</v>
      </c>
      <c r="BM17">
        <v>1608134851.5999999</v>
      </c>
      <c r="BN17">
        <v>1608134854.5999999</v>
      </c>
      <c r="BO17">
        <v>2</v>
      </c>
      <c r="BP17">
        <v>0.222</v>
      </c>
      <c r="BQ17">
        <v>0.05</v>
      </c>
      <c r="BR17">
        <v>4.9000000000000002E-2</v>
      </c>
      <c r="BS17">
        <v>0.20899999999999999</v>
      </c>
      <c r="BT17">
        <v>416</v>
      </c>
      <c r="BU17">
        <v>19</v>
      </c>
      <c r="BV17">
        <v>0.11</v>
      </c>
      <c r="BW17">
        <v>0.04</v>
      </c>
      <c r="BX17">
        <v>5.5549000722163102</v>
      </c>
      <c r="BY17">
        <v>-0.813794020309489</v>
      </c>
      <c r="BZ17">
        <v>0.11739310174369</v>
      </c>
      <c r="CA17">
        <v>0</v>
      </c>
      <c r="CB17">
        <v>-6.9729048387096801</v>
      </c>
      <c r="CC17">
        <v>-0.73303596774190505</v>
      </c>
      <c r="CD17">
        <v>0.11939058672762901</v>
      </c>
      <c r="CE17">
        <v>0</v>
      </c>
      <c r="CF17">
        <v>0.42240898387096798</v>
      </c>
      <c r="CG17">
        <v>2.1211012016129001</v>
      </c>
      <c r="CH17">
        <v>0.16107733258485801</v>
      </c>
      <c r="CI17">
        <v>0</v>
      </c>
      <c r="CJ17">
        <v>0</v>
      </c>
      <c r="CK17">
        <v>3</v>
      </c>
      <c r="CL17" t="s">
        <v>237</v>
      </c>
      <c r="CM17">
        <v>100</v>
      </c>
      <c r="CN17">
        <v>100</v>
      </c>
      <c r="CO17">
        <v>-0.223</v>
      </c>
      <c r="CP17">
        <v>0.28699999999999998</v>
      </c>
      <c r="CQ17">
        <v>0.228454010619455</v>
      </c>
      <c r="CR17">
        <v>-1.6043650578588901E-5</v>
      </c>
      <c r="CS17">
        <v>-1.15305589960158E-6</v>
      </c>
      <c r="CT17">
        <v>3.6581349982770798E-10</v>
      </c>
      <c r="CU17">
        <v>-9.9202689055879895E-2</v>
      </c>
      <c r="CV17">
        <v>-1.48585495900011E-2</v>
      </c>
      <c r="CW17">
        <v>2.0620247853856302E-3</v>
      </c>
      <c r="CX17">
        <v>-2.1578943166311499E-5</v>
      </c>
      <c r="CY17">
        <v>18</v>
      </c>
      <c r="CZ17">
        <v>2225</v>
      </c>
      <c r="DA17">
        <v>1</v>
      </c>
      <c r="DB17">
        <v>25</v>
      </c>
      <c r="DC17">
        <v>6.1</v>
      </c>
      <c r="DD17">
        <v>6</v>
      </c>
      <c r="DE17">
        <v>2</v>
      </c>
      <c r="DF17">
        <v>511.459</v>
      </c>
      <c r="DG17">
        <v>487.83300000000003</v>
      </c>
      <c r="DH17">
        <v>23.8474</v>
      </c>
      <c r="DI17">
        <v>36.209299999999999</v>
      </c>
      <c r="DJ17">
        <v>29.999500000000001</v>
      </c>
      <c r="DK17">
        <v>36.308900000000001</v>
      </c>
      <c r="DL17">
        <v>36.3568</v>
      </c>
      <c r="DM17">
        <v>29.904399999999999</v>
      </c>
      <c r="DN17">
        <v>17.3064</v>
      </c>
      <c r="DO17">
        <v>33.585900000000002</v>
      </c>
      <c r="DP17">
        <v>23.9282</v>
      </c>
      <c r="DQ17">
        <v>707.79</v>
      </c>
      <c r="DR17">
        <v>20.123999999999999</v>
      </c>
      <c r="DS17">
        <v>97.269599999999997</v>
      </c>
      <c r="DT17">
        <v>101.59099999999999</v>
      </c>
    </row>
    <row r="18" spans="1:124" x14ac:dyDescent="0.25">
      <c r="A18">
        <v>2</v>
      </c>
      <c r="B18">
        <v>1608135291.5999999</v>
      </c>
      <c r="C18">
        <v>75</v>
      </c>
      <c r="D18" t="s">
        <v>238</v>
      </c>
      <c r="E18" t="s">
        <v>239</v>
      </c>
      <c r="F18" t="s">
        <v>233</v>
      </c>
      <c r="G18" t="s">
        <v>234</v>
      </c>
      <c r="H18">
        <v>1608135283.5999999</v>
      </c>
      <c r="I18">
        <f>(J18)/1000</f>
        <v>2.7921450134763105E-5</v>
      </c>
      <c r="J18">
        <f>1000*AZ18*AH18*(AV18-AW18)/(100*AO18*(1000-AH18*AV18))</f>
        <v>2.7921450134763104E-2</v>
      </c>
      <c r="K18">
        <f>AZ18*AH18*(AU18-AT18*(1000-AH18*AW18)/(1000-AH18*AV18))/(100*AO18)</f>
        <v>7.7083703101951215</v>
      </c>
      <c r="L18">
        <f>AT18 - IF(AH18&gt;1, K18*AO18*100/(AJ18*BH18), 0)</f>
        <v>798.207516129032</v>
      </c>
      <c r="M18" t="e">
        <f>((S18-I18/2)*L18-K18)/(S18+I18/2)</f>
        <v>#DIV/0!</v>
      </c>
      <c r="N18" t="e">
        <f>M18*(BA18+BB18)/1000</f>
        <v>#DIV/0!</v>
      </c>
      <c r="O18">
        <f>(AT18 - IF(AH18&gt;1, K18*AO18*100/(AJ18*BH18), 0))*(BA18+BB18)/1000</f>
        <v>81.87854858777628</v>
      </c>
      <c r="P18" t="e">
        <f>2/((1/R18-1/Q18)+SIGN(R18)*SQRT((1/R18-1/Q18)*(1/R18-1/Q18) + 4*AP18/((AP18+1)*(AP18+1))*(2*1/R18*1/Q18-1/Q18*1/Q18)))</f>
        <v>#DIV/0!</v>
      </c>
      <c r="Q18">
        <f>IF(LEFT(AQ18,1)&lt;&gt;"0",IF(LEFT(AQ18,1)="1",3,AR18),$D$5+$E$5*(BH18*BA18/($K$5*1000))+$F$5*(BH18*BA18/($K$5*1000))*MAX(MIN(AO18,$J$5),$I$5)*MAX(MIN(AO18,$J$5),$I$5)+$G$5*MAX(MIN(AO18,$J$5),$I$5)*(BH18*BA18/($K$5*1000))+$H$5*(BH18*BA18/($K$5*1000))*(BH18*BA18/($K$5*1000)))</f>
        <v>2.9718056634127761</v>
      </c>
      <c r="R18" t="e">
        <f>I18*(1000-(1000*0.61365*EXP(17.502*V18/(240.97+V18))/(BA18+BB18)+AV18)/2)/(1000*0.61365*EXP(17.502*V18/(240.97+V18))/(BA18+BB18)-AV18)</f>
        <v>#DIV/0!</v>
      </c>
      <c r="S18" t="e">
        <f>1/((AP18+1)/(P18/1.6)+1/(Q18/1.37)) + AP18/((AP18+1)/(P18/1.6) + AP18/(Q18/1.37))</f>
        <v>#DIV/0!</v>
      </c>
      <c r="T18" t="e">
        <f>(AL18*AN18)</f>
        <v>#DIV/0!</v>
      </c>
      <c r="U18" t="e">
        <f>(BC18+(T18+2*0.95*0.0000000567*(((BC18+$B$7)+273)^4-(BC18+273)^4)-44100*I18)/(1.84*29.3*Q18+8*0.95*0.0000000567*(BC18+273)^3))</f>
        <v>#DIV/0!</v>
      </c>
      <c r="V18" t="e">
        <f>($C$7*BD18+$D$7*BE18+$E$7*U18)</f>
        <v>#DIV/0!</v>
      </c>
      <c r="W18" t="e">
        <f>0.61365*EXP(17.502*V18/(240.97+V18))</f>
        <v>#DIV/0!</v>
      </c>
      <c r="X18">
        <f>(Y18/Z18*100)</f>
        <v>56.342258917970398</v>
      </c>
      <c r="Y18">
        <f>AV18*(BA18+BB18)/1000</f>
        <v>2.1351284496599905</v>
      </c>
      <c r="Z18">
        <f>0.61365*EXP(17.502*BC18/(240.97+BC18))</f>
        <v>3.7895684174973501</v>
      </c>
      <c r="AA18" t="e">
        <f>(W18-AV18*(BA18+BB18)/1000)</f>
        <v>#DIV/0!</v>
      </c>
      <c r="AB18">
        <f>(-I18*44100)</f>
        <v>-1.2313359509430528</v>
      </c>
      <c r="AC18" t="e">
        <f>2*29.3*Q18*0.92*(BC18-V18)</f>
        <v>#DIV/0!</v>
      </c>
      <c r="AD18" t="e">
        <f>2*0.95*0.0000000567*(((BC18+$B$7)+273)^4-(V18+273)^4)</f>
        <v>#DIV/0!</v>
      </c>
      <c r="AE18" t="e">
        <f>T18+AD18+AB18+AC18</f>
        <v>#DIV/0!</v>
      </c>
      <c r="AF18">
        <v>0</v>
      </c>
      <c r="AG18">
        <v>0</v>
      </c>
      <c r="AH18">
        <f>IF(AF18*$H$13&gt;=AJ18,1,(AJ18/(AJ18-AF18*$H$13)))</f>
        <v>1</v>
      </c>
      <c r="AI18">
        <f>(AH18-1)*100</f>
        <v>0</v>
      </c>
      <c r="AJ18">
        <f>MAX(0,($B$13+$C$13*BH18)/(1+$D$13*BH18)*BA18/(BC18+273)*$E$13)</f>
        <v>53986.893798725832</v>
      </c>
      <c r="AK18">
        <f>$B$11*BI18+$C$11*BJ18</f>
        <v>0</v>
      </c>
      <c r="AL18" t="e">
        <f>AK18*AM18</f>
        <v>#DIV/0!</v>
      </c>
      <c r="AM18" t="e">
        <f>($B$11*$D$9+$C$11*$D$9)/($B$11+$C$11)</f>
        <v>#DIV/0!</v>
      </c>
      <c r="AN18" t="e">
        <f>($B$11*$K$9+$C$11*$K$9)/($B$11+$C$11)</f>
        <v>#DIV/0!</v>
      </c>
      <c r="AO18">
        <v>6</v>
      </c>
      <c r="AP18">
        <v>0.5</v>
      </c>
      <c r="AQ18" t="s">
        <v>235</v>
      </c>
      <c r="AR18">
        <v>2</v>
      </c>
      <c r="AS18">
        <v>1608135283.5999999</v>
      </c>
      <c r="AT18">
        <v>798.207516129032</v>
      </c>
      <c r="AU18">
        <v>807.48377419354802</v>
      </c>
      <c r="AV18">
        <v>20.814677419354801</v>
      </c>
      <c r="AW18">
        <v>20.781870967741899</v>
      </c>
      <c r="AX18">
        <v>798.54087096774197</v>
      </c>
      <c r="AY18">
        <v>20.536274193548401</v>
      </c>
      <c r="AZ18">
        <v>500.02861290322602</v>
      </c>
      <c r="BA18">
        <v>102.478032258065</v>
      </c>
      <c r="BB18">
        <v>9.9990290322580597E-2</v>
      </c>
      <c r="BC18">
        <v>27.976158064516099</v>
      </c>
      <c r="BD18">
        <v>28.705041935483901</v>
      </c>
      <c r="BE18">
        <v>999.9</v>
      </c>
      <c r="BF18">
        <v>0</v>
      </c>
      <c r="BG18">
        <v>0</v>
      </c>
      <c r="BH18">
        <v>9995.2045161290298</v>
      </c>
      <c r="BI18">
        <v>0</v>
      </c>
      <c r="BJ18">
        <v>325.20619354838698</v>
      </c>
      <c r="BK18">
        <v>1608134854.5999999</v>
      </c>
      <c r="BL18" t="s">
        <v>236</v>
      </c>
      <c r="BM18">
        <v>1608134851.5999999</v>
      </c>
      <c r="BN18">
        <v>1608134854.5999999</v>
      </c>
      <c r="BO18">
        <v>2</v>
      </c>
      <c r="BP18">
        <v>0.222</v>
      </c>
      <c r="BQ18">
        <v>0.05</v>
      </c>
      <c r="BR18">
        <v>4.9000000000000002E-2</v>
      </c>
      <c r="BS18">
        <v>0.20899999999999999</v>
      </c>
      <c r="BT18">
        <v>416</v>
      </c>
      <c r="BU18">
        <v>19</v>
      </c>
      <c r="BV18">
        <v>0.11</v>
      </c>
      <c r="BW18">
        <v>0.04</v>
      </c>
      <c r="BX18">
        <v>7.7197822801488396</v>
      </c>
      <c r="BY18">
        <v>-0.28023879516078998</v>
      </c>
      <c r="BZ18">
        <v>5.33020665696941E-2</v>
      </c>
      <c r="CA18">
        <v>1</v>
      </c>
      <c r="CB18">
        <v>-9.2825122580645196</v>
      </c>
      <c r="CC18">
        <v>0.18108580645161801</v>
      </c>
      <c r="CD18">
        <v>6.5161332325122195E-2</v>
      </c>
      <c r="CE18">
        <v>1</v>
      </c>
      <c r="CF18">
        <v>3.2640889032258098E-2</v>
      </c>
      <c r="CG18">
        <v>2.3408925967741901E-2</v>
      </c>
      <c r="CH18">
        <v>2.0854755735342501E-2</v>
      </c>
      <c r="CI18">
        <v>1</v>
      </c>
      <c r="CJ18">
        <v>3</v>
      </c>
      <c r="CK18">
        <v>3</v>
      </c>
      <c r="CL18" t="s">
        <v>240</v>
      </c>
      <c r="CM18">
        <v>100</v>
      </c>
      <c r="CN18">
        <v>100</v>
      </c>
      <c r="CO18">
        <v>-0.33400000000000002</v>
      </c>
      <c r="CP18">
        <v>0.28439999999999999</v>
      </c>
      <c r="CQ18">
        <v>0.228454010619455</v>
      </c>
      <c r="CR18">
        <v>-1.6043650578588901E-5</v>
      </c>
      <c r="CS18">
        <v>-1.15305589960158E-6</v>
      </c>
      <c r="CT18">
        <v>3.6581349982770798E-10</v>
      </c>
      <c r="CU18">
        <v>-9.9202689055879895E-2</v>
      </c>
      <c r="CV18">
        <v>-1.48585495900011E-2</v>
      </c>
      <c r="CW18">
        <v>2.0620247853856302E-3</v>
      </c>
      <c r="CX18">
        <v>-2.1578943166311499E-5</v>
      </c>
      <c r="CY18">
        <v>18</v>
      </c>
      <c r="CZ18">
        <v>2225</v>
      </c>
      <c r="DA18">
        <v>1</v>
      </c>
      <c r="DB18">
        <v>25</v>
      </c>
      <c r="DC18">
        <v>7.3</v>
      </c>
      <c r="DD18">
        <v>7.3</v>
      </c>
      <c r="DE18">
        <v>2</v>
      </c>
      <c r="DF18">
        <v>511.334</v>
      </c>
      <c r="DG18">
        <v>488.06400000000002</v>
      </c>
      <c r="DH18">
        <v>23.345500000000001</v>
      </c>
      <c r="DI18">
        <v>36.130000000000003</v>
      </c>
      <c r="DJ18">
        <v>29.997</v>
      </c>
      <c r="DK18">
        <v>36.238100000000003</v>
      </c>
      <c r="DL18">
        <v>36.287700000000001</v>
      </c>
      <c r="DM18">
        <v>33.360199999999999</v>
      </c>
      <c r="DN18">
        <v>12.991899999999999</v>
      </c>
      <c r="DO18">
        <v>33.214100000000002</v>
      </c>
      <c r="DP18">
        <v>23.424099999999999</v>
      </c>
      <c r="DQ18">
        <v>808.30899999999997</v>
      </c>
      <c r="DR18">
        <v>20.857900000000001</v>
      </c>
      <c r="DS18">
        <v>97.2834</v>
      </c>
      <c r="DT18">
        <v>101.6</v>
      </c>
    </row>
    <row r="19" spans="1:124" x14ac:dyDescent="0.25">
      <c r="A19">
        <v>3</v>
      </c>
      <c r="B19">
        <v>1608135386.5999999</v>
      </c>
      <c r="C19">
        <v>170</v>
      </c>
      <c r="D19" t="s">
        <v>241</v>
      </c>
      <c r="E19" t="s">
        <v>242</v>
      </c>
      <c r="F19" t="s">
        <v>233</v>
      </c>
      <c r="G19" t="s">
        <v>234</v>
      </c>
      <c r="H19">
        <v>1608135378.5999999</v>
      </c>
      <c r="I19">
        <f>(J19)/1000</f>
        <v>3.8094710765469893E-4</v>
      </c>
      <c r="J19">
        <f>1000*AZ19*AH19*(AV19-AW19)/(100*AO19*(1000-AH19*AV19))</f>
        <v>0.38094710765469891</v>
      </c>
      <c r="K19">
        <f>AZ19*AH19*(AU19-AT19*(1000-AH19*AW19)/(1000-AH19*AV19))/(100*AO19)</f>
        <v>8.6132624631116652</v>
      </c>
      <c r="L19">
        <f>AT19 - IF(AH19&gt;1, K19*AO19*100/(AJ19*BH19), 0)</f>
        <v>899.28361290322596</v>
      </c>
      <c r="M19" t="e">
        <f>((S19-I19/2)*L19-K19)/(S19+I19/2)</f>
        <v>#DIV/0!</v>
      </c>
      <c r="N19" t="e">
        <f>M19*(BA19+BB19)/1000</f>
        <v>#DIV/0!</v>
      </c>
      <c r="O19">
        <f>(AT19 - IF(AH19&gt;1, K19*AO19*100/(AJ19*BH19), 0))*(BA19+BB19)/1000</f>
        <v>92.240890672106488</v>
      </c>
      <c r="P19" t="e">
        <f>2/((1/R19-1/Q19)+SIGN(R19)*SQRT((1/R19-1/Q19)*(1/R19-1/Q19) + 4*AP19/((AP19+1)*(AP19+1))*(2*1/R19*1/Q19-1/Q19*1/Q19)))</f>
        <v>#DIV/0!</v>
      </c>
      <c r="Q19">
        <f>IF(LEFT(AQ19,1)&lt;&gt;"0",IF(LEFT(AQ19,1)="1",3,AR19),$D$5+$E$5*(BH19*BA19/($K$5*1000))+$F$5*(BH19*BA19/($K$5*1000))*MAX(MIN(AO19,$J$5),$I$5)*MAX(MIN(AO19,$J$5),$I$5)+$G$5*MAX(MIN(AO19,$J$5),$I$5)*(BH19*BA19/($K$5*1000))+$H$5*(BH19*BA19/($K$5*1000))*(BH19*BA19/($K$5*1000)))</f>
        <v>2.9732796987940748</v>
      </c>
      <c r="R19" t="e">
        <f>I19*(1000-(1000*0.61365*EXP(17.502*V19/(240.97+V19))/(BA19+BB19)+AV19)/2)/(1000*0.61365*EXP(17.502*V19/(240.97+V19))/(BA19+BB19)-AV19)</f>
        <v>#DIV/0!</v>
      </c>
      <c r="S19" t="e">
        <f>1/((AP19+1)/(P19/1.6)+1/(Q19/1.37)) + AP19/((AP19+1)/(P19/1.6) + AP19/(Q19/1.37))</f>
        <v>#DIV/0!</v>
      </c>
      <c r="T19" t="e">
        <f>(AL19*AN19)</f>
        <v>#DIV/0!</v>
      </c>
      <c r="U19" t="e">
        <f>(BC19+(T19+2*0.95*0.0000000567*(((BC19+$B$7)+273)^4-(BC19+273)^4)-44100*I19)/(1.84*29.3*Q19+8*0.95*0.0000000567*(BC19+273)^3))</f>
        <v>#DIV/0!</v>
      </c>
      <c r="V19" t="e">
        <f>($C$7*BD19+$D$7*BE19+$E$7*U19)</f>
        <v>#DIV/0!</v>
      </c>
      <c r="W19" t="e">
        <f>0.61365*EXP(17.502*V19/(240.97+V19))</f>
        <v>#DIV/0!</v>
      </c>
      <c r="X19">
        <f>(Y19/Z19*100)</f>
        <v>56.599633857593609</v>
      </c>
      <c r="Y19">
        <f>AV19*(BA19+BB19)/1000</f>
        <v>2.1471158148347773</v>
      </c>
      <c r="Z19">
        <f>0.61365*EXP(17.502*BC19/(240.97+BC19))</f>
        <v>3.7935153789810472</v>
      </c>
      <c r="AA19" t="e">
        <f>(W19-AV19*(BA19+BB19)/1000)</f>
        <v>#DIV/0!</v>
      </c>
      <c r="AB19">
        <f>(-I19*44100)</f>
        <v>-16.799767447572222</v>
      </c>
      <c r="AC19" t="e">
        <f>2*29.3*Q19*0.92*(BC19-V19)</f>
        <v>#DIV/0!</v>
      </c>
      <c r="AD19" t="e">
        <f>2*0.95*0.0000000567*(((BC19+$B$7)+273)^4-(V19+273)^4)</f>
        <v>#DIV/0!</v>
      </c>
      <c r="AE19" t="e">
        <f>T19+AD19+AB19+AC19</f>
        <v>#DIV/0!</v>
      </c>
      <c r="AF19">
        <v>0</v>
      </c>
      <c r="AG19">
        <v>0</v>
      </c>
      <c r="AH19">
        <f>IF(AF19*$H$13&gt;=AJ19,1,(AJ19/(AJ19-AF19*$H$13)))</f>
        <v>1</v>
      </c>
      <c r="AI19">
        <f>(AH19-1)*100</f>
        <v>0</v>
      </c>
      <c r="AJ19">
        <f>MAX(0,($B$13+$C$13*BH19)/(1+$D$13*BH19)*BA19/(BC19+273)*$E$13)</f>
        <v>54026.753792578587</v>
      </c>
      <c r="AK19">
        <f>$B$11*BI19+$C$11*BJ19</f>
        <v>0</v>
      </c>
      <c r="AL19" t="e">
        <f>AK19*AM19</f>
        <v>#DIV/0!</v>
      </c>
      <c r="AM19" t="e">
        <f>($B$11*$D$9+$C$11*$D$9)/($B$11+$C$11)</f>
        <v>#DIV/0!</v>
      </c>
      <c r="AN19" t="e">
        <f>($B$11*$K$9+$C$11*$K$9)/($B$11+$C$11)</f>
        <v>#DIV/0!</v>
      </c>
      <c r="AO19">
        <v>6</v>
      </c>
      <c r="AP19">
        <v>0.5</v>
      </c>
      <c r="AQ19" t="s">
        <v>235</v>
      </c>
      <c r="AR19">
        <v>2</v>
      </c>
      <c r="AS19">
        <v>1608135378.5999999</v>
      </c>
      <c r="AT19">
        <v>899.28361290322596</v>
      </c>
      <c r="AU19">
        <v>910.02993548387099</v>
      </c>
      <c r="AV19">
        <v>20.932864516129001</v>
      </c>
      <c r="AW19">
        <v>20.485325806451598</v>
      </c>
      <c r="AX19">
        <v>899.73658064516098</v>
      </c>
      <c r="AY19">
        <v>20.649625806451599</v>
      </c>
      <c r="AZ19">
        <v>500.03199999999998</v>
      </c>
      <c r="BA19">
        <v>102.471548387097</v>
      </c>
      <c r="BB19">
        <v>9.9975599999999998E-2</v>
      </c>
      <c r="BC19">
        <v>27.994012903225801</v>
      </c>
      <c r="BD19">
        <v>28.6836387096774</v>
      </c>
      <c r="BE19">
        <v>999.9</v>
      </c>
      <c r="BF19">
        <v>0</v>
      </c>
      <c r="BG19">
        <v>0</v>
      </c>
      <c r="BH19">
        <v>10004.177419354801</v>
      </c>
      <c r="BI19">
        <v>0</v>
      </c>
      <c r="BJ19">
        <v>326.26854838709698</v>
      </c>
      <c r="BK19">
        <v>1608134854.5999999</v>
      </c>
      <c r="BL19" t="s">
        <v>236</v>
      </c>
      <c r="BM19">
        <v>1608134851.5999999</v>
      </c>
      <c r="BN19">
        <v>1608134854.5999999</v>
      </c>
      <c r="BO19">
        <v>2</v>
      </c>
      <c r="BP19">
        <v>0.222</v>
      </c>
      <c r="BQ19">
        <v>0.05</v>
      </c>
      <c r="BR19">
        <v>4.9000000000000002E-2</v>
      </c>
      <c r="BS19">
        <v>0.20899999999999999</v>
      </c>
      <c r="BT19">
        <v>416</v>
      </c>
      <c r="BU19">
        <v>19</v>
      </c>
      <c r="BV19">
        <v>0.11</v>
      </c>
      <c r="BW19">
        <v>0.04</v>
      </c>
      <c r="BX19">
        <v>8.6187070274222002</v>
      </c>
      <c r="BY19">
        <v>-0.15106255856893999</v>
      </c>
      <c r="BZ19">
        <v>3.0149021598075001E-2</v>
      </c>
      <c r="CA19">
        <v>1</v>
      </c>
      <c r="CB19">
        <v>-10.7493838709677</v>
      </c>
      <c r="CC19">
        <v>0.135832258064534</v>
      </c>
      <c r="CD19">
        <v>3.1216528880357301E-2</v>
      </c>
      <c r="CE19">
        <v>1</v>
      </c>
      <c r="CF19">
        <v>0.44781754838709698</v>
      </c>
      <c r="CG19">
        <v>-3.2942419354840102E-2</v>
      </c>
      <c r="CH19">
        <v>2.5750139597330302E-3</v>
      </c>
      <c r="CI19">
        <v>1</v>
      </c>
      <c r="CJ19">
        <v>3</v>
      </c>
      <c r="CK19">
        <v>3</v>
      </c>
      <c r="CL19" t="s">
        <v>240</v>
      </c>
      <c r="CM19">
        <v>100</v>
      </c>
      <c r="CN19">
        <v>100</v>
      </c>
      <c r="CO19">
        <v>-0.45400000000000001</v>
      </c>
      <c r="CP19">
        <v>0.28289999999999998</v>
      </c>
      <c r="CQ19">
        <v>0.228454010619455</v>
      </c>
      <c r="CR19">
        <v>-1.6043650578588901E-5</v>
      </c>
      <c r="CS19">
        <v>-1.15305589960158E-6</v>
      </c>
      <c r="CT19">
        <v>3.6581349982770798E-10</v>
      </c>
      <c r="CU19">
        <v>-9.9202689055879895E-2</v>
      </c>
      <c r="CV19">
        <v>-1.48585495900011E-2</v>
      </c>
      <c r="CW19">
        <v>2.0620247853856302E-3</v>
      </c>
      <c r="CX19">
        <v>-2.1578943166311499E-5</v>
      </c>
      <c r="CY19">
        <v>18</v>
      </c>
      <c r="CZ19">
        <v>2225</v>
      </c>
      <c r="DA19">
        <v>1</v>
      </c>
      <c r="DB19">
        <v>25</v>
      </c>
      <c r="DC19">
        <v>8.9</v>
      </c>
      <c r="DD19">
        <v>8.9</v>
      </c>
      <c r="DE19">
        <v>2</v>
      </c>
      <c r="DF19">
        <v>511.55200000000002</v>
      </c>
      <c r="DG19">
        <v>487.37299999999999</v>
      </c>
      <c r="DH19">
        <v>23.9224</v>
      </c>
      <c r="DI19">
        <v>36.014899999999997</v>
      </c>
      <c r="DJ19">
        <v>29.999600000000001</v>
      </c>
      <c r="DK19">
        <v>36.133000000000003</v>
      </c>
      <c r="DL19">
        <v>36.185099999999998</v>
      </c>
      <c r="DM19">
        <v>36.751600000000003</v>
      </c>
      <c r="DN19">
        <v>15.333399999999999</v>
      </c>
      <c r="DO19">
        <v>33.214100000000002</v>
      </c>
      <c r="DP19">
        <v>23.921299999999999</v>
      </c>
      <c r="DQ19">
        <v>910.23</v>
      </c>
      <c r="DR19">
        <v>20.500399999999999</v>
      </c>
      <c r="DS19">
        <v>97.310900000000004</v>
      </c>
      <c r="DT19">
        <v>101.621</v>
      </c>
    </row>
    <row r="20" spans="1:124" x14ac:dyDescent="0.25">
      <c r="A20">
        <v>4</v>
      </c>
      <c r="B20">
        <v>1608135507.0999999</v>
      </c>
      <c r="C20">
        <v>290.5</v>
      </c>
      <c r="D20" t="s">
        <v>243</v>
      </c>
      <c r="E20" t="s">
        <v>244</v>
      </c>
      <c r="F20" t="s">
        <v>233</v>
      </c>
      <c r="G20" t="s">
        <v>234</v>
      </c>
      <c r="H20">
        <v>1608135499.3499999</v>
      </c>
      <c r="I20">
        <f>(J20)/1000</f>
        <v>3.1075853076389389E-4</v>
      </c>
      <c r="J20">
        <f>1000*AZ20*AH20*(AV20-AW20)/(100*AO20*(1000-AH20*AV20))</f>
        <v>0.31075853076389387</v>
      </c>
      <c r="K20">
        <f>AZ20*AH20*(AU20-AT20*(1000-AH20*AW20)/(1000-AH20*AV20))/(100*AO20)</f>
        <v>11.787663238807635</v>
      </c>
      <c r="L20">
        <f>AT20 - IF(AH20&gt;1, K20*AO20*100/(AJ20*BH20), 0)</f>
        <v>1199.4649999999999</v>
      </c>
      <c r="M20" t="e">
        <f>((S20-I20/2)*L20-K20)/(S20+I20/2)</f>
        <v>#DIV/0!</v>
      </c>
      <c r="N20" t="e">
        <f>M20*(BA20+BB20)/1000</f>
        <v>#DIV/0!</v>
      </c>
      <c r="O20">
        <f>(AT20 - IF(AH20&gt;1, K20*AO20*100/(AJ20*BH20), 0))*(BA20+BB20)/1000</f>
        <v>123.02298819523436</v>
      </c>
      <c r="P20" t="e">
        <f>2/((1/R20-1/Q20)+SIGN(R20)*SQRT((1/R20-1/Q20)*(1/R20-1/Q20) + 4*AP20/((AP20+1)*(AP20+1))*(2*1/R20*1/Q20-1/Q20*1/Q20)))</f>
        <v>#DIV/0!</v>
      </c>
      <c r="Q20">
        <f>IF(LEFT(AQ20,1)&lt;&gt;"0",IF(LEFT(AQ20,1)="1",3,AR20),$D$5+$E$5*(BH20*BA20/($K$5*1000))+$F$5*(BH20*BA20/($K$5*1000))*MAX(MIN(AO20,$J$5),$I$5)*MAX(MIN(AO20,$J$5),$I$5)+$G$5*MAX(MIN(AO20,$J$5),$I$5)*(BH20*BA20/($K$5*1000))+$H$5*(BH20*BA20/($K$5*1000))*(BH20*BA20/($K$5*1000)))</f>
        <v>2.9731744108345244</v>
      </c>
      <c r="R20" t="e">
        <f>I20*(1000-(1000*0.61365*EXP(17.502*V20/(240.97+V20))/(BA20+BB20)+AV20)/2)/(1000*0.61365*EXP(17.502*V20/(240.97+V20))/(BA20+BB20)-AV20)</f>
        <v>#DIV/0!</v>
      </c>
      <c r="S20" t="e">
        <f>1/((AP20+1)/(P20/1.6)+1/(Q20/1.37)) + AP20/((AP20+1)/(P20/1.6) + AP20/(Q20/1.37))</f>
        <v>#DIV/0!</v>
      </c>
      <c r="T20" t="e">
        <f>(AL20*AN20)</f>
        <v>#DIV/0!</v>
      </c>
      <c r="U20" t="e">
        <f>(BC20+(T20+2*0.95*0.0000000567*(((BC20+$B$7)+273)^4-(BC20+273)^4)-44100*I20)/(1.84*29.3*Q20+8*0.95*0.0000000567*(BC20+273)^3))</f>
        <v>#DIV/0!</v>
      </c>
      <c r="V20" t="e">
        <f>($C$7*BD20+$D$7*BE20+$E$7*U20)</f>
        <v>#DIV/0!</v>
      </c>
      <c r="W20" t="e">
        <f>0.61365*EXP(17.502*V20/(240.97+V20))</f>
        <v>#DIV/0!</v>
      </c>
      <c r="X20">
        <f>(Y20/Z20*100)</f>
        <v>56.643688707636962</v>
      </c>
      <c r="Y20">
        <f>AV20*(BA20+BB20)/1000</f>
        <v>2.1497982526829609</v>
      </c>
      <c r="Z20">
        <f>0.61365*EXP(17.502*BC20/(240.97+BC20))</f>
        <v>3.7953005917023108</v>
      </c>
      <c r="AA20" t="e">
        <f>(W20-AV20*(BA20+BB20)/1000)</f>
        <v>#DIV/0!</v>
      </c>
      <c r="AB20">
        <f>(-I20*44100)</f>
        <v>-13.70445120668772</v>
      </c>
      <c r="AC20" t="e">
        <f>2*29.3*Q20*0.92*(BC20-V20)</f>
        <v>#DIV/0!</v>
      </c>
      <c r="AD20" t="e">
        <f>2*0.95*0.0000000567*(((BC20+$B$7)+273)^4-(V20+273)^4)</f>
        <v>#DIV/0!</v>
      </c>
      <c r="AE20" t="e">
        <f>T20+AD20+AB20+AC20</f>
        <v>#DIV/0!</v>
      </c>
      <c r="AF20">
        <v>0</v>
      </c>
      <c r="AG20">
        <v>0</v>
      </c>
      <c r="AH20">
        <f>IF(AF20*$H$13&gt;=AJ20,1,(AJ20/(AJ20-AF20*$H$13)))</f>
        <v>1</v>
      </c>
      <c r="AI20">
        <f>(AH20-1)*100</f>
        <v>0</v>
      </c>
      <c r="AJ20">
        <f>MAX(0,($B$13+$C$13*BH20)/(1+$D$13*BH20)*BA20/(BC20+273)*$E$13)</f>
        <v>54022.076116893746</v>
      </c>
      <c r="AK20">
        <f>$B$11*BI20+$C$11*BJ20</f>
        <v>0</v>
      </c>
      <c r="AL20" t="e">
        <f>AK20*AM20</f>
        <v>#DIV/0!</v>
      </c>
      <c r="AM20" t="e">
        <f>($B$11*$D$9+$C$11*$D$9)/($B$11+$C$11)</f>
        <v>#DIV/0!</v>
      </c>
      <c r="AN20" t="e">
        <f>($B$11*$K$9+$C$11*$K$9)/($B$11+$C$11)</f>
        <v>#DIV/0!</v>
      </c>
      <c r="AO20">
        <v>6</v>
      </c>
      <c r="AP20">
        <v>0.5</v>
      </c>
      <c r="AQ20" t="s">
        <v>235</v>
      </c>
      <c r="AR20">
        <v>2</v>
      </c>
      <c r="AS20">
        <v>1608135499.3499999</v>
      </c>
      <c r="AT20">
        <v>1199.4649999999999</v>
      </c>
      <c r="AU20">
        <v>1214.05666666667</v>
      </c>
      <c r="AV20">
        <v>20.960373333333301</v>
      </c>
      <c r="AW20">
        <v>20.595300000000002</v>
      </c>
      <c r="AX20">
        <v>1200.2729999999999</v>
      </c>
      <c r="AY20">
        <v>20.708373333333299</v>
      </c>
      <c r="AZ20">
        <v>500.028166666667</v>
      </c>
      <c r="BA20">
        <v>102.46493333333299</v>
      </c>
      <c r="BB20">
        <v>9.9950339999999999E-2</v>
      </c>
      <c r="BC20">
        <v>28.002083333333299</v>
      </c>
      <c r="BD20">
        <v>28.690100000000001</v>
      </c>
      <c r="BE20">
        <v>999.9</v>
      </c>
      <c r="BF20">
        <v>0</v>
      </c>
      <c r="BG20">
        <v>0</v>
      </c>
      <c r="BH20">
        <v>10004.2273333333</v>
      </c>
      <c r="BI20">
        <v>0</v>
      </c>
      <c r="BJ20">
        <v>341.976566666667</v>
      </c>
      <c r="BK20">
        <v>1608135534.0999999</v>
      </c>
      <c r="BL20" t="s">
        <v>245</v>
      </c>
      <c r="BM20">
        <v>1608135534.0999999</v>
      </c>
      <c r="BN20">
        <v>1608135524.0999999</v>
      </c>
      <c r="BO20">
        <v>3</v>
      </c>
      <c r="BP20">
        <v>2.9000000000000001E-2</v>
      </c>
      <c r="BQ20">
        <v>-1.9E-2</v>
      </c>
      <c r="BR20">
        <v>-0.80800000000000005</v>
      </c>
      <c r="BS20">
        <v>0.252</v>
      </c>
      <c r="BT20">
        <v>1214</v>
      </c>
      <c r="BU20">
        <v>21</v>
      </c>
      <c r="BV20">
        <v>0.28000000000000003</v>
      </c>
      <c r="BW20">
        <v>0.09</v>
      </c>
      <c r="BX20">
        <v>11.7746988863856</v>
      </c>
      <c r="BY20">
        <v>-0.56044756974827603</v>
      </c>
      <c r="BZ20">
        <v>5.3206979965998102E-2</v>
      </c>
      <c r="CA20">
        <v>0</v>
      </c>
      <c r="CB20">
        <v>-14.6087903225806</v>
      </c>
      <c r="CC20">
        <v>0.70978064516127504</v>
      </c>
      <c r="CD20">
        <v>6.8261916624031804E-2</v>
      </c>
      <c r="CE20">
        <v>0</v>
      </c>
      <c r="CF20">
        <v>0.39992964516128998</v>
      </c>
      <c r="CG20">
        <v>-7.5012290322581499E-2</v>
      </c>
      <c r="CH20">
        <v>1.3458759796548401E-2</v>
      </c>
      <c r="CI20">
        <v>1</v>
      </c>
      <c r="CJ20">
        <v>1</v>
      </c>
      <c r="CK20">
        <v>3</v>
      </c>
      <c r="CL20" t="s">
        <v>246</v>
      </c>
      <c r="CM20">
        <v>100</v>
      </c>
      <c r="CN20">
        <v>100</v>
      </c>
      <c r="CO20">
        <v>-0.80800000000000005</v>
      </c>
      <c r="CP20">
        <v>0.252</v>
      </c>
      <c r="CQ20">
        <v>0.228454010619455</v>
      </c>
      <c r="CR20">
        <v>-1.6043650578588901E-5</v>
      </c>
      <c r="CS20">
        <v>-1.15305589960158E-6</v>
      </c>
      <c r="CT20">
        <v>3.6581349982770798E-10</v>
      </c>
      <c r="CU20">
        <v>-9.9202689055879895E-2</v>
      </c>
      <c r="CV20">
        <v>-1.48585495900011E-2</v>
      </c>
      <c r="CW20">
        <v>2.0620247853856302E-3</v>
      </c>
      <c r="CX20">
        <v>-2.1578943166311499E-5</v>
      </c>
      <c r="CY20">
        <v>18</v>
      </c>
      <c r="CZ20">
        <v>2225</v>
      </c>
      <c r="DA20">
        <v>1</v>
      </c>
      <c r="DB20">
        <v>25</v>
      </c>
      <c r="DC20">
        <v>10.9</v>
      </c>
      <c r="DD20">
        <v>10.9</v>
      </c>
      <c r="DE20">
        <v>2</v>
      </c>
      <c r="DF20">
        <v>511.23899999999998</v>
      </c>
      <c r="DG20">
        <v>487.83</v>
      </c>
      <c r="DH20">
        <v>23.866</v>
      </c>
      <c r="DI20">
        <v>35.851399999999998</v>
      </c>
      <c r="DJ20">
        <v>30.0002</v>
      </c>
      <c r="DK20">
        <v>35.988</v>
      </c>
      <c r="DL20">
        <v>36.041699999999999</v>
      </c>
      <c r="DM20">
        <v>46.515500000000003</v>
      </c>
      <c r="DN20">
        <v>13.6096</v>
      </c>
      <c r="DO20">
        <v>32.843499999999999</v>
      </c>
      <c r="DP20">
        <v>23.765999999999998</v>
      </c>
      <c r="DQ20">
        <v>1214.32</v>
      </c>
      <c r="DR20">
        <v>20.602499999999999</v>
      </c>
      <c r="DS20">
        <v>97.344300000000004</v>
      </c>
      <c r="DT20">
        <v>101.646</v>
      </c>
    </row>
    <row r="21" spans="1:124" x14ac:dyDescent="0.25">
      <c r="A21">
        <v>5</v>
      </c>
      <c r="B21">
        <v>1608135653</v>
      </c>
      <c r="C21">
        <v>436.40000009536698</v>
      </c>
      <c r="D21" t="s">
        <v>247</v>
      </c>
      <c r="E21" t="s">
        <v>248</v>
      </c>
      <c r="F21" t="s">
        <v>233</v>
      </c>
      <c r="G21" t="s">
        <v>234</v>
      </c>
      <c r="H21">
        <v>1608135645</v>
      </c>
      <c r="I21">
        <f>(J21)/1000</f>
        <v>3.4937047365275205E-4</v>
      </c>
      <c r="J21">
        <f>1000*AZ21*AH21*(AV21-AW21)/(100*AO21*(1000-AH21*AV21))</f>
        <v>0.34937047365275203</v>
      </c>
      <c r="K21">
        <f>AZ21*AH21*(AU21-AT21*(1000-AH21*AW21)/(1000-AH21*AV21))/(100*AO21)</f>
        <v>13.533703265979931</v>
      </c>
      <c r="L21">
        <f>AT21 - IF(AH21&gt;1, K21*AO21*100/(AJ21*BH21), 0)</f>
        <v>1399.56967741936</v>
      </c>
      <c r="M21" t="e">
        <f>((S21-I21/2)*L21-K21)/(S21+I21/2)</f>
        <v>#DIV/0!</v>
      </c>
      <c r="N21" t="e">
        <f>M21*(BA21+BB21)/1000</f>
        <v>#DIV/0!</v>
      </c>
      <c r="O21">
        <f>(AT21 - IF(AH21&gt;1, K21*AO21*100/(AJ21*BH21), 0))*(BA21+BB21)/1000</f>
        <v>143.53770733407944</v>
      </c>
      <c r="P21" t="e">
        <f>2/((1/R21-1/Q21)+SIGN(R21)*SQRT((1/R21-1/Q21)*(1/R21-1/Q21) + 4*AP21/((AP21+1)*(AP21+1))*(2*1/R21*1/Q21-1/Q21*1/Q21)))</f>
        <v>#DIV/0!</v>
      </c>
      <c r="Q21">
        <f>IF(LEFT(AQ21,1)&lt;&gt;"0",IF(LEFT(AQ21,1)="1",3,AR21),$D$5+$E$5*(BH21*BA21/($K$5*1000))+$F$5*(BH21*BA21/($K$5*1000))*MAX(MIN(AO21,$J$5),$I$5)*MAX(MIN(AO21,$J$5),$I$5)+$G$5*MAX(MIN(AO21,$J$5),$I$5)*(BH21*BA21/($K$5*1000))+$H$5*(BH21*BA21/($K$5*1000))*(BH21*BA21/($K$5*1000)))</f>
        <v>2.9709780326647279</v>
      </c>
      <c r="R21" t="e">
        <f>I21*(1000-(1000*0.61365*EXP(17.502*V21/(240.97+V21))/(BA21+BB21)+AV21)/2)/(1000*0.61365*EXP(17.502*V21/(240.97+V21))/(BA21+BB21)-AV21)</f>
        <v>#DIV/0!</v>
      </c>
      <c r="S21" t="e">
        <f>1/((AP21+1)/(P21/1.6)+1/(Q21/1.37)) + AP21/((AP21+1)/(P21/1.6) + AP21/(Q21/1.37))</f>
        <v>#DIV/0!</v>
      </c>
      <c r="T21" t="e">
        <f>(AL21*AN21)</f>
        <v>#DIV/0!</v>
      </c>
      <c r="U21" t="e">
        <f>(BC21+(T21+2*0.95*0.0000000567*(((BC21+$B$7)+273)^4-(BC21+273)^4)-44100*I21)/(1.84*29.3*Q21+8*0.95*0.0000000567*(BC21+273)^3))</f>
        <v>#DIV/0!</v>
      </c>
      <c r="V21" t="e">
        <f>($C$7*BD21+$D$7*BE21+$E$7*U21)</f>
        <v>#DIV/0!</v>
      </c>
      <c r="W21" t="e">
        <f>0.61365*EXP(17.502*V21/(240.97+V21))</f>
        <v>#DIV/0!</v>
      </c>
      <c r="X21">
        <f>(Y21/Z21*100)</f>
        <v>56.508463211510232</v>
      </c>
      <c r="Y21">
        <f>AV21*(BA21+BB21)/1000</f>
        <v>2.1445664913848317</v>
      </c>
      <c r="Z21">
        <f>0.61365*EXP(17.502*BC21/(240.97+BC21))</f>
        <v>3.7951244282785663</v>
      </c>
      <c r="AA21" t="e">
        <f>(W21-AV21*(BA21+BB21)/1000)</f>
        <v>#DIV/0!</v>
      </c>
      <c r="AB21">
        <f>(-I21*44100)</f>
        <v>-15.407237888086366</v>
      </c>
      <c r="AC21" t="e">
        <f>2*29.3*Q21*0.92*(BC21-V21)</f>
        <v>#DIV/0!</v>
      </c>
      <c r="AD21" t="e">
        <f>2*0.95*0.0000000567*(((BC21+$B$7)+273)^4-(V21+273)^4)</f>
        <v>#DIV/0!</v>
      </c>
      <c r="AE21" t="e">
        <f>T21+AD21+AB21+AC21</f>
        <v>#DIV/0!</v>
      </c>
      <c r="AF21">
        <v>0</v>
      </c>
      <c r="AG21">
        <v>0</v>
      </c>
      <c r="AH21">
        <f>IF(AF21*$H$13&gt;=AJ21,1,(AJ21/(AJ21-AF21*$H$13)))</f>
        <v>1</v>
      </c>
      <c r="AI21">
        <f>(AH21-1)*100</f>
        <v>0</v>
      </c>
      <c r="AJ21">
        <f>MAX(0,($B$13+$C$13*BH21)/(1+$D$13*BH21)*BA21/(BC21+273)*$E$13)</f>
        <v>53957.716855379011</v>
      </c>
      <c r="AK21">
        <f>$B$11*BI21+$C$11*BJ21</f>
        <v>0</v>
      </c>
      <c r="AL21" t="e">
        <f>AK21*AM21</f>
        <v>#DIV/0!</v>
      </c>
      <c r="AM21" t="e">
        <f>($B$11*$D$9+$C$11*$D$9)/($B$11+$C$11)</f>
        <v>#DIV/0!</v>
      </c>
      <c r="AN21" t="e">
        <f>($B$11*$K$9+$C$11*$K$9)/($B$11+$C$11)</f>
        <v>#DIV/0!</v>
      </c>
      <c r="AO21">
        <v>6</v>
      </c>
      <c r="AP21">
        <v>0.5</v>
      </c>
      <c r="AQ21" t="s">
        <v>235</v>
      </c>
      <c r="AR21">
        <v>2</v>
      </c>
      <c r="AS21">
        <v>1608135645</v>
      </c>
      <c r="AT21">
        <v>1399.56967741936</v>
      </c>
      <c r="AU21">
        <v>1416.39580645161</v>
      </c>
      <c r="AV21">
        <v>20.910674193548399</v>
      </c>
      <c r="AW21">
        <v>20.5002225806452</v>
      </c>
      <c r="AX21">
        <v>1400.59290322581</v>
      </c>
      <c r="AY21">
        <v>20.646280645161301</v>
      </c>
      <c r="AZ21">
        <v>500.03199999999998</v>
      </c>
      <c r="BA21">
        <v>102.45841935483899</v>
      </c>
      <c r="BB21">
        <v>0.10003818387096799</v>
      </c>
      <c r="BC21">
        <v>28.001287096774199</v>
      </c>
      <c r="BD21">
        <v>28.6905838709677</v>
      </c>
      <c r="BE21">
        <v>999.9</v>
      </c>
      <c r="BF21">
        <v>0</v>
      </c>
      <c r="BG21">
        <v>0</v>
      </c>
      <c r="BH21">
        <v>9992.4364516129008</v>
      </c>
      <c r="BI21">
        <v>0</v>
      </c>
      <c r="BJ21">
        <v>347.89677419354803</v>
      </c>
      <c r="BK21">
        <v>1608135534.0999999</v>
      </c>
      <c r="BL21" t="s">
        <v>245</v>
      </c>
      <c r="BM21">
        <v>1608135534.0999999</v>
      </c>
      <c r="BN21">
        <v>1608135524.0999999</v>
      </c>
      <c r="BO21">
        <v>3</v>
      </c>
      <c r="BP21">
        <v>2.9000000000000001E-2</v>
      </c>
      <c r="BQ21">
        <v>-1.9E-2</v>
      </c>
      <c r="BR21">
        <v>-0.80800000000000005</v>
      </c>
      <c r="BS21">
        <v>0.252</v>
      </c>
      <c r="BT21">
        <v>1214</v>
      </c>
      <c r="BU21">
        <v>21</v>
      </c>
      <c r="BV21">
        <v>0.28000000000000003</v>
      </c>
      <c r="BW21">
        <v>0.09</v>
      </c>
      <c r="BX21">
        <v>13.5277268599646</v>
      </c>
      <c r="BY21">
        <v>-0.181887013752635</v>
      </c>
      <c r="BZ21">
        <v>8.1002192093315703E-2</v>
      </c>
      <c r="CA21">
        <v>1</v>
      </c>
      <c r="CB21">
        <v>-16.817786666666699</v>
      </c>
      <c r="CC21">
        <v>-9.8119688542835801E-2</v>
      </c>
      <c r="CD21">
        <v>0.10127432624093601</v>
      </c>
      <c r="CE21">
        <v>1</v>
      </c>
      <c r="CF21">
        <v>0.41043453333333302</v>
      </c>
      <c r="CG21">
        <v>8.5150077864288593E-3</v>
      </c>
      <c r="CH21">
        <v>8.0523208800665103E-4</v>
      </c>
      <c r="CI21">
        <v>1</v>
      </c>
      <c r="CJ21">
        <v>3</v>
      </c>
      <c r="CK21">
        <v>3</v>
      </c>
      <c r="CL21" t="s">
        <v>240</v>
      </c>
      <c r="CM21">
        <v>100</v>
      </c>
      <c r="CN21">
        <v>100</v>
      </c>
      <c r="CO21">
        <v>-1.02</v>
      </c>
      <c r="CP21">
        <v>0.2641</v>
      </c>
      <c r="CQ21">
        <v>0.25760507135134297</v>
      </c>
      <c r="CR21">
        <v>-1.6043650578588901E-5</v>
      </c>
      <c r="CS21">
        <v>-1.15305589960158E-6</v>
      </c>
      <c r="CT21">
        <v>3.6581349982770798E-10</v>
      </c>
      <c r="CU21">
        <v>-0.117894153611076</v>
      </c>
      <c r="CV21">
        <v>-1.48585495900011E-2</v>
      </c>
      <c r="CW21">
        <v>2.0620247853856302E-3</v>
      </c>
      <c r="CX21">
        <v>-2.1578943166311499E-5</v>
      </c>
      <c r="CY21">
        <v>18</v>
      </c>
      <c r="CZ21">
        <v>2225</v>
      </c>
      <c r="DA21">
        <v>1</v>
      </c>
      <c r="DB21">
        <v>25</v>
      </c>
      <c r="DC21">
        <v>2</v>
      </c>
      <c r="DD21">
        <v>2.1</v>
      </c>
      <c r="DE21">
        <v>2</v>
      </c>
      <c r="DF21">
        <v>511.024</v>
      </c>
      <c r="DG21">
        <v>487.74900000000002</v>
      </c>
      <c r="DH21">
        <v>23.8323</v>
      </c>
      <c r="DI21">
        <v>35.6723</v>
      </c>
      <c r="DJ21">
        <v>29.9999</v>
      </c>
      <c r="DK21">
        <v>35.815199999999997</v>
      </c>
      <c r="DL21">
        <v>35.870899999999999</v>
      </c>
      <c r="DM21">
        <v>52.760800000000003</v>
      </c>
      <c r="DN21">
        <v>13.9998</v>
      </c>
      <c r="DO21">
        <v>32.843499999999999</v>
      </c>
      <c r="DP21">
        <v>23.802199999999999</v>
      </c>
      <c r="DQ21">
        <v>1416.48</v>
      </c>
      <c r="DR21">
        <v>20.522600000000001</v>
      </c>
      <c r="DS21">
        <v>97.386200000000002</v>
      </c>
      <c r="DT21">
        <v>101.676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2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19</v>
      </c>
    </row>
    <row r="12" spans="1:2" x14ac:dyDescent="0.25">
      <c r="A12" t="s">
        <v>21</v>
      </c>
      <c r="B12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Niko Carvajal</cp:lastModifiedBy>
  <dcterms:created xsi:type="dcterms:W3CDTF">2020-12-16T10:22:20Z</dcterms:created>
  <dcterms:modified xsi:type="dcterms:W3CDTF">2021-05-04T23:27:56Z</dcterms:modified>
</cp:coreProperties>
</file>