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Forrestel Lab\GH Drydown\Data\Raw_Data_Preharvest_GHDD_20\CO2 curves!\all excel files\"/>
    </mc:Choice>
  </mc:AlternateContent>
  <xr:revisionPtr revIDLastSave="0" documentId="13_ncr:1_{3A599607-3C58-47C7-AA02-78A8E1BEDF5E}" xr6:coauthVersionLast="46" xr6:coauthVersionMax="46" xr10:uidLastSave="{00000000-0000-0000-0000-000000000000}"/>
  <bookViews>
    <workbookView xWindow="390" yWindow="390" windowWidth="21600" windowHeight="11385" xr2:uid="{00000000-000D-0000-FFFF-FFFF00000000}"/>
  </bookViews>
  <sheets>
    <sheet name="Measurements" sheetId="1" r:id="rId1"/>
    <sheet name="Remarks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O28" i="1" l="1"/>
  <c r="BN28" i="1"/>
  <c r="BL28" i="1"/>
  <c r="BM28" i="1" s="1"/>
  <c r="BI28" i="1"/>
  <c r="BH28" i="1"/>
  <c r="BG28" i="1"/>
  <c r="BF28" i="1"/>
  <c r="BJ28" i="1" s="1"/>
  <c r="BK28" i="1" s="1"/>
  <c r="BE28" i="1"/>
  <c r="AZ28" i="1" s="1"/>
  <c r="BB28" i="1"/>
  <c r="AU28" i="1"/>
  <c r="AO28" i="1"/>
  <c r="AN28" i="1"/>
  <c r="AI28" i="1"/>
  <c r="AG28" i="1" s="1"/>
  <c r="Y28" i="1"/>
  <c r="W28" i="1" s="1"/>
  <c r="X28" i="1"/>
  <c r="P28" i="1"/>
  <c r="BO27" i="1"/>
  <c r="BN27" i="1"/>
  <c r="BL27" i="1"/>
  <c r="BM27" i="1" s="1"/>
  <c r="BK27" i="1"/>
  <c r="BJ27" i="1"/>
  <c r="BI27" i="1"/>
  <c r="BH27" i="1"/>
  <c r="BG27" i="1"/>
  <c r="BF27" i="1"/>
  <c r="BE27" i="1"/>
  <c r="AZ27" i="1" s="1"/>
  <c r="BB27" i="1"/>
  <c r="AU27" i="1"/>
  <c r="AN27" i="1"/>
  <c r="AO27" i="1" s="1"/>
  <c r="AI27" i="1"/>
  <c r="AG27" i="1" s="1"/>
  <c r="Y27" i="1"/>
  <c r="X27" i="1"/>
  <c r="W27" i="1" s="1"/>
  <c r="P27" i="1"/>
  <c r="BO26" i="1"/>
  <c r="BN26" i="1"/>
  <c r="BM26" i="1"/>
  <c r="AW26" i="1" s="1"/>
  <c r="AY26" i="1" s="1"/>
  <c r="BL26" i="1"/>
  <c r="BJ26" i="1"/>
  <c r="BK26" i="1" s="1"/>
  <c r="BI26" i="1"/>
  <c r="BH26" i="1"/>
  <c r="BG26" i="1"/>
  <c r="BF26" i="1"/>
  <c r="BE26" i="1"/>
  <c r="AZ26" i="1" s="1"/>
  <c r="BB26" i="1"/>
  <c r="AU26" i="1"/>
  <c r="AO26" i="1"/>
  <c r="AN26" i="1"/>
  <c r="AI26" i="1"/>
  <c r="AG26" i="1"/>
  <c r="J26" i="1" s="1"/>
  <c r="AX26" i="1" s="1"/>
  <c r="Y26" i="1"/>
  <c r="X26" i="1"/>
  <c r="W26" i="1"/>
  <c r="S26" i="1"/>
  <c r="P26" i="1"/>
  <c r="N26" i="1"/>
  <c r="K26" i="1"/>
  <c r="BO25" i="1"/>
  <c r="BN25" i="1"/>
  <c r="BM25" i="1"/>
  <c r="AW25" i="1" s="1"/>
  <c r="BL25" i="1"/>
  <c r="BJ25" i="1"/>
  <c r="BK25" i="1" s="1"/>
  <c r="BI25" i="1"/>
  <c r="BH25" i="1"/>
  <c r="BG25" i="1"/>
  <c r="BF25" i="1"/>
  <c r="BE25" i="1"/>
  <c r="AZ25" i="1" s="1"/>
  <c r="BB25" i="1"/>
  <c r="AU25" i="1"/>
  <c r="AY25" i="1" s="1"/>
  <c r="AO25" i="1"/>
  <c r="AN25" i="1"/>
  <c r="AI25" i="1"/>
  <c r="AH25" i="1"/>
  <c r="AG25" i="1"/>
  <c r="I25" i="1" s="1"/>
  <c r="Y25" i="1"/>
  <c r="X25" i="1"/>
  <c r="W25" i="1" s="1"/>
  <c r="S25" i="1"/>
  <c r="T25" i="1" s="1"/>
  <c r="U25" i="1" s="1"/>
  <c r="P25" i="1"/>
  <c r="AB25" i="1" s="1"/>
  <c r="K25" i="1"/>
  <c r="J25" i="1"/>
  <c r="AX25" i="1" s="1"/>
  <c r="BA25" i="1" s="1"/>
  <c r="BO24" i="1"/>
  <c r="BN24" i="1"/>
  <c r="BL24" i="1"/>
  <c r="BM24" i="1" s="1"/>
  <c r="BJ24" i="1"/>
  <c r="BK24" i="1" s="1"/>
  <c r="BI24" i="1"/>
  <c r="BH24" i="1"/>
  <c r="BG24" i="1"/>
  <c r="BF24" i="1"/>
  <c r="BE24" i="1"/>
  <c r="BB24" i="1"/>
  <c r="AZ24" i="1"/>
  <c r="AU24" i="1"/>
  <c r="AN24" i="1"/>
  <c r="AO24" i="1" s="1"/>
  <c r="AI24" i="1"/>
  <c r="AG24" i="1" s="1"/>
  <c r="Y24" i="1"/>
  <c r="X24" i="1"/>
  <c r="W24" i="1" s="1"/>
  <c r="P24" i="1"/>
  <c r="BO23" i="1"/>
  <c r="BN23" i="1"/>
  <c r="BL23" i="1"/>
  <c r="BM23" i="1" s="1"/>
  <c r="BI23" i="1"/>
  <c r="BH23" i="1"/>
  <c r="BG23" i="1"/>
  <c r="BF23" i="1"/>
  <c r="BJ23" i="1" s="1"/>
  <c r="BK23" i="1" s="1"/>
  <c r="BE23" i="1"/>
  <c r="BB23" i="1"/>
  <c r="AZ23" i="1"/>
  <c r="AU23" i="1"/>
  <c r="AN23" i="1"/>
  <c r="AO23" i="1" s="1"/>
  <c r="AI23" i="1"/>
  <c r="AG23" i="1" s="1"/>
  <c r="Y23" i="1"/>
  <c r="W23" i="1" s="1"/>
  <c r="X23" i="1"/>
  <c r="P23" i="1"/>
  <c r="BO22" i="1"/>
  <c r="BN22" i="1"/>
  <c r="BL22" i="1"/>
  <c r="BM22" i="1" s="1"/>
  <c r="BI22" i="1"/>
  <c r="BH22" i="1"/>
  <c r="BG22" i="1"/>
  <c r="BF22" i="1"/>
  <c r="BJ22" i="1" s="1"/>
  <c r="BK22" i="1" s="1"/>
  <c r="BE22" i="1"/>
  <c r="AZ22" i="1" s="1"/>
  <c r="BB22" i="1"/>
  <c r="AU22" i="1"/>
  <c r="AN22" i="1"/>
  <c r="AO22" i="1" s="1"/>
  <c r="AI22" i="1"/>
  <c r="AG22" i="1"/>
  <c r="K22" i="1" s="1"/>
  <c r="Y22" i="1"/>
  <c r="X22" i="1"/>
  <c r="W22" i="1"/>
  <c r="P22" i="1"/>
  <c r="J22" i="1"/>
  <c r="AX22" i="1" s="1"/>
  <c r="BO21" i="1"/>
  <c r="BN21" i="1"/>
  <c r="BM21" i="1" s="1"/>
  <c r="BL21" i="1"/>
  <c r="BI21" i="1"/>
  <c r="BH21" i="1"/>
  <c r="BG21" i="1"/>
  <c r="BF21" i="1"/>
  <c r="BJ21" i="1" s="1"/>
  <c r="BK21" i="1" s="1"/>
  <c r="BE21" i="1"/>
  <c r="BB21" i="1"/>
  <c r="AZ21" i="1"/>
  <c r="AU21" i="1"/>
  <c r="AO21" i="1"/>
  <c r="AN21" i="1"/>
  <c r="AI21" i="1"/>
  <c r="AG21" i="1"/>
  <c r="AH21" i="1" s="1"/>
  <c r="Y21" i="1"/>
  <c r="X21" i="1"/>
  <c r="W21" i="1"/>
  <c r="P21" i="1"/>
  <c r="BO20" i="1"/>
  <c r="BN20" i="1"/>
  <c r="BM20" i="1" s="1"/>
  <c r="BL20" i="1"/>
  <c r="BI20" i="1"/>
  <c r="BH20" i="1"/>
  <c r="BG20" i="1"/>
  <c r="BF20" i="1"/>
  <c r="BJ20" i="1" s="1"/>
  <c r="BK20" i="1" s="1"/>
  <c r="BE20" i="1"/>
  <c r="AZ20" i="1" s="1"/>
  <c r="BB20" i="1"/>
  <c r="AU20" i="1"/>
  <c r="AO20" i="1"/>
  <c r="AN20" i="1"/>
  <c r="AI20" i="1"/>
  <c r="AG20" i="1" s="1"/>
  <c r="Y20" i="1"/>
  <c r="X20" i="1"/>
  <c r="W20" i="1" s="1"/>
  <c r="P20" i="1"/>
  <c r="BO19" i="1"/>
  <c r="BN19" i="1"/>
  <c r="BL19" i="1"/>
  <c r="BM19" i="1" s="1"/>
  <c r="BK19" i="1"/>
  <c r="BJ19" i="1"/>
  <c r="BI19" i="1"/>
  <c r="BH19" i="1"/>
  <c r="BG19" i="1"/>
  <c r="BF19" i="1"/>
  <c r="BE19" i="1"/>
  <c r="AZ19" i="1" s="1"/>
  <c r="BB19" i="1"/>
  <c r="AU19" i="1"/>
  <c r="AN19" i="1"/>
  <c r="AO19" i="1" s="1"/>
  <c r="AI19" i="1"/>
  <c r="AG19" i="1" s="1"/>
  <c r="Y19" i="1"/>
  <c r="X19" i="1"/>
  <c r="W19" i="1" s="1"/>
  <c r="P19" i="1"/>
  <c r="BO18" i="1"/>
  <c r="BN18" i="1"/>
  <c r="BM18" i="1"/>
  <c r="AW18" i="1" s="1"/>
  <c r="AY18" i="1" s="1"/>
  <c r="BL18" i="1"/>
  <c r="BJ18" i="1"/>
  <c r="BK18" i="1" s="1"/>
  <c r="BI18" i="1"/>
  <c r="BH18" i="1"/>
  <c r="BG18" i="1"/>
  <c r="BF18" i="1"/>
  <c r="BE18" i="1"/>
  <c r="AZ18" i="1" s="1"/>
  <c r="BB18" i="1"/>
  <c r="AU18" i="1"/>
  <c r="AO18" i="1"/>
  <c r="AN18" i="1"/>
  <c r="AI18" i="1"/>
  <c r="AG18" i="1"/>
  <c r="J18" i="1" s="1"/>
  <c r="AX18" i="1" s="1"/>
  <c r="BA18" i="1" s="1"/>
  <c r="Y18" i="1"/>
  <c r="X18" i="1"/>
  <c r="W18" i="1"/>
  <c r="S18" i="1"/>
  <c r="P18" i="1"/>
  <c r="N18" i="1"/>
  <c r="K18" i="1"/>
  <c r="BO17" i="1"/>
  <c r="BN17" i="1"/>
  <c r="BM17" i="1"/>
  <c r="AW17" i="1" s="1"/>
  <c r="BL17" i="1"/>
  <c r="BI17" i="1"/>
  <c r="BH17" i="1"/>
  <c r="BG17" i="1"/>
  <c r="BF17" i="1"/>
  <c r="BJ17" i="1" s="1"/>
  <c r="BK17" i="1" s="1"/>
  <c r="BE17" i="1"/>
  <c r="AZ17" i="1" s="1"/>
  <c r="BB17" i="1"/>
  <c r="AU17" i="1"/>
  <c r="AY17" i="1" s="1"/>
  <c r="AO17" i="1"/>
  <c r="AN17" i="1"/>
  <c r="AI17" i="1"/>
  <c r="AH17" i="1"/>
  <c r="AG17" i="1"/>
  <c r="I17" i="1" s="1"/>
  <c r="Y17" i="1"/>
  <c r="X17" i="1"/>
  <c r="W17" i="1" s="1"/>
  <c r="S17" i="1"/>
  <c r="T17" i="1" s="1"/>
  <c r="U17" i="1" s="1"/>
  <c r="P17" i="1"/>
  <c r="K17" i="1"/>
  <c r="J17" i="1"/>
  <c r="AX17" i="1" s="1"/>
  <c r="J27" i="1" l="1"/>
  <c r="AX27" i="1" s="1"/>
  <c r="BA27" i="1" s="1"/>
  <c r="AH27" i="1"/>
  <c r="N27" i="1"/>
  <c r="K27" i="1"/>
  <c r="I27" i="1"/>
  <c r="AW20" i="1"/>
  <c r="S20" i="1"/>
  <c r="AW21" i="1"/>
  <c r="AY21" i="1" s="1"/>
  <c r="S21" i="1"/>
  <c r="V25" i="1"/>
  <c r="Z25" i="1" s="1"/>
  <c r="AC25" i="1"/>
  <c r="AY27" i="1"/>
  <c r="V17" i="1"/>
  <c r="Z17" i="1" s="1"/>
  <c r="AC17" i="1"/>
  <c r="AW19" i="1"/>
  <c r="S19" i="1"/>
  <c r="AA17" i="1"/>
  <c r="Q17" i="1"/>
  <c r="O17" i="1" s="1"/>
  <c r="R17" i="1" s="1"/>
  <c r="L17" i="1" s="1"/>
  <c r="M17" i="1" s="1"/>
  <c r="N23" i="1"/>
  <c r="K23" i="1"/>
  <c r="J23" i="1"/>
  <c r="AX23" i="1" s="1"/>
  <c r="BA23" i="1" s="1"/>
  <c r="I23" i="1"/>
  <c r="AH23" i="1"/>
  <c r="T26" i="1"/>
  <c r="U26" i="1" s="1"/>
  <c r="BA17" i="1"/>
  <c r="J19" i="1"/>
  <c r="AX19" i="1" s="1"/>
  <c r="BA19" i="1" s="1"/>
  <c r="AH19" i="1"/>
  <c r="I19" i="1"/>
  <c r="N19" i="1"/>
  <c r="K19" i="1"/>
  <c r="S22" i="1"/>
  <c r="AW22" i="1"/>
  <c r="AY22" i="1" s="1"/>
  <c r="S23" i="1"/>
  <c r="AW23" i="1"/>
  <c r="AY23" i="1" s="1"/>
  <c r="AY24" i="1"/>
  <c r="AW27" i="1"/>
  <c r="S27" i="1"/>
  <c r="AW28" i="1"/>
  <c r="AY28" i="1" s="1"/>
  <c r="S28" i="1"/>
  <c r="I24" i="1"/>
  <c r="N24" i="1"/>
  <c r="K24" i="1"/>
  <c r="J24" i="1"/>
  <c r="AX24" i="1" s="1"/>
  <c r="AH24" i="1"/>
  <c r="K28" i="1"/>
  <c r="J28" i="1"/>
  <c r="AX28" i="1" s="1"/>
  <c r="I28" i="1"/>
  <c r="AH28" i="1"/>
  <c r="N28" i="1"/>
  <c r="T18" i="1"/>
  <c r="U18" i="1" s="1"/>
  <c r="AB18" i="1" s="1"/>
  <c r="K20" i="1"/>
  <c r="J20" i="1"/>
  <c r="AX20" i="1" s="1"/>
  <c r="BA20" i="1" s="1"/>
  <c r="I20" i="1"/>
  <c r="AH20" i="1"/>
  <c r="N20" i="1"/>
  <c r="BA22" i="1"/>
  <c r="AW24" i="1"/>
  <c r="S24" i="1"/>
  <c r="AY20" i="1"/>
  <c r="AB17" i="1"/>
  <c r="AD17" i="1" s="1"/>
  <c r="AY19" i="1"/>
  <c r="AA25" i="1"/>
  <c r="Q25" i="1"/>
  <c r="O25" i="1" s="1"/>
  <c r="R25" i="1" s="1"/>
  <c r="L25" i="1" s="1"/>
  <c r="M25" i="1" s="1"/>
  <c r="BA26" i="1"/>
  <c r="AH18" i="1"/>
  <c r="I21" i="1"/>
  <c r="AH26" i="1"/>
  <c r="N17" i="1"/>
  <c r="I18" i="1"/>
  <c r="J21" i="1"/>
  <c r="AX21" i="1" s="1"/>
  <c r="BA21" i="1" s="1"/>
  <c r="N25" i="1"/>
  <c r="AD25" i="1"/>
  <c r="I26" i="1"/>
  <c r="K21" i="1"/>
  <c r="N22" i="1"/>
  <c r="AH22" i="1"/>
  <c r="N21" i="1"/>
  <c r="I22" i="1"/>
  <c r="AA28" i="1" l="1"/>
  <c r="BA28" i="1"/>
  <c r="T28" i="1"/>
  <c r="U28" i="1" s="1"/>
  <c r="T21" i="1"/>
  <c r="U21" i="1" s="1"/>
  <c r="AC18" i="1"/>
  <c r="AD18" i="1" s="1"/>
  <c r="V18" i="1"/>
  <c r="Z18" i="1" s="1"/>
  <c r="AA22" i="1"/>
  <c r="T23" i="1"/>
  <c r="U23" i="1" s="1"/>
  <c r="AC26" i="1"/>
  <c r="AD26" i="1" s="1"/>
  <c r="V26" i="1"/>
  <c r="Z26" i="1" s="1"/>
  <c r="T27" i="1"/>
  <c r="U27" i="1" s="1"/>
  <c r="T20" i="1"/>
  <c r="U20" i="1" s="1"/>
  <c r="AB26" i="1"/>
  <c r="T24" i="1"/>
  <c r="U24" i="1" s="1"/>
  <c r="AA19" i="1"/>
  <c r="Q27" i="1"/>
  <c r="O27" i="1" s="1"/>
  <c r="R27" i="1" s="1"/>
  <c r="L27" i="1" s="1"/>
  <c r="M27" i="1" s="1"/>
  <c r="AA27" i="1"/>
  <c r="AA24" i="1"/>
  <c r="AA18" i="1"/>
  <c r="Q18" i="1"/>
  <c r="O18" i="1" s="1"/>
  <c r="R18" i="1" s="1"/>
  <c r="L18" i="1" s="1"/>
  <c r="M18" i="1" s="1"/>
  <c r="AA20" i="1"/>
  <c r="Q20" i="1"/>
  <c r="O20" i="1" s="1"/>
  <c r="R20" i="1" s="1"/>
  <c r="L20" i="1" s="1"/>
  <c r="M20" i="1" s="1"/>
  <c r="T22" i="1"/>
  <c r="U22" i="1" s="1"/>
  <c r="Q22" i="1" s="1"/>
  <c r="O22" i="1" s="1"/>
  <c r="R22" i="1" s="1"/>
  <c r="L22" i="1" s="1"/>
  <c r="M22" i="1" s="1"/>
  <c r="T19" i="1"/>
  <c r="U19" i="1" s="1"/>
  <c r="AA26" i="1"/>
  <c r="Q26" i="1"/>
  <c r="O26" i="1" s="1"/>
  <c r="R26" i="1" s="1"/>
  <c r="L26" i="1" s="1"/>
  <c r="M26" i="1" s="1"/>
  <c r="AA21" i="1"/>
  <c r="Q21" i="1"/>
  <c r="O21" i="1" s="1"/>
  <c r="R21" i="1" s="1"/>
  <c r="L21" i="1" s="1"/>
  <c r="M21" i="1" s="1"/>
  <c r="BA24" i="1"/>
  <c r="AA23" i="1"/>
  <c r="V24" i="1" l="1"/>
  <c r="Z24" i="1" s="1"/>
  <c r="AC24" i="1"/>
  <c r="AB24" i="1"/>
  <c r="V23" i="1"/>
  <c r="Z23" i="1" s="1"/>
  <c r="AC23" i="1"/>
  <c r="AB23" i="1"/>
  <c r="V21" i="1"/>
  <c r="Z21" i="1" s="1"/>
  <c r="AC21" i="1"/>
  <c r="AD21" i="1" s="1"/>
  <c r="AB21" i="1"/>
  <c r="AC28" i="1"/>
  <c r="V28" i="1"/>
  <c r="Z28" i="1" s="1"/>
  <c r="AB28" i="1"/>
  <c r="V19" i="1"/>
  <c r="Z19" i="1" s="1"/>
  <c r="AC19" i="1"/>
  <c r="AB19" i="1"/>
  <c r="Q23" i="1"/>
  <c r="O23" i="1" s="1"/>
  <c r="R23" i="1" s="1"/>
  <c r="L23" i="1" s="1"/>
  <c r="M23" i="1" s="1"/>
  <c r="Q24" i="1"/>
  <c r="O24" i="1" s="1"/>
  <c r="R24" i="1" s="1"/>
  <c r="L24" i="1" s="1"/>
  <c r="M24" i="1" s="1"/>
  <c r="V22" i="1"/>
  <c r="Z22" i="1" s="1"/>
  <c r="AC22" i="1"/>
  <c r="AD22" i="1" s="1"/>
  <c r="AB22" i="1"/>
  <c r="AC20" i="1"/>
  <c r="AB20" i="1"/>
  <c r="V20" i="1"/>
  <c r="Z20" i="1" s="1"/>
  <c r="Q28" i="1"/>
  <c r="O28" i="1" s="1"/>
  <c r="R28" i="1" s="1"/>
  <c r="L28" i="1" s="1"/>
  <c r="M28" i="1" s="1"/>
  <c r="Q19" i="1"/>
  <c r="O19" i="1" s="1"/>
  <c r="R19" i="1" s="1"/>
  <c r="L19" i="1" s="1"/>
  <c r="M19" i="1" s="1"/>
  <c r="V27" i="1"/>
  <c r="Z27" i="1" s="1"/>
  <c r="AC27" i="1"/>
  <c r="AD27" i="1" s="1"/>
  <c r="AB27" i="1"/>
  <c r="AD23" i="1" l="1"/>
  <c r="AD20" i="1"/>
  <c r="AD19" i="1"/>
  <c r="AD28" i="1"/>
  <c r="AD24" i="1"/>
</calcChain>
</file>

<file path=xl/sharedStrings.xml><?xml version="1.0" encoding="utf-8"?>
<sst xmlns="http://schemas.openxmlformats.org/spreadsheetml/2006/main" count="672" uniqueCount="344">
  <si>
    <t>File opened</t>
  </si>
  <si>
    <t>2020-12-16 11:05:48</t>
  </si>
  <si>
    <t>Console s/n</t>
  </si>
  <si>
    <t>68C-812148</t>
  </si>
  <si>
    <t>Console ver</t>
  </si>
  <si>
    <t>Bluestem v.1.4.05</t>
  </si>
  <si>
    <t>Scripts ver</t>
  </si>
  <si>
    <t>2020.04  1.4.05, May 2020</t>
  </si>
  <si>
    <t>Head s/n</t>
  </si>
  <si>
    <t>68H-982138</t>
  </si>
  <si>
    <t>Head ver</t>
  </si>
  <si>
    <t>1.4.2</t>
  </si>
  <si>
    <t>Head cal</t>
  </si>
  <si>
    <t>{"h2obspan2": "0", "h2obspan2a": "0.0716346", "co2aspan1": "1.0031", "co2azero": "0.951804", "h2obspanconc1": "12.36", "co2aspanconc2": "314.9", "flowbzero": "0.31736", "h2obzero": "1.0379", "chamberpressurezero": "2.68985", "h2oaspan2a": "0.0712806", "co2aspan2": "-0.038086", "h2oaspan2b": "0.0719923", "h2oaspan2": "0", "flowmeterzero": "0.991351", "h2oaspanconc2": "0", "h2obspan2b": "0.0724379", "tazero": "0.0668316", "co2bspanconc1": "2475", "h2oaspanconc1": "12.36", "co2bzero": "0.949913", "tbzero": "0.204033", "co2bspan2a": "0.316856", "ssa_ref": "34391.2", "ssb_ref": "36665.6", "co2aspan2b": "0.312119", "co2aspan2a": "0.314921", "h2obspanconc2": "0", "co2bspan2b": "0.313962", "co2bspan1": "1.0035", "flowazero": "0.30598", "co2bspanconc2": "314.9", "h2oaspan1": "1.00998", "oxygen": "21", "h2oazero": "1.03785", "co2aspanconc1": "2475", "co2bspan2": "-0.0398483", "h2obspan1": "1.01121"}</t>
  </si>
  <si>
    <t>Chamber type</t>
  </si>
  <si>
    <t>6800-01A</t>
  </si>
  <si>
    <t>Chamber s/n</t>
  </si>
  <si>
    <t>MPF-281874</t>
  </si>
  <si>
    <t>Chamber rev</t>
  </si>
  <si>
    <t>0</t>
  </si>
  <si>
    <t>Chamber cal</t>
  </si>
  <si>
    <t>Fluorometer</t>
  </si>
  <si>
    <t>Flr. Version</t>
  </si>
  <si>
    <t>11:05:48</t>
  </si>
  <si>
    <t>Stability Definition:	A (GasEx): Slp&lt;0.5 Per=15	ΔCO2 (Meas2): Slp&lt;0.2 Per=15	ΔH2O (Meas2): Slp&lt;0.2 Per=15</t>
  </si>
  <si>
    <t>SysConst</t>
  </si>
  <si>
    <t>AvgTime</t>
  </si>
  <si>
    <t>4</t>
  </si>
  <si>
    <t>Oxygen</t>
  </si>
  <si>
    <t>21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</si>
  <si>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</si>
  <si>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</si>
  <si>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</si>
  <si>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</si>
  <si>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</si>
  <si>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</si>
  <si>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</si>
  <si>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</si>
  <si>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</si>
  <si>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</si>
  <si>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</si>
  <si>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</si>
  <si>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</si>
  <si>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</si>
  <si>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</si>
  <si>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</si>
  <si>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</si>
  <si>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</si>
  <si>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</si>
  <si>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</si>
  <si>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</si>
  <si>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</si>
  <si>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</si>
  <si>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</si>
  <si>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</si>
  <si>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</si>
  <si>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</si>
  <si>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</si>
  <si>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</si>
  <si>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</si>
  <si>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</si>
  <si>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</si>
  <si>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</si>
  <si>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</si>
  <si>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</si>
  <si>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</si>
  <si>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</si>
  <si>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</si>
  <si>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</si>
  <si>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</si>
  <si>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</si>
  <si>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</si>
  <si>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</si>
  <si>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</si>
  <si>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</si>
  <si>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</si>
  <si>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</si>
  <si>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</si>
  <si>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3.26196 80.9988 378.682 627.013 877.489 1092.32 1295.56 1466.53</t>
  </si>
  <si>
    <t>Fs_true</t>
  </si>
  <si>
    <t>0.115784 101.621 402.069 600.748 801.541 1001.11 1201.46 1400.42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</si>
  <si>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</si>
  <si>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</si>
  <si>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</si>
  <si>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</si>
  <si>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</si>
  <si>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</si>
  <si>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</si>
  <si>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</si>
  <si>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</si>
  <si>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</si>
  <si>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</si>
  <si>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</si>
  <si>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</si>
  <si>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</si>
  <si>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</si>
  <si>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</si>
  <si>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</si>
  <si>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</si>
  <si>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</si>
  <si>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</si>
  <si>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</si>
  <si>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</si>
  <si>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</si>
  <si>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</si>
  <si>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</si>
  <si>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</si>
  <si>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</si>
  <si>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</si>
  <si>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</si>
  <si>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</si>
  <si>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</si>
  <si>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</si>
  <si>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</si>
  <si>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</si>
  <si>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</si>
  <si>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</si>
  <si>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</si>
  <si>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</si>
  <si>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</si>
  <si>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</si>
  <si>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</si>
  <si>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</si>
  <si>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</si>
  <si>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</si>
  <si>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</si>
  <si>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</si>
  <si>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</si>
  <si>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</si>
  <si>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</si>
  <si>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</si>
  <si>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</si>
  <si>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</si>
  <si>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</si>
  <si>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</t>
  </si>
  <si>
    <t>Fv/Fm</t>
  </si>
  <si>
    <t>Adark</t>
  </si>
  <si>
    <t>LightAdaptedID</t>
  </si>
  <si>
    <t>Qmax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</si>
  <si>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</si>
  <si>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</si>
  <si>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</si>
  <si>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</si>
  <si>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</si>
  <si>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</si>
  <si>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</si>
  <si>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</si>
  <si>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</si>
  <si>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</si>
  <si>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</si>
  <si>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</si>
  <si>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</si>
  <si>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</si>
  <si>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</si>
  <si>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</si>
  <si>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</si>
  <si>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</si>
  <si>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</si>
  <si>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</si>
  <si>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</si>
  <si>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</si>
  <si>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</si>
  <si>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</si>
  <si>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</si>
  <si>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</si>
  <si>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</si>
  <si>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</si>
  <si>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</si>
  <si>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</si>
  <si>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</si>
  <si>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</si>
  <si>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</si>
  <si>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</si>
  <si>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</si>
  <si>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</si>
  <si>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</si>
  <si>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</si>
  <si>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</si>
  <si>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</si>
  <si>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</si>
  <si>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</si>
  <si>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</si>
  <si>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</si>
  <si>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</si>
  <si>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</si>
  <si>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</si>
  <si>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</si>
  <si>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</si>
  <si>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</si>
  <si>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</si>
  <si>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</si>
  <si>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</si>
  <si>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</si>
  <si>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</si>
  <si>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</si>
  <si>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</si>
  <si>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</si>
  <si>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</si>
  <si>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</si>
  <si>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</si>
  <si>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</si>
  <si>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</si>
  <si>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</si>
  <si>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</si>
  <si>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</si>
  <si>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</si>
  <si>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</si>
  <si>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</si>
  <si>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</si>
  <si>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</si>
  <si>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</si>
  <si>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</si>
  <si>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</si>
  <si>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</si>
  <si>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</si>
  <si>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</si>
  <si>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</si>
  <si>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</si>
  <si>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</si>
  <si>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</si>
  <si>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</si>
  <si>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</si>
  <si>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</si>
  <si>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</si>
  <si>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</si>
  <si>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</si>
  <si>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</si>
  <si>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</si>
  <si>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</si>
  <si>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</si>
  <si>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</si>
  <si>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</si>
  <si>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</si>
  <si>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</si>
  <si>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</si>
  <si>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</si>
  <si>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</si>
  <si>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</si>
  <si>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</si>
  <si>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</si>
  <si>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</si>
  <si>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</si>
  <si>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</si>
  <si>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</si>
  <si>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</si>
  <si>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</si>
  <si>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</si>
  <si>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</si>
  <si>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</si>
  <si>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</si>
  <si>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</si>
  <si>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</si>
  <si>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</si>
  <si>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</si>
  <si>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</si>
  <si>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</si>
  <si>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</si>
  <si>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</si>
  <si>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</si>
  <si>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</si>
  <si>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</si>
  <si>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</si>
  <si>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</si>
  <si>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</si>
  <si>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</si>
  <si>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</si>
  <si>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</si>
  <si>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</si>
  <si>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</si>
  <si>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</si>
  <si>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</si>
  <si>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</si>
  <si>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</si>
  <si>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</si>
  <si>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</si>
  <si>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</si>
  <si>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</si>
  <si>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</si>
  <si>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</si>
  <si>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</si>
  <si>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</si>
  <si>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</si>
  <si>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</si>
  <si>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</si>
  <si>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</si>
  <si>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</si>
  <si>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</si>
  <si>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</si>
  <si>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20201216 11:10:24</t>
  </si>
  <si>
    <t>11:10:24</t>
  </si>
  <si>
    <t>1149</t>
  </si>
  <si>
    <t>_1</t>
  </si>
  <si>
    <t>RECT-4143-20200907-06_33_50</t>
  </si>
  <si>
    <t>RECT-97-20201216-11_10_21</t>
  </si>
  <si>
    <t>DARK-98-20201216-11_10_23</t>
  </si>
  <si>
    <t>0: Broadleaf</t>
  </si>
  <si>
    <t>09:10:14</t>
  </si>
  <si>
    <t>2/3</t>
  </si>
  <si>
    <t>20201216 11:12:24</t>
  </si>
  <si>
    <t>11:12:24</t>
  </si>
  <si>
    <t>RECT-99-20201216-11_12_22</t>
  </si>
  <si>
    <t>DARK-100-20201216-11_12_24</t>
  </si>
  <si>
    <t>20201216 11:14:25</t>
  </si>
  <si>
    <t>11:14:25</t>
  </si>
  <si>
    <t>RECT-101-20201216-11_14_22</t>
  </si>
  <si>
    <t>DARK-102-20201216-11_14_24</t>
  </si>
  <si>
    <t>1/3</t>
  </si>
  <si>
    <t>20201216 11:16:21</t>
  </si>
  <si>
    <t>11:16:21</t>
  </si>
  <si>
    <t>RECT-103-20201216-11_16_19</t>
  </si>
  <si>
    <t>DARK-104-20201216-11_16_21</t>
  </si>
  <si>
    <t>3/3</t>
  </si>
  <si>
    <t>20201216 11:18:21</t>
  </si>
  <si>
    <t>11:18:21</t>
  </si>
  <si>
    <t>RECT-105-20201216-11_18_19</t>
  </si>
  <si>
    <t>DARK-106-20201216-11_18_21</t>
  </si>
  <si>
    <t>20201216 11:19:29</t>
  </si>
  <si>
    <t>11:19:29</t>
  </si>
  <si>
    <t>RECT-107-20201216-11_19_27</t>
  </si>
  <si>
    <t>DARK-108-20201216-11_19_29</t>
  </si>
  <si>
    <t>20201216 11:21:30</t>
  </si>
  <si>
    <t>11:21:30</t>
  </si>
  <si>
    <t>RECT-109-20201216-11_21_27</t>
  </si>
  <si>
    <t>DARK-110-20201216-11_21_29</t>
  </si>
  <si>
    <t>20201216 11:22:34</t>
  </si>
  <si>
    <t>11:22:34</t>
  </si>
  <si>
    <t>RECT-111-20201216-11_22_32</t>
  </si>
  <si>
    <t>DARK-112-20201216-11_22_34</t>
  </si>
  <si>
    <t>20201216 11:24:35</t>
  </si>
  <si>
    <t>11:24:35</t>
  </si>
  <si>
    <t>RECT-113-20201216-11_24_32</t>
  </si>
  <si>
    <t>DARK-114-20201216-11_24_34</t>
  </si>
  <si>
    <t>20201216 11:26:35</t>
  </si>
  <si>
    <t>11:26:35</t>
  </si>
  <si>
    <t>RECT-115-20201216-11_26_33</t>
  </si>
  <si>
    <t>DARK-116-20201216-11_26_35</t>
  </si>
  <si>
    <t>20201216 11:28:36</t>
  </si>
  <si>
    <t>11:28:36</t>
  </si>
  <si>
    <t>RECT-117-20201216-11_28_33</t>
  </si>
  <si>
    <t>DARK-118-20201216-11_28_35</t>
  </si>
  <si>
    <t>20201216 11:30:36</t>
  </si>
  <si>
    <t>11:30:36</t>
  </si>
  <si>
    <t>RECT-119-20201216-11_30_34</t>
  </si>
  <si>
    <t>DARK-120-20201216-11_30_36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</si>
</sst>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R28"/>
  <sheetViews>
    <sheetView tabSelected="1" workbookViewId="0"/>
  </sheetViews>
  <sheetFormatPr defaultRowHeight="15" x14ac:dyDescent="0.25"/>
  <sheetData>
    <row r="2" spans="1:174" x14ac:dyDescent="0.25">
      <c r="A2" t="s">
        <v>25</v>
      </c>
      <c r="B2" t="s">
        <v>26</v>
      </c>
      <c r="C2" t="s">
        <v>28</v>
      </c>
    </row>
    <row r="3" spans="1:174" x14ac:dyDescent="0.25">
      <c r="B3" t="s">
        <v>27</v>
      </c>
      <c r="C3" t="s">
        <v>29</v>
      </c>
    </row>
    <row r="4" spans="1:174" x14ac:dyDescent="0.25">
      <c r="A4" t="s">
        <v>30</v>
      </c>
      <c r="B4" t="s">
        <v>31</v>
      </c>
      <c r="C4" t="s">
        <v>32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 spans="1:174" x14ac:dyDescent="0.25">
      <c r="B5" t="s">
        <v>15</v>
      </c>
      <c r="C5" t="s">
        <v>33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174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</row>
    <row r="7" spans="1:174" x14ac:dyDescent="0.25">
      <c r="B7">
        <v>0</v>
      </c>
      <c r="C7">
        <v>1</v>
      </c>
      <c r="D7">
        <v>0</v>
      </c>
      <c r="E7">
        <v>0</v>
      </c>
    </row>
    <row r="8" spans="1:174" x14ac:dyDescent="0.25">
      <c r="A8" t="s">
        <v>47</v>
      </c>
      <c r="B8" t="s">
        <v>48</v>
      </c>
      <c r="C8" t="s">
        <v>50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</row>
    <row r="9" spans="1:174" x14ac:dyDescent="0.25">
      <c r="B9" t="s">
        <v>49</v>
      </c>
      <c r="C9" t="s">
        <v>51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4" x14ac:dyDescent="0.25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</row>
    <row r="11" spans="1:174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174" x14ac:dyDescent="0.25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79</v>
      </c>
      <c r="H12" t="s">
        <v>81</v>
      </c>
    </row>
    <row r="13" spans="1:174" x14ac:dyDescent="0.25">
      <c r="B13">
        <v>-6276</v>
      </c>
      <c r="C13">
        <v>6.6</v>
      </c>
      <c r="D13">
        <v>1.7090000000000001E-5</v>
      </c>
      <c r="E13">
        <v>3.11</v>
      </c>
      <c r="F13" t="s">
        <v>78</v>
      </c>
      <c r="G13" t="s">
        <v>80</v>
      </c>
      <c r="H13">
        <v>0</v>
      </c>
    </row>
    <row r="14" spans="1:174" x14ac:dyDescent="0.25">
      <c r="A14" t="s">
        <v>82</v>
      </c>
      <c r="B14" t="s">
        <v>82</v>
      </c>
      <c r="C14" t="s">
        <v>82</v>
      </c>
      <c r="D14" t="s">
        <v>82</v>
      </c>
      <c r="E14" t="s">
        <v>82</v>
      </c>
      <c r="F14" t="s">
        <v>83</v>
      </c>
      <c r="G14" t="s">
        <v>83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  <c r="AJ14" t="s">
        <v>86</v>
      </c>
      <c r="AK14" t="s">
        <v>86</v>
      </c>
      <c r="AL14" t="s">
        <v>86</v>
      </c>
      <c r="AM14" t="s">
        <v>86</v>
      </c>
      <c r="AN14" t="s">
        <v>86</v>
      </c>
      <c r="AO14" t="s">
        <v>86</v>
      </c>
      <c r="AP14" t="s">
        <v>86</v>
      </c>
      <c r="AQ14" t="s">
        <v>86</v>
      </c>
      <c r="AR14" t="s">
        <v>86</v>
      </c>
      <c r="AS14" t="s">
        <v>86</v>
      </c>
      <c r="AT14" t="s">
        <v>86</v>
      </c>
      <c r="AU14" t="s">
        <v>86</v>
      </c>
      <c r="AV14" t="s">
        <v>86</v>
      </c>
      <c r="AW14" t="s">
        <v>86</v>
      </c>
      <c r="AX14" t="s">
        <v>86</v>
      </c>
      <c r="AY14" t="s">
        <v>86</v>
      </c>
      <c r="AZ14" t="s">
        <v>86</v>
      </c>
      <c r="BA14" t="s">
        <v>86</v>
      </c>
      <c r="BB14" t="s">
        <v>86</v>
      </c>
      <c r="BC14" t="s">
        <v>86</v>
      </c>
      <c r="BD14" t="s">
        <v>86</v>
      </c>
      <c r="BE14" t="s">
        <v>86</v>
      </c>
      <c r="BF14" t="s">
        <v>86</v>
      </c>
      <c r="BG14" t="s">
        <v>86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89</v>
      </c>
      <c r="CD14" t="s">
        <v>89</v>
      </c>
      <c r="CE14" t="s">
        <v>89</v>
      </c>
      <c r="CF14" t="s">
        <v>89</v>
      </c>
      <c r="CG14" t="s">
        <v>89</v>
      </c>
      <c r="CH14" t="s">
        <v>89</v>
      </c>
      <c r="CI14" t="s">
        <v>89</v>
      </c>
      <c r="CJ14" t="s">
        <v>89</v>
      </c>
      <c r="CK14" t="s">
        <v>89</v>
      </c>
      <c r="CL14" t="s">
        <v>90</v>
      </c>
      <c r="CM14" t="s">
        <v>90</v>
      </c>
      <c r="CN14" t="s">
        <v>90</v>
      </c>
      <c r="CO14" t="s">
        <v>90</v>
      </c>
      <c r="CP14" t="s">
        <v>90</v>
      </c>
      <c r="CQ14" t="s">
        <v>90</v>
      </c>
      <c r="CR14" t="s">
        <v>90</v>
      </c>
      <c r="CS14" t="s">
        <v>90</v>
      </c>
      <c r="CT14" t="s">
        <v>90</v>
      </c>
      <c r="CU14" t="s">
        <v>90</v>
      </c>
      <c r="CV14" t="s">
        <v>90</v>
      </c>
      <c r="CW14" t="s">
        <v>90</v>
      </c>
      <c r="CX14" t="s">
        <v>90</v>
      </c>
      <c r="CY14" t="s">
        <v>90</v>
      </c>
      <c r="CZ14" t="s">
        <v>90</v>
      </c>
      <c r="DA14" t="s">
        <v>90</v>
      </c>
      <c r="DB14" t="s">
        <v>90</v>
      </c>
      <c r="DC14" t="s">
        <v>90</v>
      </c>
      <c r="DD14" t="s">
        <v>91</v>
      </c>
      <c r="DE14" t="s">
        <v>91</v>
      </c>
      <c r="DF14" t="s">
        <v>91</v>
      </c>
      <c r="DG14" t="s">
        <v>91</v>
      </c>
      <c r="DH14" t="s">
        <v>91</v>
      </c>
      <c r="DI14" t="s">
        <v>92</v>
      </c>
      <c r="DJ14" t="s">
        <v>92</v>
      </c>
      <c r="DK14" t="s">
        <v>92</v>
      </c>
      <c r="DL14" t="s">
        <v>92</v>
      </c>
      <c r="DM14" t="s">
        <v>92</v>
      </c>
      <c r="DN14" t="s">
        <v>92</v>
      </c>
      <c r="DO14" t="s">
        <v>92</v>
      </c>
      <c r="DP14" t="s">
        <v>92</v>
      </c>
      <c r="DQ14" t="s">
        <v>92</v>
      </c>
      <c r="DR14" t="s">
        <v>92</v>
      </c>
      <c r="DS14" t="s">
        <v>92</v>
      </c>
      <c r="DT14" t="s">
        <v>92</v>
      </c>
      <c r="DU14" t="s">
        <v>92</v>
      </c>
      <c r="DV14" t="s">
        <v>93</v>
      </c>
      <c r="DW14" t="s">
        <v>93</v>
      </c>
      <c r="DX14" t="s">
        <v>93</v>
      </c>
      <c r="DY14" t="s">
        <v>93</v>
      </c>
      <c r="DZ14" t="s">
        <v>93</v>
      </c>
      <c r="EA14" t="s">
        <v>93</v>
      </c>
      <c r="EB14" t="s">
        <v>93</v>
      </c>
      <c r="EC14" t="s">
        <v>93</v>
      </c>
      <c r="ED14" t="s">
        <v>93</v>
      </c>
      <c r="EE14" t="s">
        <v>93</v>
      </c>
      <c r="EF14" t="s">
        <v>93</v>
      </c>
      <c r="EG14" t="s">
        <v>93</v>
      </c>
      <c r="EH14" t="s">
        <v>93</v>
      </c>
      <c r="EI14" t="s">
        <v>93</v>
      </c>
      <c r="EJ14" t="s">
        <v>93</v>
      </c>
      <c r="EK14" t="s">
        <v>94</v>
      </c>
      <c r="EL14" t="s">
        <v>94</v>
      </c>
      <c r="EM14" t="s">
        <v>94</v>
      </c>
      <c r="EN14" t="s">
        <v>94</v>
      </c>
      <c r="EO14" t="s">
        <v>94</v>
      </c>
      <c r="EP14" t="s">
        <v>94</v>
      </c>
      <c r="EQ14" t="s">
        <v>94</v>
      </c>
      <c r="ER14" t="s">
        <v>94</v>
      </c>
      <c r="ES14" t="s">
        <v>94</v>
      </c>
      <c r="ET14" t="s">
        <v>94</v>
      </c>
      <c r="EU14" t="s">
        <v>94</v>
      </c>
      <c r="EV14" t="s">
        <v>94</v>
      </c>
      <c r="EW14" t="s">
        <v>94</v>
      </c>
      <c r="EX14" t="s">
        <v>94</v>
      </c>
      <c r="EY14" t="s">
        <v>94</v>
      </c>
      <c r="EZ14" t="s">
        <v>94</v>
      </c>
      <c r="FA14" t="s">
        <v>94</v>
      </c>
      <c r="FB14" t="s">
        <v>94</v>
      </c>
      <c r="FC14" t="s">
        <v>95</v>
      </c>
      <c r="FD14" t="s">
        <v>95</v>
      </c>
      <c r="FE14" t="s">
        <v>95</v>
      </c>
      <c r="FF14" t="s">
        <v>95</v>
      </c>
      <c r="FG14" t="s">
        <v>95</v>
      </c>
      <c r="FH14" t="s">
        <v>95</v>
      </c>
      <c r="FI14" t="s">
        <v>95</v>
      </c>
      <c r="FJ14" t="s">
        <v>95</v>
      </c>
      <c r="FK14" t="s">
        <v>95</v>
      </c>
      <c r="FL14" t="s">
        <v>95</v>
      </c>
      <c r="FM14" t="s">
        <v>95</v>
      </c>
      <c r="FN14" t="s">
        <v>95</v>
      </c>
      <c r="FO14" t="s">
        <v>95</v>
      </c>
      <c r="FP14" t="s">
        <v>95</v>
      </c>
      <c r="FQ14" t="s">
        <v>95</v>
      </c>
      <c r="FR14" t="s">
        <v>95</v>
      </c>
    </row>
    <row r="15" spans="1:174" x14ac:dyDescent="0.25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  <c r="N15" t="s">
        <v>109</v>
      </c>
      <c r="O15" t="s">
        <v>110</v>
      </c>
      <c r="P15" t="s">
        <v>111</v>
      </c>
      <c r="Q15" t="s">
        <v>112</v>
      </c>
      <c r="R15" t="s">
        <v>113</v>
      </c>
      <c r="S15" t="s">
        <v>114</v>
      </c>
      <c r="T15" t="s">
        <v>115</v>
      </c>
      <c r="U15" t="s">
        <v>116</v>
      </c>
      <c r="V15" t="s">
        <v>117</v>
      </c>
      <c r="W15" t="s">
        <v>118</v>
      </c>
      <c r="X15" t="s">
        <v>119</v>
      </c>
      <c r="Y15" t="s">
        <v>120</v>
      </c>
      <c r="Z15" t="s">
        <v>121</v>
      </c>
      <c r="AA15" t="s">
        <v>122</v>
      </c>
      <c r="AB15" t="s">
        <v>123</v>
      </c>
      <c r="AC15" t="s">
        <v>124</v>
      </c>
      <c r="AD15" t="s">
        <v>125</v>
      </c>
      <c r="AE15" t="s">
        <v>85</v>
      </c>
      <c r="AF15" t="s">
        <v>126</v>
      </c>
      <c r="AG15" t="s">
        <v>127</v>
      </c>
      <c r="AH15" t="s">
        <v>128</v>
      </c>
      <c r="AI15" t="s">
        <v>129</v>
      </c>
      <c r="AJ15" t="s">
        <v>130</v>
      </c>
      <c r="AK15" t="s">
        <v>131</v>
      </c>
      <c r="AL15" t="s">
        <v>132</v>
      </c>
      <c r="AM15" t="s">
        <v>133</v>
      </c>
      <c r="AN15" t="s">
        <v>134</v>
      </c>
      <c r="AO15" t="s">
        <v>135</v>
      </c>
      <c r="AP15" t="s">
        <v>136</v>
      </c>
      <c r="AQ15" t="s">
        <v>137</v>
      </c>
      <c r="AR15" t="s">
        <v>138</v>
      </c>
      <c r="AS15" t="s">
        <v>139</v>
      </c>
      <c r="AT15" t="s">
        <v>140</v>
      </c>
      <c r="AU15" t="s">
        <v>141</v>
      </c>
      <c r="AV15" t="s">
        <v>142</v>
      </c>
      <c r="AW15" t="s">
        <v>143</v>
      </c>
      <c r="AX15" t="s">
        <v>144</v>
      </c>
      <c r="AY15" t="s">
        <v>145</v>
      </c>
      <c r="AZ15" t="s">
        <v>146</v>
      </c>
      <c r="BA15" t="s">
        <v>147</v>
      </c>
      <c r="BB15" t="s">
        <v>148</v>
      </c>
      <c r="BC15" t="s">
        <v>149</v>
      </c>
      <c r="BD15" t="s">
        <v>150</v>
      </c>
      <c r="BE15" t="s">
        <v>151</v>
      </c>
      <c r="BF15" t="s">
        <v>152</v>
      </c>
      <c r="BG15" t="s">
        <v>153</v>
      </c>
      <c r="BH15" t="s">
        <v>154</v>
      </c>
      <c r="BI15" t="s">
        <v>155</v>
      </c>
      <c r="BJ15" t="s">
        <v>156</v>
      </c>
      <c r="BK15" t="s">
        <v>157</v>
      </c>
      <c r="BL15" t="s">
        <v>158</v>
      </c>
      <c r="BM15" t="s">
        <v>159</v>
      </c>
      <c r="BN15" t="s">
        <v>160</v>
      </c>
      <c r="BO15" t="s">
        <v>161</v>
      </c>
      <c r="BP15" t="s">
        <v>162</v>
      </c>
      <c r="BQ15" t="s">
        <v>163</v>
      </c>
      <c r="BR15" t="s">
        <v>164</v>
      </c>
      <c r="BS15" t="s">
        <v>165</v>
      </c>
      <c r="BT15" t="s">
        <v>103</v>
      </c>
      <c r="BU15" t="s">
        <v>166</v>
      </c>
      <c r="BV15" t="s">
        <v>167</v>
      </c>
      <c r="BW15" t="s">
        <v>168</v>
      </c>
      <c r="BX15" t="s">
        <v>169</v>
      </c>
      <c r="BY15" t="s">
        <v>170</v>
      </c>
      <c r="BZ15" t="s">
        <v>171</v>
      </c>
      <c r="CA15" t="s">
        <v>172</v>
      </c>
      <c r="CB15" t="s">
        <v>173</v>
      </c>
      <c r="CC15" t="s">
        <v>174</v>
      </c>
      <c r="CD15" t="s">
        <v>175</v>
      </c>
      <c r="CE15" t="s">
        <v>176</v>
      </c>
      <c r="CF15" t="s">
        <v>177</v>
      </c>
      <c r="CG15" t="s">
        <v>178</v>
      </c>
      <c r="CH15" t="s">
        <v>179</v>
      </c>
      <c r="CI15" t="s">
        <v>180</v>
      </c>
      <c r="CJ15" t="s">
        <v>181</v>
      </c>
      <c r="CK15" t="s">
        <v>182</v>
      </c>
      <c r="CL15" t="s">
        <v>183</v>
      </c>
      <c r="CM15" t="s">
        <v>184</v>
      </c>
      <c r="CN15" t="s">
        <v>185</v>
      </c>
      <c r="CO15" t="s">
        <v>186</v>
      </c>
      <c r="CP15" t="s">
        <v>187</v>
      </c>
      <c r="CQ15" t="s">
        <v>188</v>
      </c>
      <c r="CR15" t="s">
        <v>189</v>
      </c>
      <c r="CS15" t="s">
        <v>190</v>
      </c>
      <c r="CT15" t="s">
        <v>191</v>
      </c>
      <c r="CU15" t="s">
        <v>192</v>
      </c>
      <c r="CV15" t="s">
        <v>193</v>
      </c>
      <c r="CW15" t="s">
        <v>194</v>
      </c>
      <c r="CX15" t="s">
        <v>195</v>
      </c>
      <c r="CY15" t="s">
        <v>196</v>
      </c>
      <c r="CZ15" t="s">
        <v>197</v>
      </c>
      <c r="DA15" t="s">
        <v>198</v>
      </c>
      <c r="DB15" t="s">
        <v>199</v>
      </c>
      <c r="DC15" t="s">
        <v>200</v>
      </c>
      <c r="DD15" t="s">
        <v>201</v>
      </c>
      <c r="DE15" t="s">
        <v>202</v>
      </c>
      <c r="DF15" t="s">
        <v>203</v>
      </c>
      <c r="DG15" t="s">
        <v>204</v>
      </c>
      <c r="DH15" t="s">
        <v>205</v>
      </c>
      <c r="DI15" t="s">
        <v>97</v>
      </c>
      <c r="DJ15" t="s">
        <v>100</v>
      </c>
      <c r="DK15" t="s">
        <v>206</v>
      </c>
      <c r="DL15" t="s">
        <v>207</v>
      </c>
      <c r="DM15" t="s">
        <v>208</v>
      </c>
      <c r="DN15" t="s">
        <v>209</v>
      </c>
      <c r="DO15" t="s">
        <v>210</v>
      </c>
      <c r="DP15" t="s">
        <v>211</v>
      </c>
      <c r="DQ15" t="s">
        <v>212</v>
      </c>
      <c r="DR15" t="s">
        <v>213</v>
      </c>
      <c r="DS15" t="s">
        <v>214</v>
      </c>
      <c r="DT15" t="s">
        <v>215</v>
      </c>
      <c r="DU15" t="s">
        <v>216</v>
      </c>
      <c r="DV15" t="s">
        <v>217</v>
      </c>
      <c r="DW15" t="s">
        <v>218</v>
      </c>
      <c r="DX15" t="s">
        <v>219</v>
      </c>
      <c r="DY15" t="s">
        <v>220</v>
      </c>
      <c r="DZ15" t="s">
        <v>221</v>
      </c>
      <c r="EA15" t="s">
        <v>222</v>
      </c>
      <c r="EB15" t="s">
        <v>223</v>
      </c>
      <c r="EC15" t="s">
        <v>224</v>
      </c>
      <c r="ED15" t="s">
        <v>225</v>
      </c>
      <c r="EE15" t="s">
        <v>226</v>
      </c>
      <c r="EF15" t="s">
        <v>227</v>
      </c>
      <c r="EG15" t="s">
        <v>228</v>
      </c>
      <c r="EH15" t="s">
        <v>229</v>
      </c>
      <c r="EI15" t="s">
        <v>230</v>
      </c>
      <c r="EJ15" t="s">
        <v>231</v>
      </c>
      <c r="EK15" t="s">
        <v>232</v>
      </c>
      <c r="EL15" t="s">
        <v>233</v>
      </c>
      <c r="EM15" t="s">
        <v>234</v>
      </c>
      <c r="EN15" t="s">
        <v>235</v>
      </c>
      <c r="EO15" t="s">
        <v>236</v>
      </c>
      <c r="EP15" t="s">
        <v>237</v>
      </c>
      <c r="EQ15" t="s">
        <v>238</v>
      </c>
      <c r="ER15" t="s">
        <v>239</v>
      </c>
      <c r="ES15" t="s">
        <v>240</v>
      </c>
      <c r="ET15" t="s">
        <v>241</v>
      </c>
      <c r="EU15" t="s">
        <v>242</v>
      </c>
      <c r="EV15" t="s">
        <v>243</v>
      </c>
      <c r="EW15" t="s">
        <v>244</v>
      </c>
      <c r="EX15" t="s">
        <v>245</v>
      </c>
      <c r="EY15" t="s">
        <v>246</v>
      </c>
      <c r="EZ15" t="s">
        <v>247</v>
      </c>
      <c r="FA15" t="s">
        <v>248</v>
      </c>
      <c r="FB15" t="s">
        <v>249</v>
      </c>
      <c r="FC15" t="s">
        <v>250</v>
      </c>
      <c r="FD15" t="s">
        <v>251</v>
      </c>
      <c r="FE15" t="s">
        <v>252</v>
      </c>
      <c r="FF15" t="s">
        <v>253</v>
      </c>
      <c r="FG15" t="s">
        <v>254</v>
      </c>
      <c r="FH15" t="s">
        <v>255</v>
      </c>
      <c r="FI15" t="s">
        <v>256</v>
      </c>
      <c r="FJ15" t="s">
        <v>257</v>
      </c>
      <c r="FK15" t="s">
        <v>258</v>
      </c>
      <c r="FL15" t="s">
        <v>259</v>
      </c>
      <c r="FM15" t="s">
        <v>260</v>
      </c>
      <c r="FN15" t="s">
        <v>261</v>
      </c>
      <c r="FO15" t="s">
        <v>262</v>
      </c>
      <c r="FP15" t="s">
        <v>263</v>
      </c>
      <c r="FQ15" t="s">
        <v>264</v>
      </c>
      <c r="FR15" t="s">
        <v>265</v>
      </c>
    </row>
    <row r="16" spans="1:174" x14ac:dyDescent="0.25">
      <c r="B16" t="s">
        <v>266</v>
      </c>
      <c r="C16" t="s">
        <v>266</v>
      </c>
      <c r="H16" t="s">
        <v>266</v>
      </c>
      <c r="I16" t="s">
        <v>267</v>
      </c>
      <c r="J16" t="s">
        <v>268</v>
      </c>
      <c r="K16" t="s">
        <v>269</v>
      </c>
      <c r="L16" t="s">
        <v>269</v>
      </c>
      <c r="M16" t="s">
        <v>173</v>
      </c>
      <c r="N16" t="s">
        <v>173</v>
      </c>
      <c r="O16" t="s">
        <v>267</v>
      </c>
      <c r="P16" t="s">
        <v>267</v>
      </c>
      <c r="Q16" t="s">
        <v>267</v>
      </c>
      <c r="R16" t="s">
        <v>267</v>
      </c>
      <c r="S16" t="s">
        <v>270</v>
      </c>
      <c r="T16" t="s">
        <v>271</v>
      </c>
      <c r="U16" t="s">
        <v>271</v>
      </c>
      <c r="V16" t="s">
        <v>272</v>
      </c>
      <c r="W16" t="s">
        <v>273</v>
      </c>
      <c r="X16" t="s">
        <v>272</v>
      </c>
      <c r="Y16" t="s">
        <v>272</v>
      </c>
      <c r="Z16" t="s">
        <v>272</v>
      </c>
      <c r="AA16" t="s">
        <v>270</v>
      </c>
      <c r="AB16" t="s">
        <v>270</v>
      </c>
      <c r="AC16" t="s">
        <v>270</v>
      </c>
      <c r="AD16" t="s">
        <v>270</v>
      </c>
      <c r="AE16" t="s">
        <v>274</v>
      </c>
      <c r="AF16" t="s">
        <v>273</v>
      </c>
      <c r="AH16" t="s">
        <v>273</v>
      </c>
      <c r="AI16" t="s">
        <v>274</v>
      </c>
      <c r="AP16" t="s">
        <v>268</v>
      </c>
      <c r="AW16" t="s">
        <v>268</v>
      </c>
      <c r="AX16" t="s">
        <v>268</v>
      </c>
      <c r="AY16" t="s">
        <v>268</v>
      </c>
      <c r="BA16" t="s">
        <v>275</v>
      </c>
      <c r="BL16" t="s">
        <v>268</v>
      </c>
      <c r="BM16" t="s">
        <v>268</v>
      </c>
      <c r="BO16" t="s">
        <v>276</v>
      </c>
      <c r="BP16" t="s">
        <v>277</v>
      </c>
      <c r="BS16" t="s">
        <v>267</v>
      </c>
      <c r="BT16" t="s">
        <v>266</v>
      </c>
      <c r="BU16" t="s">
        <v>269</v>
      </c>
      <c r="BV16" t="s">
        <v>269</v>
      </c>
      <c r="BW16" t="s">
        <v>278</v>
      </c>
      <c r="BX16" t="s">
        <v>278</v>
      </c>
      <c r="BY16" t="s">
        <v>269</v>
      </c>
      <c r="BZ16" t="s">
        <v>278</v>
      </c>
      <c r="CA16" t="s">
        <v>274</v>
      </c>
      <c r="CB16" t="s">
        <v>272</v>
      </c>
      <c r="CC16" t="s">
        <v>272</v>
      </c>
      <c r="CD16" t="s">
        <v>271</v>
      </c>
      <c r="CE16" t="s">
        <v>271</v>
      </c>
      <c r="CF16" t="s">
        <v>271</v>
      </c>
      <c r="CG16" t="s">
        <v>271</v>
      </c>
      <c r="CH16" t="s">
        <v>271</v>
      </c>
      <c r="CI16" t="s">
        <v>279</v>
      </c>
      <c r="CJ16" t="s">
        <v>268</v>
      </c>
      <c r="CK16" t="s">
        <v>268</v>
      </c>
      <c r="CL16" t="s">
        <v>268</v>
      </c>
      <c r="CQ16" t="s">
        <v>268</v>
      </c>
      <c r="CT16" t="s">
        <v>271</v>
      </c>
      <c r="CU16" t="s">
        <v>271</v>
      </c>
      <c r="CV16" t="s">
        <v>271</v>
      </c>
      <c r="CW16" t="s">
        <v>271</v>
      </c>
      <c r="CX16" t="s">
        <v>271</v>
      </c>
      <c r="CY16" t="s">
        <v>268</v>
      </c>
      <c r="CZ16" t="s">
        <v>268</v>
      </c>
      <c r="DA16" t="s">
        <v>268</v>
      </c>
      <c r="DB16" t="s">
        <v>266</v>
      </c>
      <c r="DE16" t="s">
        <v>280</v>
      </c>
      <c r="DF16" t="s">
        <v>280</v>
      </c>
      <c r="DH16" t="s">
        <v>266</v>
      </c>
      <c r="DI16" t="s">
        <v>281</v>
      </c>
      <c r="DK16" t="s">
        <v>266</v>
      </c>
      <c r="DL16" t="s">
        <v>266</v>
      </c>
      <c r="DN16" t="s">
        <v>282</v>
      </c>
      <c r="DO16" t="s">
        <v>283</v>
      </c>
      <c r="DP16" t="s">
        <v>282</v>
      </c>
      <c r="DQ16" t="s">
        <v>283</v>
      </c>
      <c r="DR16" t="s">
        <v>282</v>
      </c>
      <c r="DS16" t="s">
        <v>283</v>
      </c>
      <c r="DT16" t="s">
        <v>273</v>
      </c>
      <c r="DU16" t="s">
        <v>273</v>
      </c>
      <c r="DV16" t="s">
        <v>268</v>
      </c>
      <c r="DW16" t="s">
        <v>284</v>
      </c>
      <c r="DX16" t="s">
        <v>268</v>
      </c>
      <c r="DZ16" t="s">
        <v>269</v>
      </c>
      <c r="EA16" t="s">
        <v>285</v>
      </c>
      <c r="EB16" t="s">
        <v>269</v>
      </c>
      <c r="ED16" t="s">
        <v>278</v>
      </c>
      <c r="EE16" t="s">
        <v>286</v>
      </c>
      <c r="EF16" t="s">
        <v>278</v>
      </c>
      <c r="EK16" t="s">
        <v>273</v>
      </c>
      <c r="EL16" t="s">
        <v>273</v>
      </c>
      <c r="EM16" t="s">
        <v>282</v>
      </c>
      <c r="EN16" t="s">
        <v>283</v>
      </c>
      <c r="EO16" t="s">
        <v>283</v>
      </c>
      <c r="ES16" t="s">
        <v>283</v>
      </c>
      <c r="EW16" t="s">
        <v>269</v>
      </c>
      <c r="EX16" t="s">
        <v>269</v>
      </c>
      <c r="EY16" t="s">
        <v>278</v>
      </c>
      <c r="EZ16" t="s">
        <v>278</v>
      </c>
      <c r="FA16" t="s">
        <v>287</v>
      </c>
      <c r="FB16" t="s">
        <v>287</v>
      </c>
      <c r="FD16" t="s">
        <v>274</v>
      </c>
      <c r="FE16" t="s">
        <v>274</v>
      </c>
      <c r="FF16" t="s">
        <v>271</v>
      </c>
      <c r="FG16" t="s">
        <v>271</v>
      </c>
      <c r="FH16" t="s">
        <v>271</v>
      </c>
      <c r="FI16" t="s">
        <v>271</v>
      </c>
      <c r="FJ16" t="s">
        <v>271</v>
      </c>
      <c r="FK16" t="s">
        <v>273</v>
      </c>
      <c r="FL16" t="s">
        <v>273</v>
      </c>
      <c r="FM16" t="s">
        <v>273</v>
      </c>
      <c r="FN16" t="s">
        <v>271</v>
      </c>
      <c r="FO16" t="s">
        <v>269</v>
      </c>
      <c r="FP16" t="s">
        <v>278</v>
      </c>
      <c r="FQ16" t="s">
        <v>273</v>
      </c>
      <c r="FR16" t="s">
        <v>273</v>
      </c>
    </row>
    <row r="17" spans="1:174" x14ac:dyDescent="0.25">
      <c r="A17">
        <v>1</v>
      </c>
      <c r="B17">
        <v>1608145824</v>
      </c>
      <c r="C17">
        <v>0</v>
      </c>
      <c r="D17" t="s">
        <v>288</v>
      </c>
      <c r="E17" t="s">
        <v>289</v>
      </c>
      <c r="F17" t="s">
        <v>290</v>
      </c>
      <c r="G17" t="s">
        <v>291</v>
      </c>
      <c r="H17">
        <v>1608145816</v>
      </c>
      <c r="I17">
        <f t="shared" ref="I17:I28" si="0">CA17*AG17*(BW17-BX17)/(100*BP17*(1000-AG17*BW17))</f>
        <v>5.8279425175774072E-4</v>
      </c>
      <c r="J17">
        <f t="shared" ref="J17:J28" si="1">CA17*AG17*(BV17-BU17*(1000-AG17*BX17)/(1000-AG17*BW17))/(100*BP17)</f>
        <v>3.3795066294528877</v>
      </c>
      <c r="K17">
        <f t="shared" ref="K17:K28" si="2">BU17 - IF(AG17&gt;1, J17*BP17*100/(AI17*CI17), 0)</f>
        <v>401.55322580645202</v>
      </c>
      <c r="L17">
        <f t="shared" ref="L17:L28" si="3">((R17-I17/2)*K17-J17)/(R17+I17/2)</f>
        <v>224.19986267150179</v>
      </c>
      <c r="M17">
        <f t="shared" ref="M17:M28" si="4">L17*(CB17+CC17)/1000</f>
        <v>22.970478953890044</v>
      </c>
      <c r="N17">
        <f t="shared" ref="N17:N28" si="5">(BU17 - IF(AG17&gt;1, J17*BP17*100/(AI17*CI17), 0))*(CB17+CC17)/1000</f>
        <v>41.141282658895292</v>
      </c>
      <c r="O17">
        <f t="shared" ref="O17:O28" si="6">2/((1/Q17-1/P17)+SIGN(Q17)*SQRT((1/Q17-1/P17)*(1/Q17-1/P17) + 4*BQ17/((BQ17+1)*(BQ17+1))*(2*1/Q17*1/P17-1/P17*1/P17)))</f>
        <v>3.2299466358250768E-2</v>
      </c>
      <c r="P17">
        <f t="shared" ref="P17:P28" si="7">IF(LEFT(BR17,1)&lt;&gt;"0",IF(LEFT(BR17,1)="1",3,BS17),$D$5+$E$5*(CI17*CB17/($K$5*1000))+$F$5*(CI17*CB17/($K$5*1000))*MAX(MIN(BP17,$J$5),$I$5)*MAX(MIN(BP17,$J$5),$I$5)+$G$5*MAX(MIN(BP17,$J$5),$I$5)*(CI17*CB17/($K$5*1000))+$H$5*(CI17*CB17/($K$5*1000))*(CI17*CB17/($K$5*1000)))</f>
        <v>2.9710175549906483</v>
      </c>
      <c r="Q17">
        <f t="shared" ref="Q17:Q28" si="8">I17*(1000-(1000*0.61365*EXP(17.502*U17/(240.97+U17))/(CB17+CC17)+BW17)/2)/(1000*0.61365*EXP(17.502*U17/(240.97+U17))/(CB17+CC17)-BW17)</f>
        <v>3.2105650098046258E-2</v>
      </c>
      <c r="R17">
        <f t="shared" ref="R17:R28" si="9">1/((BQ17+1)/(O17/1.6)+1/(P17/1.37)) + BQ17/((BQ17+1)/(O17/1.6) + BQ17/(P17/1.37))</f>
        <v>2.0083347831610816E-2</v>
      </c>
      <c r="S17">
        <f t="shared" ref="S17:S28" si="10">(BM17*BO17)</f>
        <v>231.29274447488865</v>
      </c>
      <c r="T17">
        <f t="shared" ref="T17:T28" si="11">(CD17+(S17+2*0.95*0.0000000567*(((CD17+$B$7)+273)^4-(CD17+273)^4)-44100*I17)/(1.84*29.3*P17+8*0.95*0.0000000567*(CD17+273)^3))</f>
        <v>29.185561056990192</v>
      </c>
      <c r="U17">
        <f t="shared" ref="U17:U28" si="12">($C$7*CE17+$D$7*CF17+$E$7*T17)</f>
        <v>27.8532935483871</v>
      </c>
      <c r="V17">
        <f t="shared" ref="V17:V28" si="13">0.61365*EXP(17.502*U17/(240.97+U17))</f>
        <v>3.7625052110702404</v>
      </c>
      <c r="W17">
        <f t="shared" ref="W17:W28" si="14">(X17/Y17*100)</f>
        <v>51.537232004784407</v>
      </c>
      <c r="X17">
        <f t="shared" ref="X17:X28" si="15">BW17*(CB17+CC17)/1000</f>
        <v>1.9545849710081813</v>
      </c>
      <c r="Y17">
        <f t="shared" ref="Y17:Y28" si="16">0.61365*EXP(17.502*CD17/(240.97+CD17))</f>
        <v>3.7925687798419778</v>
      </c>
      <c r="Z17">
        <f t="shared" ref="Z17:Z28" si="17">(V17-BW17*(CB17+CC17)/1000)</f>
        <v>1.8079202400620591</v>
      </c>
      <c r="AA17">
        <f t="shared" ref="AA17:AA28" si="18">(-I17*44100)</f>
        <v>-25.701226502516366</v>
      </c>
      <c r="AB17">
        <f t="shared" ref="AB17:AB28" si="19">2*29.3*P17*0.92*(CD17-U17)</f>
        <v>21.853865449575039</v>
      </c>
      <c r="AC17">
        <f t="shared" ref="AC17:AC28" si="20">2*0.95*0.0000000567*(((CD17+$B$7)+273)^4-(U17+273)^4)</f>
        <v>1.6021161077113875</v>
      </c>
      <c r="AD17">
        <f t="shared" ref="AD17:AD28" si="21">S17+AC17+AA17+AB17</f>
        <v>229.04749952965872</v>
      </c>
      <c r="AE17">
        <v>0</v>
      </c>
      <c r="AF17">
        <v>0</v>
      </c>
      <c r="AG17">
        <f t="shared" ref="AG17:AG28" si="22">IF(AE17*$H$13&gt;=AI17,1,(AI17/(AI17-AE17*$H$13)))</f>
        <v>1</v>
      </c>
      <c r="AH17">
        <f t="shared" ref="AH17:AH28" si="23">(AG17-1)*100</f>
        <v>0</v>
      </c>
      <c r="AI17">
        <f t="shared" ref="AI17:AI28" si="24">MAX(0,($B$13+$C$13*CI17)/(1+$D$13*CI17)*CB17/(CD17+273)*$E$13)</f>
        <v>53958.730222370345</v>
      </c>
      <c r="AJ17" t="s">
        <v>292</v>
      </c>
      <c r="AK17">
        <v>15552.9</v>
      </c>
      <c r="AL17">
        <v>715.47692307692296</v>
      </c>
      <c r="AM17">
        <v>3262.08</v>
      </c>
      <c r="AN17">
        <f t="shared" ref="AN17:AN28" si="25">AM17-AL17</f>
        <v>2546.603076923077</v>
      </c>
      <c r="AO17">
        <f t="shared" ref="AO17:AO28" si="26">AN17/AM17</f>
        <v>0.78066849277855754</v>
      </c>
      <c r="AP17">
        <v>-0.57774747981622299</v>
      </c>
      <c r="AQ17" t="s">
        <v>293</v>
      </c>
      <c r="AR17">
        <v>15361</v>
      </c>
      <c r="AS17">
        <v>1017.8632</v>
      </c>
      <c r="AT17">
        <v>1177.1600000000001</v>
      </c>
      <c r="AU17">
        <f t="shared" ref="AU17:AU28" si="27">1-AS17/AT17</f>
        <v>0.1353229807332903</v>
      </c>
      <c r="AV17">
        <v>0.5</v>
      </c>
      <c r="AW17">
        <f t="shared" ref="AW17:AW28" si="28">BM17</f>
        <v>1180.1937383731429</v>
      </c>
      <c r="AX17">
        <f t="shared" ref="AX17:AX28" si="29">J17</f>
        <v>3.3795066294528877</v>
      </c>
      <c r="AY17">
        <f t="shared" ref="AY17:AY28" si="30">AU17*AV17*AW17</f>
        <v>79.853667259709326</v>
      </c>
      <c r="AZ17">
        <f t="shared" ref="AZ17:AZ28" si="31">BE17/AT17</f>
        <v>0.37156376363451021</v>
      </c>
      <c r="BA17">
        <f t="shared" ref="BA17:BA28" si="32">(AX17-AP17)/AW17</f>
        <v>3.3530546558601911E-3</v>
      </c>
      <c r="BB17">
        <f t="shared" ref="BB17:BB28" si="33">(AM17-AT17)/AT17</f>
        <v>1.7711441095518026</v>
      </c>
      <c r="BC17" t="s">
        <v>294</v>
      </c>
      <c r="BD17">
        <v>739.77</v>
      </c>
      <c r="BE17">
        <f t="shared" ref="BE17:BE28" si="34">AT17-BD17</f>
        <v>437.3900000000001</v>
      </c>
      <c r="BF17">
        <f t="shared" ref="BF17:BF28" si="35">(AT17-AS17)/(AT17-BD17)</f>
        <v>0.36419854134753887</v>
      </c>
      <c r="BG17">
        <f t="shared" ref="BG17:BG28" si="36">(AM17-AT17)/(AM17-BD17)</f>
        <v>0.82659149747651961</v>
      </c>
      <c r="BH17">
        <f t="shared" ref="BH17:BH28" si="37">(AT17-AS17)/(AT17-AL17)</f>
        <v>0.34503495571387632</v>
      </c>
      <c r="BI17">
        <f t="shared" ref="BI17:BI28" si="38">(AM17-AT17)/(AM17-AL17)</f>
        <v>0.81870630680266687</v>
      </c>
      <c r="BJ17">
        <f t="shared" ref="BJ17:BJ28" si="39">(BF17*BD17/AS17)</f>
        <v>0.26469485774971413</v>
      </c>
      <c r="BK17">
        <f t="shared" ref="BK17:BK28" si="40">(1-BJ17)</f>
        <v>0.73530514225028587</v>
      </c>
      <c r="BL17">
        <f t="shared" ref="BL17:BL28" si="41">$B$11*CJ17+$C$11*CK17+$F$11*CL17*(1-CO17)</f>
        <v>1400.0103225806499</v>
      </c>
      <c r="BM17">
        <f t="shared" ref="BM17:BM28" si="42">BL17*BN17</f>
        <v>1180.1937383731429</v>
      </c>
      <c r="BN17">
        <f t="shared" ref="BN17:BN28" si="43">($B$11*$D$9+$C$11*$D$9+$F$11*((CY17+CQ17)/MAX(CY17+CQ17+CZ17, 0.1)*$I$9+CZ17/MAX(CY17+CQ17+CZ17, 0.1)*$J$9))/($B$11+$C$11+$F$11)</f>
        <v>0.84298931181998893</v>
      </c>
      <c r="BO17">
        <f t="shared" ref="BO17:BO28" si="44">($B$11*$K$9+$C$11*$K$9+$F$11*((CY17+CQ17)/MAX(CY17+CQ17+CZ17, 0.1)*$P$9+CZ17/MAX(CY17+CQ17+CZ17, 0.1)*$Q$9))/($B$11+$C$11+$F$11)</f>
        <v>0.19597862363997784</v>
      </c>
      <c r="BP17">
        <v>6</v>
      </c>
      <c r="BQ17">
        <v>0.5</v>
      </c>
      <c r="BR17" t="s">
        <v>295</v>
      </c>
      <c r="BS17">
        <v>2</v>
      </c>
      <c r="BT17">
        <v>1608145816</v>
      </c>
      <c r="BU17">
        <v>401.55322580645202</v>
      </c>
      <c r="BV17">
        <v>405.88767741935499</v>
      </c>
      <c r="BW17">
        <v>19.077429032258099</v>
      </c>
      <c r="BX17">
        <v>18.3917</v>
      </c>
      <c r="BY17">
        <v>402.22287096774198</v>
      </c>
      <c r="BZ17">
        <v>19.042406451612901</v>
      </c>
      <c r="CA17">
        <v>500.205774193548</v>
      </c>
      <c r="CB17">
        <v>102.355387096774</v>
      </c>
      <c r="CC17">
        <v>9.9978754838709702E-2</v>
      </c>
      <c r="CD17">
        <v>27.9897322580645</v>
      </c>
      <c r="CE17">
        <v>27.8532935483871</v>
      </c>
      <c r="CF17">
        <v>999.9</v>
      </c>
      <c r="CG17">
        <v>0</v>
      </c>
      <c r="CH17">
        <v>0</v>
      </c>
      <c r="CI17">
        <v>10002.7187096774</v>
      </c>
      <c r="CJ17">
        <v>0</v>
      </c>
      <c r="CK17">
        <v>538.940838709677</v>
      </c>
      <c r="CL17">
        <v>1400.0103225806499</v>
      </c>
      <c r="CM17">
        <v>0.899997580645162</v>
      </c>
      <c r="CN17">
        <v>0.100002493548387</v>
      </c>
      <c r="CO17">
        <v>0</v>
      </c>
      <c r="CP17">
        <v>1019.32419354839</v>
      </c>
      <c r="CQ17">
        <v>4.99979</v>
      </c>
      <c r="CR17">
        <v>14200.3032258065</v>
      </c>
      <c r="CS17">
        <v>11904.7387096774</v>
      </c>
      <c r="CT17">
        <v>47.436999999999998</v>
      </c>
      <c r="CU17">
        <v>49.875</v>
      </c>
      <c r="CV17">
        <v>48.570129032258002</v>
      </c>
      <c r="CW17">
        <v>48.936999999999998</v>
      </c>
      <c r="CX17">
        <v>48.686999999999998</v>
      </c>
      <c r="CY17">
        <v>1255.5083870967701</v>
      </c>
      <c r="CZ17">
        <v>139.50225806451601</v>
      </c>
      <c r="DA17">
        <v>0</v>
      </c>
      <c r="DB17">
        <v>567</v>
      </c>
      <c r="DC17">
        <v>0</v>
      </c>
      <c r="DD17">
        <v>1017.8632</v>
      </c>
      <c r="DE17">
        <v>-82.885384597534298</v>
      </c>
      <c r="DF17">
        <v>-1139.9076922704401</v>
      </c>
      <c r="DG17">
        <v>14180.3</v>
      </c>
      <c r="DH17">
        <v>15</v>
      </c>
      <c r="DI17">
        <v>1608138614</v>
      </c>
      <c r="DJ17" t="s">
        <v>296</v>
      </c>
      <c r="DK17">
        <v>1608138614</v>
      </c>
      <c r="DL17">
        <v>1608138614</v>
      </c>
      <c r="DM17">
        <v>1</v>
      </c>
      <c r="DN17">
        <v>8.4000000000000005E-2</v>
      </c>
      <c r="DO17">
        <v>-4.8000000000000001E-2</v>
      </c>
      <c r="DP17">
        <v>-0.67</v>
      </c>
      <c r="DQ17">
        <v>-0.112</v>
      </c>
      <c r="DR17">
        <v>400</v>
      </c>
      <c r="DS17">
        <v>1</v>
      </c>
      <c r="DT17">
        <v>0</v>
      </c>
      <c r="DU17">
        <v>0.02</v>
      </c>
      <c r="DV17">
        <v>3.3757396631236798</v>
      </c>
      <c r="DW17">
        <v>0.45074473079062899</v>
      </c>
      <c r="DX17">
        <v>4.7159599425356198E-2</v>
      </c>
      <c r="DY17">
        <v>1</v>
      </c>
      <c r="DZ17">
        <v>-4.3344951612903202</v>
      </c>
      <c r="EA17">
        <v>-0.59348322580645396</v>
      </c>
      <c r="EB17">
        <v>6.0782460323998901E-2</v>
      </c>
      <c r="EC17">
        <v>0</v>
      </c>
      <c r="ED17">
        <v>0.68574483870967795</v>
      </c>
      <c r="EE17">
        <v>1.16574677419337E-2</v>
      </c>
      <c r="EF17">
        <v>1.6911352571147001E-3</v>
      </c>
      <c r="EG17">
        <v>1</v>
      </c>
      <c r="EH17">
        <v>2</v>
      </c>
      <c r="EI17">
        <v>3</v>
      </c>
      <c r="EJ17" t="s">
        <v>297</v>
      </c>
      <c r="EK17">
        <v>100</v>
      </c>
      <c r="EL17">
        <v>100</v>
      </c>
      <c r="EM17">
        <v>-0.67</v>
      </c>
      <c r="EN17">
        <v>3.5000000000000003E-2</v>
      </c>
      <c r="EO17">
        <v>-0.888176780744804</v>
      </c>
      <c r="EP17">
        <v>8.1547674161403102E-4</v>
      </c>
      <c r="EQ17">
        <v>-7.5071724955183801E-7</v>
      </c>
      <c r="ER17">
        <v>1.8443278439785599E-10</v>
      </c>
      <c r="ES17">
        <v>-9.5467716491605806E-2</v>
      </c>
      <c r="ET17">
        <v>-1.3848143210928599E-2</v>
      </c>
      <c r="EU17">
        <v>1.44553185324755E-3</v>
      </c>
      <c r="EV17">
        <v>-1.8822019075458498E-5</v>
      </c>
      <c r="EW17">
        <v>6</v>
      </c>
      <c r="EX17">
        <v>2177</v>
      </c>
      <c r="EY17">
        <v>1</v>
      </c>
      <c r="EZ17">
        <v>25</v>
      </c>
      <c r="FA17">
        <v>120.2</v>
      </c>
      <c r="FB17">
        <v>120.2</v>
      </c>
      <c r="FC17">
        <v>2</v>
      </c>
      <c r="FD17">
        <v>513.65800000000002</v>
      </c>
      <c r="FE17">
        <v>477.18400000000003</v>
      </c>
      <c r="FF17">
        <v>22.879300000000001</v>
      </c>
      <c r="FG17">
        <v>33.850900000000003</v>
      </c>
      <c r="FH17">
        <v>30</v>
      </c>
      <c r="FI17">
        <v>33.8142</v>
      </c>
      <c r="FJ17">
        <v>33.7761</v>
      </c>
      <c r="FK17">
        <v>19.956099999999999</v>
      </c>
      <c r="FL17">
        <v>50.539700000000003</v>
      </c>
      <c r="FM17">
        <v>0</v>
      </c>
      <c r="FN17">
        <v>22.884599999999999</v>
      </c>
      <c r="FO17">
        <v>405.31200000000001</v>
      </c>
      <c r="FP17">
        <v>18.4709</v>
      </c>
      <c r="FQ17">
        <v>100.81699999999999</v>
      </c>
      <c r="FR17">
        <v>100.804</v>
      </c>
    </row>
    <row r="18" spans="1:174" x14ac:dyDescent="0.25">
      <c r="A18">
        <v>2</v>
      </c>
      <c r="B18">
        <v>1608145944.5</v>
      </c>
      <c r="C18">
        <v>120.5</v>
      </c>
      <c r="D18" t="s">
        <v>298</v>
      </c>
      <c r="E18" t="s">
        <v>299</v>
      </c>
      <c r="F18" t="s">
        <v>290</v>
      </c>
      <c r="G18" t="s">
        <v>291</v>
      </c>
      <c r="H18">
        <v>1608145936.5</v>
      </c>
      <c r="I18">
        <f t="shared" si="0"/>
        <v>5.7339913149378726E-4</v>
      </c>
      <c r="J18">
        <f t="shared" si="1"/>
        <v>2.7222156198718057</v>
      </c>
      <c r="K18">
        <f t="shared" si="2"/>
        <v>300.10648387096802</v>
      </c>
      <c r="L18">
        <f t="shared" si="3"/>
        <v>155.36723615658209</v>
      </c>
      <c r="M18">
        <f t="shared" si="4"/>
        <v>15.917729852407899</v>
      </c>
      <c r="N18">
        <f t="shared" si="5"/>
        <v>30.746597901759095</v>
      </c>
      <c r="O18">
        <f t="shared" si="6"/>
        <v>3.1695873800473021E-2</v>
      </c>
      <c r="P18">
        <f t="shared" si="7"/>
        <v>2.970691601656283</v>
      </c>
      <c r="Q18">
        <f t="shared" si="8"/>
        <v>3.1509190751440722E-2</v>
      </c>
      <c r="R18">
        <f t="shared" si="9"/>
        <v>1.9709925142365387E-2</v>
      </c>
      <c r="S18">
        <f t="shared" si="10"/>
        <v>231.29012964064628</v>
      </c>
      <c r="T18">
        <f t="shared" si="11"/>
        <v>29.19168821920735</v>
      </c>
      <c r="U18">
        <f t="shared" si="12"/>
        <v>27.892641935483901</v>
      </c>
      <c r="V18">
        <f t="shared" si="13"/>
        <v>3.7711540143296349</v>
      </c>
      <c r="W18">
        <f t="shared" si="14"/>
        <v>51.639626984117513</v>
      </c>
      <c r="X18">
        <f t="shared" si="15"/>
        <v>1.9588809327436603</v>
      </c>
      <c r="Y18">
        <f t="shared" si="16"/>
        <v>3.7933677045075118</v>
      </c>
      <c r="Z18">
        <f t="shared" si="17"/>
        <v>1.8122730815859747</v>
      </c>
      <c r="AA18">
        <f t="shared" si="18"/>
        <v>-25.286901698876019</v>
      </c>
      <c r="AB18">
        <f t="shared" si="19"/>
        <v>16.128218342798977</v>
      </c>
      <c r="AC18">
        <f t="shared" si="20"/>
        <v>1.182749452887575</v>
      </c>
      <c r="AD18">
        <f t="shared" si="21"/>
        <v>223.31419573745683</v>
      </c>
      <c r="AE18">
        <v>0</v>
      </c>
      <c r="AF18">
        <v>0</v>
      </c>
      <c r="AG18">
        <f t="shared" si="22"/>
        <v>1</v>
      </c>
      <c r="AH18">
        <f t="shared" si="23"/>
        <v>0</v>
      </c>
      <c r="AI18">
        <f t="shared" si="24"/>
        <v>53948.469542955783</v>
      </c>
      <c r="AJ18" t="s">
        <v>292</v>
      </c>
      <c r="AK18">
        <v>15552.9</v>
      </c>
      <c r="AL18">
        <v>715.47692307692296</v>
      </c>
      <c r="AM18">
        <v>3262.08</v>
      </c>
      <c r="AN18">
        <f t="shared" si="25"/>
        <v>2546.603076923077</v>
      </c>
      <c r="AO18">
        <f t="shared" si="26"/>
        <v>0.78066849277855754</v>
      </c>
      <c r="AP18">
        <v>-0.57774747981622299</v>
      </c>
      <c r="AQ18" t="s">
        <v>300</v>
      </c>
      <c r="AR18">
        <v>15359</v>
      </c>
      <c r="AS18">
        <v>897.83103846153801</v>
      </c>
      <c r="AT18">
        <v>1031.81</v>
      </c>
      <c r="AU18">
        <f t="shared" si="27"/>
        <v>0.12984848134681959</v>
      </c>
      <c r="AV18">
        <v>0.5</v>
      </c>
      <c r="AW18">
        <f t="shared" si="28"/>
        <v>1180.1806554664627</v>
      </c>
      <c r="AX18">
        <f t="shared" si="29"/>
        <v>2.7222156198718057</v>
      </c>
      <c r="AY18">
        <f t="shared" si="30"/>
        <v>76.622332913607153</v>
      </c>
      <c r="AZ18">
        <f t="shared" si="31"/>
        <v>0.3313885308341652</v>
      </c>
      <c r="BA18">
        <f t="shared" si="32"/>
        <v>2.7961508133546964E-3</v>
      </c>
      <c r="BB18">
        <f t="shared" si="33"/>
        <v>2.1615122939300839</v>
      </c>
      <c r="BC18" t="s">
        <v>301</v>
      </c>
      <c r="BD18">
        <v>689.88</v>
      </c>
      <c r="BE18">
        <f t="shared" si="34"/>
        <v>341.92999999999995</v>
      </c>
      <c r="BF18">
        <f t="shared" si="35"/>
        <v>0.39183154896751365</v>
      </c>
      <c r="BG18">
        <f t="shared" si="36"/>
        <v>0.86706710209159477</v>
      </c>
      <c r="BH18">
        <f t="shared" si="37"/>
        <v>0.42353762951903295</v>
      </c>
      <c r="BI18">
        <f t="shared" si="38"/>
        <v>0.87578233930931826</v>
      </c>
      <c r="BJ18">
        <f t="shared" si="39"/>
        <v>0.3010775273094865</v>
      </c>
      <c r="BK18">
        <f t="shared" si="40"/>
        <v>0.69892247269051344</v>
      </c>
      <c r="BL18">
        <f t="shared" si="41"/>
        <v>1399.9948387096799</v>
      </c>
      <c r="BM18">
        <f t="shared" si="42"/>
        <v>1180.1806554664627</v>
      </c>
      <c r="BN18">
        <f t="shared" si="43"/>
        <v>0.84298929027066172</v>
      </c>
      <c r="BO18">
        <f t="shared" si="44"/>
        <v>0.19597858054132364</v>
      </c>
      <c r="BP18">
        <v>6</v>
      </c>
      <c r="BQ18">
        <v>0.5</v>
      </c>
      <c r="BR18" t="s">
        <v>295</v>
      </c>
      <c r="BS18">
        <v>2</v>
      </c>
      <c r="BT18">
        <v>1608145936.5</v>
      </c>
      <c r="BU18">
        <v>300.10648387096802</v>
      </c>
      <c r="BV18">
        <v>303.57819354838699</v>
      </c>
      <c r="BW18">
        <v>19.119932258064502</v>
      </c>
      <c r="BX18">
        <v>18.4452903225806</v>
      </c>
      <c r="BY18">
        <v>300.81225806451602</v>
      </c>
      <c r="BZ18">
        <v>19.0840322580645</v>
      </c>
      <c r="CA18">
        <v>500.20825806451597</v>
      </c>
      <c r="CB18">
        <v>102.352290322581</v>
      </c>
      <c r="CC18">
        <v>0.100004293548387</v>
      </c>
      <c r="CD18">
        <v>27.9933451612903</v>
      </c>
      <c r="CE18">
        <v>27.892641935483901</v>
      </c>
      <c r="CF18">
        <v>999.9</v>
      </c>
      <c r="CG18">
        <v>0</v>
      </c>
      <c r="CH18">
        <v>0</v>
      </c>
      <c r="CI18">
        <v>10001.176129032299</v>
      </c>
      <c r="CJ18">
        <v>0</v>
      </c>
      <c r="CK18">
        <v>535.07038709677397</v>
      </c>
      <c r="CL18">
        <v>1399.9948387096799</v>
      </c>
      <c r="CM18">
        <v>0.89999838709677404</v>
      </c>
      <c r="CN18">
        <v>0.100001535483871</v>
      </c>
      <c r="CO18">
        <v>0</v>
      </c>
      <c r="CP18">
        <v>898.01822580645103</v>
      </c>
      <c r="CQ18">
        <v>4.99979</v>
      </c>
      <c r="CR18">
        <v>12553.5225806452</v>
      </c>
      <c r="CS18">
        <v>11904.629032258101</v>
      </c>
      <c r="CT18">
        <v>47.5</v>
      </c>
      <c r="CU18">
        <v>49.875</v>
      </c>
      <c r="CV18">
        <v>48.625</v>
      </c>
      <c r="CW18">
        <v>48.936999999999998</v>
      </c>
      <c r="CX18">
        <v>48.75</v>
      </c>
      <c r="CY18">
        <v>1255.4951612903201</v>
      </c>
      <c r="CZ18">
        <v>139.49967741935501</v>
      </c>
      <c r="DA18">
        <v>0</v>
      </c>
      <c r="DB18">
        <v>119.59999990463299</v>
      </c>
      <c r="DC18">
        <v>0</v>
      </c>
      <c r="DD18">
        <v>897.83103846153801</v>
      </c>
      <c r="DE18">
        <v>-34.993743619562103</v>
      </c>
      <c r="DF18">
        <v>-531.894017504403</v>
      </c>
      <c r="DG18">
        <v>12550.257692307699</v>
      </c>
      <c r="DH18">
        <v>15</v>
      </c>
      <c r="DI18">
        <v>1608138614</v>
      </c>
      <c r="DJ18" t="s">
        <v>296</v>
      </c>
      <c r="DK18">
        <v>1608138614</v>
      </c>
      <c r="DL18">
        <v>1608138614</v>
      </c>
      <c r="DM18">
        <v>1</v>
      </c>
      <c r="DN18">
        <v>8.4000000000000005E-2</v>
      </c>
      <c r="DO18">
        <v>-4.8000000000000001E-2</v>
      </c>
      <c r="DP18">
        <v>-0.67</v>
      </c>
      <c r="DQ18">
        <v>-0.112</v>
      </c>
      <c r="DR18">
        <v>400</v>
      </c>
      <c r="DS18">
        <v>1</v>
      </c>
      <c r="DT18">
        <v>0</v>
      </c>
      <c r="DU18">
        <v>0.02</v>
      </c>
      <c r="DV18">
        <v>2.7199582038821801</v>
      </c>
      <c r="DW18">
        <v>0.46514212899322999</v>
      </c>
      <c r="DX18">
        <v>4.6573233327602402E-2</v>
      </c>
      <c r="DY18">
        <v>1</v>
      </c>
      <c r="DZ18">
        <v>-3.4689716129032302</v>
      </c>
      <c r="EA18">
        <v>-0.51907596774193399</v>
      </c>
      <c r="EB18">
        <v>5.5494361532633797E-2</v>
      </c>
      <c r="EC18">
        <v>0</v>
      </c>
      <c r="ED18">
        <v>0.67428032258064496</v>
      </c>
      <c r="EE18">
        <v>4.1580193548385602E-2</v>
      </c>
      <c r="EF18">
        <v>3.1472056565036901E-3</v>
      </c>
      <c r="EG18">
        <v>1</v>
      </c>
      <c r="EH18">
        <v>2</v>
      </c>
      <c r="EI18">
        <v>3</v>
      </c>
      <c r="EJ18" t="s">
        <v>297</v>
      </c>
      <c r="EK18">
        <v>100</v>
      </c>
      <c r="EL18">
        <v>100</v>
      </c>
      <c r="EM18">
        <v>-0.70599999999999996</v>
      </c>
      <c r="EN18">
        <v>3.5999999999999997E-2</v>
      </c>
      <c r="EO18">
        <v>-0.888176780744804</v>
      </c>
      <c r="EP18">
        <v>8.1547674161403102E-4</v>
      </c>
      <c r="EQ18">
        <v>-7.5071724955183801E-7</v>
      </c>
      <c r="ER18">
        <v>1.8443278439785599E-10</v>
      </c>
      <c r="ES18">
        <v>-9.5467716491605806E-2</v>
      </c>
      <c r="ET18">
        <v>-1.3848143210928599E-2</v>
      </c>
      <c r="EU18">
        <v>1.44553185324755E-3</v>
      </c>
      <c r="EV18">
        <v>-1.8822019075458498E-5</v>
      </c>
      <c r="EW18">
        <v>6</v>
      </c>
      <c r="EX18">
        <v>2177</v>
      </c>
      <c r="EY18">
        <v>1</v>
      </c>
      <c r="EZ18">
        <v>25</v>
      </c>
      <c r="FA18">
        <v>122.2</v>
      </c>
      <c r="FB18">
        <v>122.2</v>
      </c>
      <c r="FC18">
        <v>2</v>
      </c>
      <c r="FD18">
        <v>513.774</v>
      </c>
      <c r="FE18">
        <v>476.572</v>
      </c>
      <c r="FF18">
        <v>22.813300000000002</v>
      </c>
      <c r="FG18">
        <v>33.872199999999999</v>
      </c>
      <c r="FH18">
        <v>30.0002</v>
      </c>
      <c r="FI18">
        <v>33.8294</v>
      </c>
      <c r="FJ18">
        <v>33.788200000000003</v>
      </c>
      <c r="FK18">
        <v>15.8536</v>
      </c>
      <c r="FL18">
        <v>50.3003</v>
      </c>
      <c r="FM18">
        <v>0</v>
      </c>
      <c r="FN18">
        <v>22.815899999999999</v>
      </c>
      <c r="FO18">
        <v>303.63900000000001</v>
      </c>
      <c r="FP18">
        <v>18.490400000000001</v>
      </c>
      <c r="FQ18">
        <v>100.809</v>
      </c>
      <c r="FR18">
        <v>100.79600000000001</v>
      </c>
    </row>
    <row r="19" spans="1:174" x14ac:dyDescent="0.25">
      <c r="A19">
        <v>3</v>
      </c>
      <c r="B19">
        <v>1608146065</v>
      </c>
      <c r="C19">
        <v>241</v>
      </c>
      <c r="D19" t="s">
        <v>302</v>
      </c>
      <c r="E19" t="s">
        <v>303</v>
      </c>
      <c r="F19" t="s">
        <v>290</v>
      </c>
      <c r="G19" t="s">
        <v>291</v>
      </c>
      <c r="H19">
        <v>1608146057</v>
      </c>
      <c r="I19">
        <f t="shared" si="0"/>
        <v>7.0885618766940411E-4</v>
      </c>
      <c r="J19">
        <f t="shared" si="1"/>
        <v>1.9137612627612699</v>
      </c>
      <c r="K19">
        <f t="shared" si="2"/>
        <v>200.07035483870999</v>
      </c>
      <c r="L19">
        <f t="shared" si="3"/>
        <v>117.54424800182834</v>
      </c>
      <c r="M19">
        <f t="shared" si="4"/>
        <v>12.042582822421915</v>
      </c>
      <c r="N19">
        <f t="shared" si="5"/>
        <v>20.49750506225562</v>
      </c>
      <c r="O19">
        <f t="shared" si="6"/>
        <v>3.9534613574815004E-2</v>
      </c>
      <c r="P19">
        <f t="shared" si="7"/>
        <v>2.9720233267026597</v>
      </c>
      <c r="Q19">
        <f t="shared" si="8"/>
        <v>3.9244759688565452E-2</v>
      </c>
      <c r="R19">
        <f t="shared" si="9"/>
        <v>2.4553839732501723E-2</v>
      </c>
      <c r="S19">
        <f t="shared" si="10"/>
        <v>231.28906830055544</v>
      </c>
      <c r="T19">
        <f t="shared" si="11"/>
        <v>29.152253427726389</v>
      </c>
      <c r="U19">
        <f t="shared" si="12"/>
        <v>27.896964516129</v>
      </c>
      <c r="V19">
        <f t="shared" si="13"/>
        <v>3.7721051771992102</v>
      </c>
      <c r="W19">
        <f t="shared" si="14"/>
        <v>52.036971291619217</v>
      </c>
      <c r="X19">
        <f t="shared" si="15"/>
        <v>1.9734707484127114</v>
      </c>
      <c r="Y19">
        <f t="shared" si="16"/>
        <v>3.7924396816894448</v>
      </c>
      <c r="Z19">
        <f t="shared" si="17"/>
        <v>1.7986344287864988</v>
      </c>
      <c r="AA19">
        <f t="shared" si="18"/>
        <v>-31.260557876220723</v>
      </c>
      <c r="AB19">
        <f t="shared" si="19"/>
        <v>14.77041161244304</v>
      </c>
      <c r="AC19">
        <f t="shared" si="20"/>
        <v>1.0826911447310488</v>
      </c>
      <c r="AD19">
        <f t="shared" si="21"/>
        <v>215.88161318150881</v>
      </c>
      <c r="AE19">
        <v>0</v>
      </c>
      <c r="AF19">
        <v>0</v>
      </c>
      <c r="AG19">
        <f t="shared" si="22"/>
        <v>1</v>
      </c>
      <c r="AH19">
        <f t="shared" si="23"/>
        <v>0</v>
      </c>
      <c r="AI19">
        <f t="shared" si="24"/>
        <v>53988.212241339432</v>
      </c>
      <c r="AJ19" t="s">
        <v>292</v>
      </c>
      <c r="AK19">
        <v>15552.9</v>
      </c>
      <c r="AL19">
        <v>715.47692307692296</v>
      </c>
      <c r="AM19">
        <v>3262.08</v>
      </c>
      <c r="AN19">
        <f t="shared" si="25"/>
        <v>2546.603076923077</v>
      </c>
      <c r="AO19">
        <f t="shared" si="26"/>
        <v>0.78066849277855754</v>
      </c>
      <c r="AP19">
        <v>-0.57774747981622299</v>
      </c>
      <c r="AQ19" t="s">
        <v>304</v>
      </c>
      <c r="AR19">
        <v>15358</v>
      </c>
      <c r="AS19">
        <v>852.12926923076895</v>
      </c>
      <c r="AT19">
        <v>972.86</v>
      </c>
      <c r="AU19">
        <f t="shared" si="27"/>
        <v>0.12409877142572523</v>
      </c>
      <c r="AV19">
        <v>0.5</v>
      </c>
      <c r="AW19">
        <f t="shared" si="28"/>
        <v>1180.1720522407122</v>
      </c>
      <c r="AX19">
        <f t="shared" si="29"/>
        <v>1.9137612627612699</v>
      </c>
      <c r="AY19">
        <f t="shared" si="30"/>
        <v>73.228950877024602</v>
      </c>
      <c r="AZ19">
        <f t="shared" si="31"/>
        <v>0.31974795962420088</v>
      </c>
      <c r="BA19">
        <f t="shared" si="32"/>
        <v>2.1111402679355397E-3</v>
      </c>
      <c r="BB19">
        <f t="shared" si="33"/>
        <v>2.3530826634870379</v>
      </c>
      <c r="BC19" t="s">
        <v>305</v>
      </c>
      <c r="BD19">
        <v>661.79</v>
      </c>
      <c r="BE19">
        <f t="shared" si="34"/>
        <v>311.07000000000005</v>
      </c>
      <c r="BF19">
        <f t="shared" si="35"/>
        <v>0.38811434972588499</v>
      </c>
      <c r="BG19">
        <f t="shared" si="36"/>
        <v>0.88037103553834373</v>
      </c>
      <c r="BH19">
        <f t="shared" si="37"/>
        <v>0.46907019767004077</v>
      </c>
      <c r="BI19">
        <f t="shared" si="38"/>
        <v>0.89893082308136563</v>
      </c>
      <c r="BJ19">
        <f t="shared" si="39"/>
        <v>0.30142163258510801</v>
      </c>
      <c r="BK19">
        <f t="shared" si="40"/>
        <v>0.69857836741489199</v>
      </c>
      <c r="BL19">
        <f t="shared" si="41"/>
        <v>1399.9841935483901</v>
      </c>
      <c r="BM19">
        <f t="shared" si="42"/>
        <v>1180.1720522407122</v>
      </c>
      <c r="BN19">
        <f t="shared" si="43"/>
        <v>0.84298955493880001</v>
      </c>
      <c r="BO19">
        <f t="shared" si="44"/>
        <v>0.19597910987760017</v>
      </c>
      <c r="BP19">
        <v>6</v>
      </c>
      <c r="BQ19">
        <v>0.5</v>
      </c>
      <c r="BR19" t="s">
        <v>295</v>
      </c>
      <c r="BS19">
        <v>2</v>
      </c>
      <c r="BT19">
        <v>1608146057</v>
      </c>
      <c r="BU19">
        <v>200.07035483870999</v>
      </c>
      <c r="BV19">
        <v>202.53603225806401</v>
      </c>
      <c r="BW19">
        <v>19.2624903225806</v>
      </c>
      <c r="BX19">
        <v>18.428593548387099</v>
      </c>
      <c r="BY19">
        <v>200.823580645161</v>
      </c>
      <c r="BZ19">
        <v>19.223690322580602</v>
      </c>
      <c r="CA19">
        <v>500.20712903225802</v>
      </c>
      <c r="CB19">
        <v>102.35151612903201</v>
      </c>
      <c r="CC19">
        <v>9.9969393548387103E-2</v>
      </c>
      <c r="CD19">
        <v>27.989148387096801</v>
      </c>
      <c r="CE19">
        <v>27.896964516129</v>
      </c>
      <c r="CF19">
        <v>999.9</v>
      </c>
      <c r="CG19">
        <v>0</v>
      </c>
      <c r="CH19">
        <v>0</v>
      </c>
      <c r="CI19">
        <v>10008.792258064501</v>
      </c>
      <c r="CJ19">
        <v>0</v>
      </c>
      <c r="CK19">
        <v>519.73412903225801</v>
      </c>
      <c r="CL19">
        <v>1399.9841935483901</v>
      </c>
      <c r="CM19">
        <v>0.89999335483871001</v>
      </c>
      <c r="CN19">
        <v>0.10000665161290299</v>
      </c>
      <c r="CO19">
        <v>0</v>
      </c>
      <c r="CP19">
        <v>852.17519354838703</v>
      </c>
      <c r="CQ19">
        <v>4.99979</v>
      </c>
      <c r="CR19">
        <v>11919.6903225806</v>
      </c>
      <c r="CS19">
        <v>11904.509677419401</v>
      </c>
      <c r="CT19">
        <v>47.531999999999996</v>
      </c>
      <c r="CU19">
        <v>49.887</v>
      </c>
      <c r="CV19">
        <v>48.640999999999998</v>
      </c>
      <c r="CW19">
        <v>49</v>
      </c>
      <c r="CX19">
        <v>48.765999999999998</v>
      </c>
      <c r="CY19">
        <v>1255.47322580645</v>
      </c>
      <c r="CZ19">
        <v>139.51096774193601</v>
      </c>
      <c r="DA19">
        <v>0</v>
      </c>
      <c r="DB19">
        <v>119.5</v>
      </c>
      <c r="DC19">
        <v>0</v>
      </c>
      <c r="DD19">
        <v>852.12926923076895</v>
      </c>
      <c r="DE19">
        <v>-12.4742222282577</v>
      </c>
      <c r="DF19">
        <v>-161.39145316228101</v>
      </c>
      <c r="DG19">
        <v>11919.188461538501</v>
      </c>
      <c r="DH19">
        <v>15</v>
      </c>
      <c r="DI19">
        <v>1608138614</v>
      </c>
      <c r="DJ19" t="s">
        <v>296</v>
      </c>
      <c r="DK19">
        <v>1608138614</v>
      </c>
      <c r="DL19">
        <v>1608138614</v>
      </c>
      <c r="DM19">
        <v>1</v>
      </c>
      <c r="DN19">
        <v>8.4000000000000005E-2</v>
      </c>
      <c r="DO19">
        <v>-4.8000000000000001E-2</v>
      </c>
      <c r="DP19">
        <v>-0.67</v>
      </c>
      <c r="DQ19">
        <v>-0.112</v>
      </c>
      <c r="DR19">
        <v>400</v>
      </c>
      <c r="DS19">
        <v>1</v>
      </c>
      <c r="DT19">
        <v>0</v>
      </c>
      <c r="DU19">
        <v>0.02</v>
      </c>
      <c r="DV19">
        <v>1.9106774897399701</v>
      </c>
      <c r="DW19">
        <v>0.62231784878513097</v>
      </c>
      <c r="DX19">
        <v>6.7787412833688096E-2</v>
      </c>
      <c r="DY19">
        <v>0</v>
      </c>
      <c r="DZ19">
        <v>-2.4655951612903202</v>
      </c>
      <c r="EA19">
        <v>-0.78841693548387204</v>
      </c>
      <c r="EB19">
        <v>8.4123332572114101E-2</v>
      </c>
      <c r="EC19">
        <v>0</v>
      </c>
      <c r="ED19">
        <v>0.833906387096774</v>
      </c>
      <c r="EE19">
        <v>0.12919562903225601</v>
      </c>
      <c r="EF19">
        <v>1.0305019464937301E-2</v>
      </c>
      <c r="EG19">
        <v>1</v>
      </c>
      <c r="EH19">
        <v>1</v>
      </c>
      <c r="EI19">
        <v>3</v>
      </c>
      <c r="EJ19" t="s">
        <v>306</v>
      </c>
      <c r="EK19">
        <v>100</v>
      </c>
      <c r="EL19">
        <v>100</v>
      </c>
      <c r="EM19">
        <v>-0.753</v>
      </c>
      <c r="EN19">
        <v>3.9E-2</v>
      </c>
      <c r="EO19">
        <v>-0.888176780744804</v>
      </c>
      <c r="EP19">
        <v>8.1547674161403102E-4</v>
      </c>
      <c r="EQ19">
        <v>-7.5071724955183801E-7</v>
      </c>
      <c r="ER19">
        <v>1.8443278439785599E-10</v>
      </c>
      <c r="ES19">
        <v>-9.5467716491605806E-2</v>
      </c>
      <c r="ET19">
        <v>-1.3848143210928599E-2</v>
      </c>
      <c r="EU19">
        <v>1.44553185324755E-3</v>
      </c>
      <c r="EV19">
        <v>-1.8822019075458498E-5</v>
      </c>
      <c r="EW19">
        <v>6</v>
      </c>
      <c r="EX19">
        <v>2177</v>
      </c>
      <c r="EY19">
        <v>1</v>
      </c>
      <c r="EZ19">
        <v>25</v>
      </c>
      <c r="FA19">
        <v>124.2</v>
      </c>
      <c r="FB19">
        <v>124.2</v>
      </c>
      <c r="FC19">
        <v>2</v>
      </c>
      <c r="FD19">
        <v>513.99800000000005</v>
      </c>
      <c r="FE19">
        <v>476.13900000000001</v>
      </c>
      <c r="FF19">
        <v>22.873200000000001</v>
      </c>
      <c r="FG19">
        <v>33.890999999999998</v>
      </c>
      <c r="FH19">
        <v>30.0001</v>
      </c>
      <c r="FI19">
        <v>33.8416</v>
      </c>
      <c r="FJ19">
        <v>33.803199999999997</v>
      </c>
      <c r="FK19">
        <v>11.591200000000001</v>
      </c>
      <c r="FL19">
        <v>51.125799999999998</v>
      </c>
      <c r="FM19">
        <v>0</v>
      </c>
      <c r="FN19">
        <v>22.875699999999998</v>
      </c>
      <c r="FO19">
        <v>202.56100000000001</v>
      </c>
      <c r="FP19">
        <v>18.331900000000001</v>
      </c>
      <c r="FQ19">
        <v>100.80800000000001</v>
      </c>
      <c r="FR19">
        <v>100.79300000000001</v>
      </c>
    </row>
    <row r="20" spans="1:174" x14ac:dyDescent="0.25">
      <c r="A20">
        <v>4</v>
      </c>
      <c r="B20">
        <v>1608146181.5999999</v>
      </c>
      <c r="C20">
        <v>357.59999990463302</v>
      </c>
      <c r="D20" t="s">
        <v>307</v>
      </c>
      <c r="E20" t="s">
        <v>308</v>
      </c>
      <c r="F20" t="s">
        <v>290</v>
      </c>
      <c r="G20" t="s">
        <v>291</v>
      </c>
      <c r="H20">
        <v>1608146173.8499999</v>
      </c>
      <c r="I20">
        <f t="shared" si="0"/>
        <v>9.3156026329293314E-4</v>
      </c>
      <c r="J20">
        <f t="shared" si="1"/>
        <v>0.67284919537480636</v>
      </c>
      <c r="K20">
        <f t="shared" si="2"/>
        <v>100.1549</v>
      </c>
      <c r="L20">
        <f t="shared" si="3"/>
        <v>76.691198131548006</v>
      </c>
      <c r="M20">
        <f t="shared" si="4"/>
        <v>7.8568528220943081</v>
      </c>
      <c r="N20">
        <f t="shared" si="5"/>
        <v>10.260659995972469</v>
      </c>
      <c r="O20">
        <f t="shared" si="6"/>
        <v>5.1926718939499239E-2</v>
      </c>
      <c r="P20">
        <f t="shared" si="7"/>
        <v>2.970897104689818</v>
      </c>
      <c r="Q20">
        <f t="shared" si="8"/>
        <v>5.1427727377298428E-2</v>
      </c>
      <c r="R20">
        <f t="shared" si="9"/>
        <v>3.218676227978802E-2</v>
      </c>
      <c r="S20">
        <f t="shared" si="10"/>
        <v>231.29396342793456</v>
      </c>
      <c r="T20">
        <f t="shared" si="11"/>
        <v>29.070592042919372</v>
      </c>
      <c r="U20">
        <f t="shared" si="12"/>
        <v>27.937236666666699</v>
      </c>
      <c r="V20">
        <f t="shared" si="13"/>
        <v>3.7809769325151796</v>
      </c>
      <c r="W20">
        <f t="shared" si="14"/>
        <v>52.216405374305587</v>
      </c>
      <c r="X20">
        <f t="shared" si="15"/>
        <v>1.9773921522827427</v>
      </c>
      <c r="Y20">
        <f t="shared" si="16"/>
        <v>3.7869174220402559</v>
      </c>
      <c r="Z20">
        <f t="shared" si="17"/>
        <v>1.803584780232437</v>
      </c>
      <c r="AA20">
        <f t="shared" si="18"/>
        <v>-41.081807611218352</v>
      </c>
      <c r="AB20">
        <f t="shared" si="19"/>
        <v>4.3116957667404492</v>
      </c>
      <c r="AC20">
        <f t="shared" si="20"/>
        <v>0.31619701563334335</v>
      </c>
      <c r="AD20">
        <f t="shared" si="21"/>
        <v>194.84004859909001</v>
      </c>
      <c r="AE20">
        <v>0</v>
      </c>
      <c r="AF20">
        <v>0</v>
      </c>
      <c r="AG20">
        <f t="shared" si="22"/>
        <v>1</v>
      </c>
      <c r="AH20">
        <f t="shared" si="23"/>
        <v>0</v>
      </c>
      <c r="AI20">
        <f t="shared" si="24"/>
        <v>53959.627378451514</v>
      </c>
      <c r="AJ20" t="s">
        <v>292</v>
      </c>
      <c r="AK20">
        <v>15552.9</v>
      </c>
      <c r="AL20">
        <v>715.47692307692296</v>
      </c>
      <c r="AM20">
        <v>3262.08</v>
      </c>
      <c r="AN20">
        <f t="shared" si="25"/>
        <v>2546.603076923077</v>
      </c>
      <c r="AO20">
        <f t="shared" si="26"/>
        <v>0.78066849277855754</v>
      </c>
      <c r="AP20">
        <v>-0.57774747981622299</v>
      </c>
      <c r="AQ20" t="s">
        <v>309</v>
      </c>
      <c r="AR20">
        <v>15357.4</v>
      </c>
      <c r="AS20">
        <v>830.60046153846099</v>
      </c>
      <c r="AT20">
        <v>936.35</v>
      </c>
      <c r="AU20">
        <f t="shared" si="27"/>
        <v>0.11293804502754212</v>
      </c>
      <c r="AV20">
        <v>0.5</v>
      </c>
      <c r="AW20">
        <f t="shared" si="28"/>
        <v>1180.1996806277575</v>
      </c>
      <c r="AX20">
        <f t="shared" si="29"/>
        <v>0.67284919537480636</v>
      </c>
      <c r="AY20">
        <f t="shared" si="30"/>
        <v>66.644722336114256</v>
      </c>
      <c r="AZ20">
        <f t="shared" si="31"/>
        <v>0.30261120307577294</v>
      </c>
      <c r="BA20">
        <f t="shared" si="32"/>
        <v>1.0596483762186982E-3</v>
      </c>
      <c r="BB20">
        <f t="shared" si="33"/>
        <v>2.4838254926042613</v>
      </c>
      <c r="BC20" t="s">
        <v>310</v>
      </c>
      <c r="BD20">
        <v>653</v>
      </c>
      <c r="BE20">
        <f t="shared" si="34"/>
        <v>283.35000000000002</v>
      </c>
      <c r="BF20">
        <f t="shared" si="35"/>
        <v>0.37321171152828314</v>
      </c>
      <c r="BG20">
        <f t="shared" si="36"/>
        <v>0.89139850062090853</v>
      </c>
      <c r="BH20">
        <f t="shared" si="37"/>
        <v>0.4787796681003732</v>
      </c>
      <c r="BI20">
        <f t="shared" si="38"/>
        <v>0.91326756850150914</v>
      </c>
      <c r="BJ20">
        <f t="shared" si="39"/>
        <v>0.29341092247476919</v>
      </c>
      <c r="BK20">
        <f t="shared" si="40"/>
        <v>0.70658907752523081</v>
      </c>
      <c r="BL20">
        <f t="shared" si="41"/>
        <v>1400.01733333333</v>
      </c>
      <c r="BM20">
        <f t="shared" si="42"/>
        <v>1180.1996806277575</v>
      </c>
      <c r="BN20">
        <f t="shared" si="43"/>
        <v>0.84298933486615901</v>
      </c>
      <c r="BO20">
        <f t="shared" si="44"/>
        <v>0.19597866973231806</v>
      </c>
      <c r="BP20">
        <v>6</v>
      </c>
      <c r="BQ20">
        <v>0.5</v>
      </c>
      <c r="BR20" t="s">
        <v>295</v>
      </c>
      <c r="BS20">
        <v>2</v>
      </c>
      <c r="BT20">
        <v>1608146173.8499999</v>
      </c>
      <c r="BU20">
        <v>100.1549</v>
      </c>
      <c r="BV20">
        <v>101.07389999999999</v>
      </c>
      <c r="BW20">
        <v>19.301439999999999</v>
      </c>
      <c r="BX20">
        <v>18.2055966666667</v>
      </c>
      <c r="BY20">
        <v>100.968233333333</v>
      </c>
      <c r="BZ20">
        <v>19.261846666666699</v>
      </c>
      <c r="CA20">
        <v>500.206433333333</v>
      </c>
      <c r="CB20">
        <v>102.34796666666701</v>
      </c>
      <c r="CC20">
        <v>9.9941483333333303E-2</v>
      </c>
      <c r="CD20">
        <v>27.9641566666667</v>
      </c>
      <c r="CE20">
        <v>27.937236666666699</v>
      </c>
      <c r="CF20">
        <v>999.9</v>
      </c>
      <c r="CG20">
        <v>0</v>
      </c>
      <c r="CH20">
        <v>0</v>
      </c>
      <c r="CI20">
        <v>10002.762000000001</v>
      </c>
      <c r="CJ20">
        <v>0</v>
      </c>
      <c r="CK20">
        <v>525.24276666666697</v>
      </c>
      <c r="CL20">
        <v>1400.01733333333</v>
      </c>
      <c r="CM20">
        <v>0.89999799999999996</v>
      </c>
      <c r="CN20">
        <v>0.10000199999999999</v>
      </c>
      <c r="CO20">
        <v>0</v>
      </c>
      <c r="CP20">
        <v>830.63543333333303</v>
      </c>
      <c r="CQ20">
        <v>4.99979</v>
      </c>
      <c r="CR20">
        <v>11621.573333333299</v>
      </c>
      <c r="CS20">
        <v>11904.82</v>
      </c>
      <c r="CT20">
        <v>47.561999999999998</v>
      </c>
      <c r="CU20">
        <v>49.936999999999998</v>
      </c>
      <c r="CV20">
        <v>48.684933333333298</v>
      </c>
      <c r="CW20">
        <v>49</v>
      </c>
      <c r="CX20">
        <v>48.811999999999998</v>
      </c>
      <c r="CY20">
        <v>1255.5133333333299</v>
      </c>
      <c r="CZ20">
        <v>139.50399999999999</v>
      </c>
      <c r="DA20">
        <v>0</v>
      </c>
      <c r="DB20">
        <v>116.10000014305101</v>
      </c>
      <c r="DC20">
        <v>0</v>
      </c>
      <c r="DD20">
        <v>830.60046153846099</v>
      </c>
      <c r="DE20">
        <v>-4.0127179530639996</v>
      </c>
      <c r="DF20">
        <v>-78.776068395450295</v>
      </c>
      <c r="DG20">
        <v>11620.776923076901</v>
      </c>
      <c r="DH20">
        <v>15</v>
      </c>
      <c r="DI20">
        <v>1608138614</v>
      </c>
      <c r="DJ20" t="s">
        <v>296</v>
      </c>
      <c r="DK20">
        <v>1608138614</v>
      </c>
      <c r="DL20">
        <v>1608138614</v>
      </c>
      <c r="DM20">
        <v>1</v>
      </c>
      <c r="DN20">
        <v>8.4000000000000005E-2</v>
      </c>
      <c r="DO20">
        <v>-4.8000000000000001E-2</v>
      </c>
      <c r="DP20">
        <v>-0.67</v>
      </c>
      <c r="DQ20">
        <v>-0.112</v>
      </c>
      <c r="DR20">
        <v>400</v>
      </c>
      <c r="DS20">
        <v>1</v>
      </c>
      <c r="DT20">
        <v>0</v>
      </c>
      <c r="DU20">
        <v>0.02</v>
      </c>
      <c r="DV20">
        <v>0.66868418661009699</v>
      </c>
      <c r="DW20">
        <v>0.113546240940609</v>
      </c>
      <c r="DX20">
        <v>2.41646253232745E-2</v>
      </c>
      <c r="DY20">
        <v>1</v>
      </c>
      <c r="DZ20">
        <v>-0.91449470967741997</v>
      </c>
      <c r="EA20">
        <v>-0.15385195161290099</v>
      </c>
      <c r="EB20">
        <v>2.92823069382416E-2</v>
      </c>
      <c r="EC20">
        <v>1</v>
      </c>
      <c r="ED20">
        <v>1.0937641935483899</v>
      </c>
      <c r="EE20">
        <v>0.15989903225806101</v>
      </c>
      <c r="EF20">
        <v>1.20284675167391E-2</v>
      </c>
      <c r="EG20">
        <v>1</v>
      </c>
      <c r="EH20">
        <v>3</v>
      </c>
      <c r="EI20">
        <v>3</v>
      </c>
      <c r="EJ20" t="s">
        <v>311</v>
      </c>
      <c r="EK20">
        <v>100</v>
      </c>
      <c r="EL20">
        <v>100</v>
      </c>
      <c r="EM20">
        <v>-0.81399999999999995</v>
      </c>
      <c r="EN20">
        <v>3.9899999999999998E-2</v>
      </c>
      <c r="EO20">
        <v>-0.888176780744804</v>
      </c>
      <c r="EP20">
        <v>8.1547674161403102E-4</v>
      </c>
      <c r="EQ20">
        <v>-7.5071724955183801E-7</v>
      </c>
      <c r="ER20">
        <v>1.8443278439785599E-10</v>
      </c>
      <c r="ES20">
        <v>-9.5467716491605806E-2</v>
      </c>
      <c r="ET20">
        <v>-1.3848143210928599E-2</v>
      </c>
      <c r="EU20">
        <v>1.44553185324755E-3</v>
      </c>
      <c r="EV20">
        <v>-1.8822019075458498E-5</v>
      </c>
      <c r="EW20">
        <v>6</v>
      </c>
      <c r="EX20">
        <v>2177</v>
      </c>
      <c r="EY20">
        <v>1</v>
      </c>
      <c r="EZ20">
        <v>25</v>
      </c>
      <c r="FA20">
        <v>126.1</v>
      </c>
      <c r="FB20">
        <v>126.1</v>
      </c>
      <c r="FC20">
        <v>2</v>
      </c>
      <c r="FD20">
        <v>513.77</v>
      </c>
      <c r="FE20">
        <v>475.46800000000002</v>
      </c>
      <c r="FF20">
        <v>22.879899999999999</v>
      </c>
      <c r="FG20">
        <v>33.927199999999999</v>
      </c>
      <c r="FH20">
        <v>30.0002</v>
      </c>
      <c r="FI20">
        <v>33.872</v>
      </c>
      <c r="FJ20">
        <v>33.832000000000001</v>
      </c>
      <c r="FK20">
        <v>7.1691900000000004</v>
      </c>
      <c r="FL20">
        <v>50.685099999999998</v>
      </c>
      <c r="FM20">
        <v>0</v>
      </c>
      <c r="FN20">
        <v>22.887899999999998</v>
      </c>
      <c r="FO20">
        <v>101.077</v>
      </c>
      <c r="FP20">
        <v>18.328700000000001</v>
      </c>
      <c r="FQ20">
        <v>100.80200000000001</v>
      </c>
      <c r="FR20">
        <v>100.788</v>
      </c>
    </row>
    <row r="21" spans="1:174" x14ac:dyDescent="0.25">
      <c r="A21">
        <v>5</v>
      </c>
      <c r="B21">
        <v>1608146301.5999999</v>
      </c>
      <c r="C21">
        <v>477.59999990463302</v>
      </c>
      <c r="D21" t="s">
        <v>312</v>
      </c>
      <c r="E21" t="s">
        <v>313</v>
      </c>
      <c r="F21" t="s">
        <v>290</v>
      </c>
      <c r="G21" t="s">
        <v>291</v>
      </c>
      <c r="H21">
        <v>1608146293.8499999</v>
      </c>
      <c r="I21">
        <f t="shared" si="0"/>
        <v>1.3950172832926124E-3</v>
      </c>
      <c r="J21">
        <f t="shared" si="1"/>
        <v>-0.2382246788357564</v>
      </c>
      <c r="K21">
        <f t="shared" si="2"/>
        <v>50.081723333333301</v>
      </c>
      <c r="L21">
        <f t="shared" si="3"/>
        <v>53.477902575815634</v>
      </c>
      <c r="M21">
        <f t="shared" si="4"/>
        <v>5.478760954302337</v>
      </c>
      <c r="N21">
        <f t="shared" si="5"/>
        <v>5.1308255766733186</v>
      </c>
      <c r="O21">
        <f t="shared" si="6"/>
        <v>7.9191891438557621E-2</v>
      </c>
      <c r="P21">
        <f t="shared" si="7"/>
        <v>2.9708186875559082</v>
      </c>
      <c r="Q21">
        <f t="shared" si="8"/>
        <v>7.8037569368434562E-2</v>
      </c>
      <c r="R21">
        <f t="shared" si="9"/>
        <v>4.8875790406498199E-2</v>
      </c>
      <c r="S21">
        <f t="shared" si="10"/>
        <v>231.29174898985377</v>
      </c>
      <c r="T21">
        <f t="shared" si="11"/>
        <v>29.0030681397328</v>
      </c>
      <c r="U21">
        <f t="shared" si="12"/>
        <v>27.929510000000001</v>
      </c>
      <c r="V21">
        <f t="shared" si="13"/>
        <v>3.7792733761601314</v>
      </c>
      <c r="W21">
        <f t="shared" si="14"/>
        <v>52.642839432077416</v>
      </c>
      <c r="X21">
        <f t="shared" si="15"/>
        <v>1.9995222469893896</v>
      </c>
      <c r="Y21">
        <f t="shared" si="16"/>
        <v>3.7982796303555761</v>
      </c>
      <c r="Z21">
        <f t="shared" si="17"/>
        <v>1.7797511291707417</v>
      </c>
      <c r="AA21">
        <f t="shared" si="18"/>
        <v>-61.520262193204204</v>
      </c>
      <c r="AB21">
        <f t="shared" si="19"/>
        <v>13.779337588413151</v>
      </c>
      <c r="AC21">
        <f t="shared" si="20"/>
        <v>1.0107505177002813</v>
      </c>
      <c r="AD21">
        <f t="shared" si="21"/>
        <v>184.561574902763</v>
      </c>
      <c r="AE21">
        <v>0</v>
      </c>
      <c r="AF21">
        <v>0</v>
      </c>
      <c r="AG21">
        <f t="shared" si="22"/>
        <v>1</v>
      </c>
      <c r="AH21">
        <f t="shared" si="23"/>
        <v>0</v>
      </c>
      <c r="AI21">
        <f t="shared" si="24"/>
        <v>53948.141050883176</v>
      </c>
      <c r="AJ21" t="s">
        <v>292</v>
      </c>
      <c r="AK21">
        <v>15552.9</v>
      </c>
      <c r="AL21">
        <v>715.47692307692296</v>
      </c>
      <c r="AM21">
        <v>3262.08</v>
      </c>
      <c r="AN21">
        <f t="shared" si="25"/>
        <v>2546.603076923077</v>
      </c>
      <c r="AO21">
        <f t="shared" si="26"/>
        <v>0.78066849277855754</v>
      </c>
      <c r="AP21">
        <v>-0.57774747981622299</v>
      </c>
      <c r="AQ21" t="s">
        <v>314</v>
      </c>
      <c r="AR21">
        <v>15356.7</v>
      </c>
      <c r="AS21">
        <v>818.03980000000001</v>
      </c>
      <c r="AT21">
        <v>911.67</v>
      </c>
      <c r="AU21">
        <f t="shared" si="27"/>
        <v>0.10270185483782501</v>
      </c>
      <c r="AV21">
        <v>0.5</v>
      </c>
      <c r="AW21">
        <f t="shared" si="28"/>
        <v>1180.191203653146</v>
      </c>
      <c r="AX21">
        <f t="shared" si="29"/>
        <v>-0.2382246788357564</v>
      </c>
      <c r="AY21">
        <f t="shared" si="30"/>
        <v>60.60391283923169</v>
      </c>
      <c r="AZ21">
        <f t="shared" si="31"/>
        <v>0.28768084943016659</v>
      </c>
      <c r="BA21">
        <f t="shared" si="32"/>
        <v>2.8768457172830377E-4</v>
      </c>
      <c r="BB21">
        <f t="shared" si="33"/>
        <v>2.5781368258251343</v>
      </c>
      <c r="BC21" t="s">
        <v>315</v>
      </c>
      <c r="BD21">
        <v>649.4</v>
      </c>
      <c r="BE21">
        <f t="shared" si="34"/>
        <v>262.27</v>
      </c>
      <c r="BF21">
        <f t="shared" si="35"/>
        <v>0.35699927555572486</v>
      </c>
      <c r="BG21">
        <f t="shared" si="36"/>
        <v>0.89961648575409159</v>
      </c>
      <c r="BH21">
        <f t="shared" si="37"/>
        <v>0.47723498437567341</v>
      </c>
      <c r="BI21">
        <f t="shared" si="38"/>
        <v>0.92295890996875474</v>
      </c>
      <c r="BJ21">
        <f t="shared" si="39"/>
        <v>0.28340348421420047</v>
      </c>
      <c r="BK21">
        <f t="shared" si="40"/>
        <v>0.71659651578579953</v>
      </c>
      <c r="BL21">
        <f t="shared" si="41"/>
        <v>1400.00766666667</v>
      </c>
      <c r="BM21">
        <f t="shared" si="42"/>
        <v>1180.191203653146</v>
      </c>
      <c r="BN21">
        <f t="shared" si="43"/>
        <v>0.84298910052621845</v>
      </c>
      <c r="BO21">
        <f t="shared" si="44"/>
        <v>0.19597820105243693</v>
      </c>
      <c r="BP21">
        <v>6</v>
      </c>
      <c r="BQ21">
        <v>0.5</v>
      </c>
      <c r="BR21" t="s">
        <v>295</v>
      </c>
      <c r="BS21">
        <v>2</v>
      </c>
      <c r="BT21">
        <v>1608146293.8499999</v>
      </c>
      <c r="BU21">
        <v>50.081723333333301</v>
      </c>
      <c r="BV21">
        <v>49.879779999999997</v>
      </c>
      <c r="BW21">
        <v>19.517233333333301</v>
      </c>
      <c r="BX21">
        <v>17.8766033333333</v>
      </c>
      <c r="BY21">
        <v>50.930293333333303</v>
      </c>
      <c r="BZ21">
        <v>19.473196666666698</v>
      </c>
      <c r="CA21">
        <v>500.21896666666697</v>
      </c>
      <c r="CB21">
        <v>102.348966666667</v>
      </c>
      <c r="CC21">
        <v>0.10009529</v>
      </c>
      <c r="CD21">
        <v>28.015543333333301</v>
      </c>
      <c r="CE21">
        <v>27.929510000000001</v>
      </c>
      <c r="CF21">
        <v>999.9</v>
      </c>
      <c r="CG21">
        <v>0</v>
      </c>
      <c r="CH21">
        <v>0</v>
      </c>
      <c r="CI21">
        <v>10002.2203333333</v>
      </c>
      <c r="CJ21">
        <v>0</v>
      </c>
      <c r="CK21">
        <v>499.655233333333</v>
      </c>
      <c r="CL21">
        <v>1400.00766666667</v>
      </c>
      <c r="CM21">
        <v>0.90000500000000005</v>
      </c>
      <c r="CN21">
        <v>9.9995000000000001E-2</v>
      </c>
      <c r="CO21">
        <v>0</v>
      </c>
      <c r="CP21">
        <v>818.09050000000002</v>
      </c>
      <c r="CQ21">
        <v>4.99979</v>
      </c>
      <c r="CR21">
        <v>11451.0133333333</v>
      </c>
      <c r="CS21">
        <v>11904.76</v>
      </c>
      <c r="CT21">
        <v>47.625</v>
      </c>
      <c r="CU21">
        <v>49.993699999999997</v>
      </c>
      <c r="CV21">
        <v>48.75</v>
      </c>
      <c r="CW21">
        <v>49.061999999999998</v>
      </c>
      <c r="CX21">
        <v>48.875</v>
      </c>
      <c r="CY21">
        <v>1255.51766666667</v>
      </c>
      <c r="CZ21">
        <v>139.49233333333299</v>
      </c>
      <c r="DA21">
        <v>0</v>
      </c>
      <c r="DB21">
        <v>119.5</v>
      </c>
      <c r="DC21">
        <v>0</v>
      </c>
      <c r="DD21">
        <v>818.03980000000001</v>
      </c>
      <c r="DE21">
        <v>-3.9491538409668401</v>
      </c>
      <c r="DF21">
        <v>-56.569230788774398</v>
      </c>
      <c r="DG21">
        <v>11450.368</v>
      </c>
      <c r="DH21">
        <v>15</v>
      </c>
      <c r="DI21">
        <v>1608138614</v>
      </c>
      <c r="DJ21" t="s">
        <v>296</v>
      </c>
      <c r="DK21">
        <v>1608138614</v>
      </c>
      <c r="DL21">
        <v>1608138614</v>
      </c>
      <c r="DM21">
        <v>1</v>
      </c>
      <c r="DN21">
        <v>8.4000000000000005E-2</v>
      </c>
      <c r="DO21">
        <v>-4.8000000000000001E-2</v>
      </c>
      <c r="DP21">
        <v>-0.67</v>
      </c>
      <c r="DQ21">
        <v>-0.112</v>
      </c>
      <c r="DR21">
        <v>400</v>
      </c>
      <c r="DS21">
        <v>1</v>
      </c>
      <c r="DT21">
        <v>0</v>
      </c>
      <c r="DU21">
        <v>0.02</v>
      </c>
      <c r="DV21">
        <v>-0.240489145967234</v>
      </c>
      <c r="DW21">
        <v>2.4609514229990099E-2</v>
      </c>
      <c r="DX21">
        <v>1.41292812748213E-2</v>
      </c>
      <c r="DY21">
        <v>1</v>
      </c>
      <c r="DZ21">
        <v>0.20444709677419401</v>
      </c>
      <c r="EA21">
        <v>-4.2361258064515898E-2</v>
      </c>
      <c r="EB21">
        <v>1.8310609683749899E-2</v>
      </c>
      <c r="EC21">
        <v>1</v>
      </c>
      <c r="ED21">
        <v>1.6335522580645201</v>
      </c>
      <c r="EE21">
        <v>6.6306774193545498E-2</v>
      </c>
      <c r="EF21">
        <v>4.3208577158504499E-2</v>
      </c>
      <c r="EG21">
        <v>1</v>
      </c>
      <c r="EH21">
        <v>3</v>
      </c>
      <c r="EI21">
        <v>3</v>
      </c>
      <c r="EJ21" t="s">
        <v>311</v>
      </c>
      <c r="EK21">
        <v>100</v>
      </c>
      <c r="EL21">
        <v>100</v>
      </c>
      <c r="EM21">
        <v>-0.84899999999999998</v>
      </c>
      <c r="EN21">
        <v>4.2200000000000001E-2</v>
      </c>
      <c r="EO21">
        <v>-0.888176780744804</v>
      </c>
      <c r="EP21">
        <v>8.1547674161403102E-4</v>
      </c>
      <c r="EQ21">
        <v>-7.5071724955183801E-7</v>
      </c>
      <c r="ER21">
        <v>1.8443278439785599E-10</v>
      </c>
      <c r="ES21">
        <v>-9.5467716491605806E-2</v>
      </c>
      <c r="ET21">
        <v>-1.3848143210928599E-2</v>
      </c>
      <c r="EU21">
        <v>1.44553185324755E-3</v>
      </c>
      <c r="EV21">
        <v>-1.8822019075458498E-5</v>
      </c>
      <c r="EW21">
        <v>6</v>
      </c>
      <c r="EX21">
        <v>2177</v>
      </c>
      <c r="EY21">
        <v>1</v>
      </c>
      <c r="EZ21">
        <v>25</v>
      </c>
      <c r="FA21">
        <v>128.1</v>
      </c>
      <c r="FB21">
        <v>128.1</v>
      </c>
      <c r="FC21">
        <v>2</v>
      </c>
      <c r="FD21">
        <v>514.05100000000004</v>
      </c>
      <c r="FE21">
        <v>474.32299999999998</v>
      </c>
      <c r="FF21">
        <v>22.628599999999999</v>
      </c>
      <c r="FG21">
        <v>34.007800000000003</v>
      </c>
      <c r="FH21">
        <v>30.000499999999999</v>
      </c>
      <c r="FI21">
        <v>33.936900000000001</v>
      </c>
      <c r="FJ21">
        <v>33.896900000000002</v>
      </c>
      <c r="FK21">
        <v>4.9727499999999996</v>
      </c>
      <c r="FL21">
        <v>53.0627</v>
      </c>
      <c r="FM21">
        <v>0</v>
      </c>
      <c r="FN21">
        <v>22.627300000000002</v>
      </c>
      <c r="FO21">
        <v>49.854100000000003</v>
      </c>
      <c r="FP21">
        <v>17.733699999999999</v>
      </c>
      <c r="FQ21">
        <v>100.785</v>
      </c>
      <c r="FR21">
        <v>100.77200000000001</v>
      </c>
    </row>
    <row r="22" spans="1:174" x14ac:dyDescent="0.25">
      <c r="A22">
        <v>6</v>
      </c>
      <c r="B22">
        <v>1608146369.5999999</v>
      </c>
      <c r="C22">
        <v>545.59999990463302</v>
      </c>
      <c r="D22" t="s">
        <v>316</v>
      </c>
      <c r="E22" t="s">
        <v>317</v>
      </c>
      <c r="F22" t="s">
        <v>290</v>
      </c>
      <c r="G22" t="s">
        <v>291</v>
      </c>
      <c r="H22">
        <v>1608146361.8499999</v>
      </c>
      <c r="I22">
        <f t="shared" si="0"/>
        <v>1.4160832849245191E-3</v>
      </c>
      <c r="J22">
        <f t="shared" si="1"/>
        <v>-1.4515780303390877</v>
      </c>
      <c r="K22">
        <f t="shared" si="2"/>
        <v>8.1058053333333309</v>
      </c>
      <c r="L22">
        <f t="shared" si="3"/>
        <v>36.951618844550417</v>
      </c>
      <c r="M22">
        <f t="shared" si="4"/>
        <v>3.7857307791652497</v>
      </c>
      <c r="N22">
        <f t="shared" si="5"/>
        <v>0.83044796682425792</v>
      </c>
      <c r="O22">
        <f t="shared" si="6"/>
        <v>7.9750454914571625E-2</v>
      </c>
      <c r="P22">
        <f t="shared" si="7"/>
        <v>2.9699093109258747</v>
      </c>
      <c r="Q22">
        <f t="shared" si="8"/>
        <v>7.8579568907361133E-2</v>
      </c>
      <c r="R22">
        <f t="shared" si="9"/>
        <v>4.9215997918276785E-2</v>
      </c>
      <c r="S22">
        <f t="shared" si="10"/>
        <v>231.29602627026654</v>
      </c>
      <c r="T22">
        <f t="shared" si="11"/>
        <v>28.962066712163214</v>
      </c>
      <c r="U22">
        <f t="shared" si="12"/>
        <v>27.878463333333301</v>
      </c>
      <c r="V22">
        <f t="shared" si="13"/>
        <v>3.7680355506075816</v>
      </c>
      <c r="W22">
        <f t="shared" si="14"/>
        <v>52.066638910253928</v>
      </c>
      <c r="X22">
        <f t="shared" si="15"/>
        <v>1.9734988354725507</v>
      </c>
      <c r="Y22">
        <f t="shared" si="16"/>
        <v>3.7903326905242056</v>
      </c>
      <c r="Z22">
        <f t="shared" si="17"/>
        <v>1.7945367151350309</v>
      </c>
      <c r="AA22">
        <f t="shared" si="18"/>
        <v>-62.449272865171295</v>
      </c>
      <c r="AB22">
        <f t="shared" si="19"/>
        <v>16.196039602963058</v>
      </c>
      <c r="AC22">
        <f t="shared" si="20"/>
        <v>1.187870675629634</v>
      </c>
      <c r="AD22">
        <f t="shared" si="21"/>
        <v>186.23066368368794</v>
      </c>
      <c r="AE22">
        <v>0</v>
      </c>
      <c r="AF22">
        <v>0</v>
      </c>
      <c r="AG22">
        <f t="shared" si="22"/>
        <v>1</v>
      </c>
      <c r="AH22">
        <f t="shared" si="23"/>
        <v>0</v>
      </c>
      <c r="AI22">
        <f t="shared" si="24"/>
        <v>53927.994344429149</v>
      </c>
      <c r="AJ22" t="s">
        <v>292</v>
      </c>
      <c r="AK22">
        <v>15552.9</v>
      </c>
      <c r="AL22">
        <v>715.47692307692296</v>
      </c>
      <c r="AM22">
        <v>3262.08</v>
      </c>
      <c r="AN22">
        <f t="shared" si="25"/>
        <v>2546.603076923077</v>
      </c>
      <c r="AO22">
        <f t="shared" si="26"/>
        <v>0.78066849277855754</v>
      </c>
      <c r="AP22">
        <v>-0.57774747981622299</v>
      </c>
      <c r="AQ22" t="s">
        <v>318</v>
      </c>
      <c r="AR22">
        <v>15355.9</v>
      </c>
      <c r="AS22">
        <v>814.24580769230795</v>
      </c>
      <c r="AT22">
        <v>896.77</v>
      </c>
      <c r="AU22">
        <f t="shared" si="27"/>
        <v>9.2023810238625381E-2</v>
      </c>
      <c r="AV22">
        <v>0.5</v>
      </c>
      <c r="AW22">
        <f t="shared" si="28"/>
        <v>1180.2065666416411</v>
      </c>
      <c r="AX22">
        <f t="shared" si="29"/>
        <v>-1.4515780303390877</v>
      </c>
      <c r="AY22">
        <f t="shared" si="30"/>
        <v>54.30355256550498</v>
      </c>
      <c r="AZ22">
        <f t="shared" si="31"/>
        <v>0.28386319792142906</v>
      </c>
      <c r="BA22">
        <f t="shared" si="32"/>
        <v>-7.4040475220317546E-4</v>
      </c>
      <c r="BB22">
        <f t="shared" si="33"/>
        <v>2.6375882333262708</v>
      </c>
      <c r="BC22" t="s">
        <v>319</v>
      </c>
      <c r="BD22">
        <v>642.21</v>
      </c>
      <c r="BE22">
        <f t="shared" si="34"/>
        <v>254.55999999999995</v>
      </c>
      <c r="BF22">
        <f t="shared" si="35"/>
        <v>0.32418365928540244</v>
      </c>
      <c r="BG22">
        <f t="shared" si="36"/>
        <v>0.90283487348608904</v>
      </c>
      <c r="BH22">
        <f t="shared" si="37"/>
        <v>0.45519770367572943</v>
      </c>
      <c r="BI22">
        <f t="shared" si="38"/>
        <v>0.92880984140562506</v>
      </c>
      <c r="BJ22">
        <f t="shared" si="39"/>
        <v>0.25568935800815557</v>
      </c>
      <c r="BK22">
        <f t="shared" si="40"/>
        <v>0.74431064199184438</v>
      </c>
      <c r="BL22">
        <f t="shared" si="41"/>
        <v>1400.0250000000001</v>
      </c>
      <c r="BM22">
        <f t="shared" si="42"/>
        <v>1180.2065666416411</v>
      </c>
      <c r="BN22">
        <f t="shared" si="43"/>
        <v>0.84298963707193875</v>
      </c>
      <c r="BO22">
        <f t="shared" si="44"/>
        <v>0.19597927414387745</v>
      </c>
      <c r="BP22">
        <v>6</v>
      </c>
      <c r="BQ22">
        <v>0.5</v>
      </c>
      <c r="BR22" t="s">
        <v>295</v>
      </c>
      <c r="BS22">
        <v>2</v>
      </c>
      <c r="BT22">
        <v>1608146361.8499999</v>
      </c>
      <c r="BU22">
        <v>8.1058053333333309</v>
      </c>
      <c r="BV22">
        <v>6.3783839999999996</v>
      </c>
      <c r="BW22">
        <v>19.2628533333333</v>
      </c>
      <c r="BX22">
        <v>17.596959999999999</v>
      </c>
      <c r="BY22">
        <v>8.9867153333333292</v>
      </c>
      <c r="BZ22">
        <v>19.224046666666698</v>
      </c>
      <c r="CA22">
        <v>500.20206666666701</v>
      </c>
      <c r="CB22">
        <v>102.35103333333301</v>
      </c>
      <c r="CC22">
        <v>9.9979573333333294E-2</v>
      </c>
      <c r="CD22">
        <v>27.979616666666701</v>
      </c>
      <c r="CE22">
        <v>27.878463333333301</v>
      </c>
      <c r="CF22">
        <v>999.9</v>
      </c>
      <c r="CG22">
        <v>0</v>
      </c>
      <c r="CH22">
        <v>0</v>
      </c>
      <c r="CI22">
        <v>9996.8713333333308</v>
      </c>
      <c r="CJ22">
        <v>0</v>
      </c>
      <c r="CK22">
        <v>492.33306666666698</v>
      </c>
      <c r="CL22">
        <v>1400.0250000000001</v>
      </c>
      <c r="CM22">
        <v>0.89999073333333302</v>
      </c>
      <c r="CN22">
        <v>0.10000925333333301</v>
      </c>
      <c r="CO22">
        <v>0</v>
      </c>
      <c r="CP22">
        <v>814.28456666666705</v>
      </c>
      <c r="CQ22">
        <v>4.99979</v>
      </c>
      <c r="CR22">
        <v>11397.436666666699</v>
      </c>
      <c r="CS22">
        <v>11904.8433333333</v>
      </c>
      <c r="CT22">
        <v>47.686999999999998</v>
      </c>
      <c r="CU22">
        <v>50</v>
      </c>
      <c r="CV22">
        <v>48.7665333333333</v>
      </c>
      <c r="CW22">
        <v>49.066200000000002</v>
      </c>
      <c r="CX22">
        <v>48.936999999999998</v>
      </c>
      <c r="CY22">
        <v>1255.5073333333301</v>
      </c>
      <c r="CZ22">
        <v>139.51900000000001</v>
      </c>
      <c r="DA22">
        <v>0</v>
      </c>
      <c r="DB22">
        <v>67.299999952316298</v>
      </c>
      <c r="DC22">
        <v>0</v>
      </c>
      <c r="DD22">
        <v>814.24580769230795</v>
      </c>
      <c r="DE22">
        <v>-7.9376068140019802</v>
      </c>
      <c r="DF22">
        <v>-116.20170920607001</v>
      </c>
      <c r="DG22">
        <v>11397.080769230801</v>
      </c>
      <c r="DH22">
        <v>15</v>
      </c>
      <c r="DI22">
        <v>1608138614</v>
      </c>
      <c r="DJ22" t="s">
        <v>296</v>
      </c>
      <c r="DK22">
        <v>1608138614</v>
      </c>
      <c r="DL22">
        <v>1608138614</v>
      </c>
      <c r="DM22">
        <v>1</v>
      </c>
      <c r="DN22">
        <v>8.4000000000000005E-2</v>
      </c>
      <c r="DO22">
        <v>-4.8000000000000001E-2</v>
      </c>
      <c r="DP22">
        <v>-0.67</v>
      </c>
      <c r="DQ22">
        <v>-0.112</v>
      </c>
      <c r="DR22">
        <v>400</v>
      </c>
      <c r="DS22">
        <v>1</v>
      </c>
      <c r="DT22">
        <v>0</v>
      </c>
      <c r="DU22">
        <v>0.02</v>
      </c>
      <c r="DV22">
        <v>-1.45253983319955</v>
      </c>
      <c r="DW22">
        <v>0.15317454783411999</v>
      </c>
      <c r="DX22">
        <v>1.55061919076292E-2</v>
      </c>
      <c r="DY22">
        <v>1</v>
      </c>
      <c r="DZ22">
        <v>1.72938387096774</v>
      </c>
      <c r="EA22">
        <v>-0.14971935483870899</v>
      </c>
      <c r="EB22">
        <v>1.8857602159584302E-2</v>
      </c>
      <c r="EC22">
        <v>1</v>
      </c>
      <c r="ED22">
        <v>1.6635525806451601</v>
      </c>
      <c r="EE22">
        <v>0.181107580645164</v>
      </c>
      <c r="EF22">
        <v>1.3517218879765701E-2</v>
      </c>
      <c r="EG22">
        <v>1</v>
      </c>
      <c r="EH22">
        <v>3</v>
      </c>
      <c r="EI22">
        <v>3</v>
      </c>
      <c r="EJ22" t="s">
        <v>311</v>
      </c>
      <c r="EK22">
        <v>100</v>
      </c>
      <c r="EL22">
        <v>100</v>
      </c>
      <c r="EM22">
        <v>-0.88100000000000001</v>
      </c>
      <c r="EN22">
        <v>3.9300000000000002E-2</v>
      </c>
      <c r="EO22">
        <v>-0.888176780744804</v>
      </c>
      <c r="EP22">
        <v>8.1547674161403102E-4</v>
      </c>
      <c r="EQ22">
        <v>-7.5071724955183801E-7</v>
      </c>
      <c r="ER22">
        <v>1.8443278439785599E-10</v>
      </c>
      <c r="ES22">
        <v>-9.5467716491605806E-2</v>
      </c>
      <c r="ET22">
        <v>-1.3848143210928599E-2</v>
      </c>
      <c r="EU22">
        <v>1.44553185324755E-3</v>
      </c>
      <c r="EV22">
        <v>-1.8822019075458498E-5</v>
      </c>
      <c r="EW22">
        <v>6</v>
      </c>
      <c r="EX22">
        <v>2177</v>
      </c>
      <c r="EY22">
        <v>1</v>
      </c>
      <c r="EZ22">
        <v>25</v>
      </c>
      <c r="FA22">
        <v>129.30000000000001</v>
      </c>
      <c r="FB22">
        <v>129.30000000000001</v>
      </c>
      <c r="FC22">
        <v>2</v>
      </c>
      <c r="FD22">
        <v>514.25300000000004</v>
      </c>
      <c r="FE22">
        <v>473.59899999999999</v>
      </c>
      <c r="FF22">
        <v>22.615200000000002</v>
      </c>
      <c r="FG22">
        <v>34.07</v>
      </c>
      <c r="FH22">
        <v>30.000299999999999</v>
      </c>
      <c r="FI22">
        <v>33.985100000000003</v>
      </c>
      <c r="FJ22">
        <v>33.943199999999997</v>
      </c>
      <c r="FK22">
        <v>0</v>
      </c>
      <c r="FL22">
        <v>53.3643</v>
      </c>
      <c r="FM22">
        <v>0</v>
      </c>
      <c r="FN22">
        <v>22.627400000000002</v>
      </c>
      <c r="FO22">
        <v>49.807099999999998</v>
      </c>
      <c r="FP22">
        <v>17.568000000000001</v>
      </c>
      <c r="FQ22">
        <v>100.776</v>
      </c>
      <c r="FR22">
        <v>100.76300000000001</v>
      </c>
    </row>
    <row r="23" spans="1:174" x14ac:dyDescent="0.25">
      <c r="A23">
        <v>7</v>
      </c>
      <c r="B23">
        <v>1608146490.0999999</v>
      </c>
      <c r="C23">
        <v>666.09999990463302</v>
      </c>
      <c r="D23" t="s">
        <v>320</v>
      </c>
      <c r="E23" t="s">
        <v>321</v>
      </c>
      <c r="F23" t="s">
        <v>290</v>
      </c>
      <c r="G23" t="s">
        <v>291</v>
      </c>
      <c r="H23">
        <v>1608146482.0999999</v>
      </c>
      <c r="I23">
        <f t="shared" si="0"/>
        <v>1.6540322815947715E-3</v>
      </c>
      <c r="J23">
        <f t="shared" si="1"/>
        <v>10.035497450519861</v>
      </c>
      <c r="K23">
        <f t="shared" si="2"/>
        <v>399.13893548387102</v>
      </c>
      <c r="L23">
        <f t="shared" si="3"/>
        <v>215.75242977201714</v>
      </c>
      <c r="M23">
        <f t="shared" si="4"/>
        <v>22.10411348131818</v>
      </c>
      <c r="N23">
        <f t="shared" si="5"/>
        <v>40.892296481067504</v>
      </c>
      <c r="O23">
        <f t="shared" si="6"/>
        <v>9.3368084746724977E-2</v>
      </c>
      <c r="P23">
        <f t="shared" si="7"/>
        <v>2.9697507025091952</v>
      </c>
      <c r="Q23">
        <f t="shared" si="8"/>
        <v>9.1767437406814534E-2</v>
      </c>
      <c r="R23">
        <f t="shared" si="9"/>
        <v>5.749617450583154E-2</v>
      </c>
      <c r="S23">
        <f t="shared" si="10"/>
        <v>231.29206604390771</v>
      </c>
      <c r="T23">
        <f t="shared" si="11"/>
        <v>28.907162937161129</v>
      </c>
      <c r="U23">
        <f t="shared" si="12"/>
        <v>27.858809677419401</v>
      </c>
      <c r="V23">
        <f t="shared" si="13"/>
        <v>3.7637166161267612</v>
      </c>
      <c r="W23">
        <f t="shared" si="14"/>
        <v>51.923528498839275</v>
      </c>
      <c r="X23">
        <f t="shared" si="15"/>
        <v>1.9687785658665469</v>
      </c>
      <c r="Y23">
        <f t="shared" si="16"/>
        <v>3.7916887060372981</v>
      </c>
      <c r="Z23">
        <f t="shared" si="17"/>
        <v>1.7949380502602144</v>
      </c>
      <c r="AA23">
        <f t="shared" si="18"/>
        <v>-72.942823618329427</v>
      </c>
      <c r="AB23">
        <f t="shared" si="19"/>
        <v>20.324063952984933</v>
      </c>
      <c r="AC23">
        <f t="shared" si="20"/>
        <v>1.4906127101479352</v>
      </c>
      <c r="AD23">
        <f t="shared" si="21"/>
        <v>180.16391908871117</v>
      </c>
      <c r="AE23">
        <v>0</v>
      </c>
      <c r="AF23">
        <v>0</v>
      </c>
      <c r="AG23">
        <f t="shared" si="22"/>
        <v>1</v>
      </c>
      <c r="AH23">
        <f t="shared" si="23"/>
        <v>0</v>
      </c>
      <c r="AI23">
        <f t="shared" si="24"/>
        <v>53922.256532762593</v>
      </c>
      <c r="AJ23" t="s">
        <v>292</v>
      </c>
      <c r="AK23">
        <v>15552.9</v>
      </c>
      <c r="AL23">
        <v>715.47692307692296</v>
      </c>
      <c r="AM23">
        <v>3262.08</v>
      </c>
      <c r="AN23">
        <f t="shared" si="25"/>
        <v>2546.603076923077</v>
      </c>
      <c r="AO23">
        <f t="shared" si="26"/>
        <v>0.78066849277855754</v>
      </c>
      <c r="AP23">
        <v>-0.57774747981622299</v>
      </c>
      <c r="AQ23" t="s">
        <v>322</v>
      </c>
      <c r="AR23">
        <v>15357.1</v>
      </c>
      <c r="AS23">
        <v>851.74961538461605</v>
      </c>
      <c r="AT23">
        <v>1014.96</v>
      </c>
      <c r="AU23">
        <f t="shared" si="27"/>
        <v>0.16080474562089542</v>
      </c>
      <c r="AV23">
        <v>0.5</v>
      </c>
      <c r="AW23">
        <f t="shared" si="28"/>
        <v>1180.1928906523306</v>
      </c>
      <c r="AX23">
        <f t="shared" si="29"/>
        <v>10.035497450519861</v>
      </c>
      <c r="AY23">
        <f t="shared" si="30"/>
        <v>94.890308782468622</v>
      </c>
      <c r="AZ23">
        <f t="shared" si="31"/>
        <v>0.3919858910695988</v>
      </c>
      <c r="BA23">
        <f t="shared" si="32"/>
        <v>8.992805340887795E-3</v>
      </c>
      <c r="BB23">
        <f t="shared" si="33"/>
        <v>2.2139985812248755</v>
      </c>
      <c r="BC23" t="s">
        <v>323</v>
      </c>
      <c r="BD23">
        <v>617.11</v>
      </c>
      <c r="BE23">
        <f t="shared" si="34"/>
        <v>397.85</v>
      </c>
      <c r="BF23">
        <f t="shared" si="35"/>
        <v>0.41023095291035311</v>
      </c>
      <c r="BG23">
        <f t="shared" si="36"/>
        <v>0.84958241492342068</v>
      </c>
      <c r="BH23">
        <f t="shared" si="37"/>
        <v>0.54497364689927019</v>
      </c>
      <c r="BI23">
        <f t="shared" si="38"/>
        <v>0.88239899667249033</v>
      </c>
      <c r="BJ23">
        <f t="shared" si="39"/>
        <v>0.29722070756227126</v>
      </c>
      <c r="BK23">
        <f t="shared" si="40"/>
        <v>0.70277929243772874</v>
      </c>
      <c r="BL23">
        <f t="shared" si="41"/>
        <v>1400.0096774193501</v>
      </c>
      <c r="BM23">
        <f t="shared" si="42"/>
        <v>1180.1928906523306</v>
      </c>
      <c r="BN23">
        <f t="shared" si="43"/>
        <v>0.8429890947809664</v>
      </c>
      <c r="BO23">
        <f t="shared" si="44"/>
        <v>0.19597818956193266</v>
      </c>
      <c r="BP23">
        <v>6</v>
      </c>
      <c r="BQ23">
        <v>0.5</v>
      </c>
      <c r="BR23" t="s">
        <v>295</v>
      </c>
      <c r="BS23">
        <v>2</v>
      </c>
      <c r="BT23">
        <v>1608146482.0999999</v>
      </c>
      <c r="BU23">
        <v>399.13893548387102</v>
      </c>
      <c r="BV23">
        <v>411.96861290322602</v>
      </c>
      <c r="BW23">
        <v>19.216729032258101</v>
      </c>
      <c r="BX23">
        <v>17.270812903225799</v>
      </c>
      <c r="BY23">
        <v>399.809161290323</v>
      </c>
      <c r="BZ23">
        <v>19.178867741935498</v>
      </c>
      <c r="CA23">
        <v>500.200548387097</v>
      </c>
      <c r="CB23">
        <v>102.35129032258099</v>
      </c>
      <c r="CC23">
        <v>9.9993793548387097E-2</v>
      </c>
      <c r="CD23">
        <v>27.985751612903201</v>
      </c>
      <c r="CE23">
        <v>27.858809677419401</v>
      </c>
      <c r="CF23">
        <v>999.9</v>
      </c>
      <c r="CG23">
        <v>0</v>
      </c>
      <c r="CH23">
        <v>0</v>
      </c>
      <c r="CI23">
        <v>9995.9487096774192</v>
      </c>
      <c r="CJ23">
        <v>0</v>
      </c>
      <c r="CK23">
        <v>502.53896774193498</v>
      </c>
      <c r="CL23">
        <v>1400.0096774193501</v>
      </c>
      <c r="CM23">
        <v>0.90000500000000005</v>
      </c>
      <c r="CN23">
        <v>9.9995000000000001E-2</v>
      </c>
      <c r="CO23">
        <v>0</v>
      </c>
      <c r="CP23">
        <v>851.708741935484</v>
      </c>
      <c r="CQ23">
        <v>4.99979</v>
      </c>
      <c r="CR23">
        <v>11930.819354838701</v>
      </c>
      <c r="CS23">
        <v>11904.7677419355</v>
      </c>
      <c r="CT23">
        <v>47.686999999999998</v>
      </c>
      <c r="CU23">
        <v>50.014000000000003</v>
      </c>
      <c r="CV23">
        <v>48.811999999999998</v>
      </c>
      <c r="CW23">
        <v>49.125</v>
      </c>
      <c r="CX23">
        <v>48.936999999999998</v>
      </c>
      <c r="CY23">
        <v>1255.51967741935</v>
      </c>
      <c r="CZ23">
        <v>139.49225806451599</v>
      </c>
      <c r="DA23">
        <v>0</v>
      </c>
      <c r="DB23">
        <v>119.700000047684</v>
      </c>
      <c r="DC23">
        <v>0</v>
      </c>
      <c r="DD23">
        <v>851.74961538461605</v>
      </c>
      <c r="DE23">
        <v>7.5130940219726803</v>
      </c>
      <c r="DF23">
        <v>101.528205173716</v>
      </c>
      <c r="DG23">
        <v>11931.211538461501</v>
      </c>
      <c r="DH23">
        <v>15</v>
      </c>
      <c r="DI23">
        <v>1608138614</v>
      </c>
      <c r="DJ23" t="s">
        <v>296</v>
      </c>
      <c r="DK23">
        <v>1608138614</v>
      </c>
      <c r="DL23">
        <v>1608138614</v>
      </c>
      <c r="DM23">
        <v>1</v>
      </c>
      <c r="DN23">
        <v>8.4000000000000005E-2</v>
      </c>
      <c r="DO23">
        <v>-4.8000000000000001E-2</v>
      </c>
      <c r="DP23">
        <v>-0.67</v>
      </c>
      <c r="DQ23">
        <v>-0.112</v>
      </c>
      <c r="DR23">
        <v>400</v>
      </c>
      <c r="DS23">
        <v>1</v>
      </c>
      <c r="DT23">
        <v>0</v>
      </c>
      <c r="DU23">
        <v>0.02</v>
      </c>
      <c r="DV23">
        <v>10.0359888014584</v>
      </c>
      <c r="DW23">
        <v>-0.44278784138011301</v>
      </c>
      <c r="DX23">
        <v>6.5815557286756102E-2</v>
      </c>
      <c r="DY23">
        <v>1</v>
      </c>
      <c r="DZ23">
        <v>-12.829748387096799</v>
      </c>
      <c r="EA23">
        <v>0.47266451612904498</v>
      </c>
      <c r="EB23">
        <v>7.7386720003385701E-2</v>
      </c>
      <c r="EC23">
        <v>0</v>
      </c>
      <c r="ED23">
        <v>1.9459232258064501</v>
      </c>
      <c r="EE23">
        <v>3.9634354838705602E-2</v>
      </c>
      <c r="EF23">
        <v>3.3106479115382801E-3</v>
      </c>
      <c r="EG23">
        <v>1</v>
      </c>
      <c r="EH23">
        <v>2</v>
      </c>
      <c r="EI23">
        <v>3</v>
      </c>
      <c r="EJ23" t="s">
        <v>297</v>
      </c>
      <c r="EK23">
        <v>100</v>
      </c>
      <c r="EL23">
        <v>100</v>
      </c>
      <c r="EM23">
        <v>-0.67</v>
      </c>
      <c r="EN23">
        <v>3.7900000000000003E-2</v>
      </c>
      <c r="EO23">
        <v>-0.888176780744804</v>
      </c>
      <c r="EP23">
        <v>8.1547674161403102E-4</v>
      </c>
      <c r="EQ23">
        <v>-7.5071724955183801E-7</v>
      </c>
      <c r="ER23">
        <v>1.8443278439785599E-10</v>
      </c>
      <c r="ES23">
        <v>-9.5467716491605806E-2</v>
      </c>
      <c r="ET23">
        <v>-1.3848143210928599E-2</v>
      </c>
      <c r="EU23">
        <v>1.44553185324755E-3</v>
      </c>
      <c r="EV23">
        <v>-1.8822019075458498E-5</v>
      </c>
      <c r="EW23">
        <v>6</v>
      </c>
      <c r="EX23">
        <v>2177</v>
      </c>
      <c r="EY23">
        <v>1</v>
      </c>
      <c r="EZ23">
        <v>25</v>
      </c>
      <c r="FA23">
        <v>131.30000000000001</v>
      </c>
      <c r="FB23">
        <v>131.30000000000001</v>
      </c>
      <c r="FC23">
        <v>2</v>
      </c>
      <c r="FD23">
        <v>513.98699999999997</v>
      </c>
      <c r="FE23">
        <v>474.04700000000003</v>
      </c>
      <c r="FF23">
        <v>22.991199999999999</v>
      </c>
      <c r="FG23">
        <v>34.129899999999999</v>
      </c>
      <c r="FH23">
        <v>30.0002</v>
      </c>
      <c r="FI23">
        <v>34.042999999999999</v>
      </c>
      <c r="FJ23">
        <v>33.997</v>
      </c>
      <c r="FK23">
        <v>20.284600000000001</v>
      </c>
      <c r="FL23">
        <v>54.043500000000002</v>
      </c>
      <c r="FM23">
        <v>0</v>
      </c>
      <c r="FN23">
        <v>22.994299999999999</v>
      </c>
      <c r="FO23">
        <v>412.25900000000001</v>
      </c>
      <c r="FP23">
        <v>17.313800000000001</v>
      </c>
      <c r="FQ23">
        <v>100.767</v>
      </c>
      <c r="FR23">
        <v>100.755</v>
      </c>
    </row>
    <row r="24" spans="1:174" x14ac:dyDescent="0.25">
      <c r="A24">
        <v>8</v>
      </c>
      <c r="B24">
        <v>1608146554.5999999</v>
      </c>
      <c r="C24">
        <v>730.59999990463302</v>
      </c>
      <c r="D24" t="s">
        <v>324</v>
      </c>
      <c r="E24" t="s">
        <v>325</v>
      </c>
      <c r="F24" t="s">
        <v>290</v>
      </c>
      <c r="G24" t="s">
        <v>291</v>
      </c>
      <c r="H24">
        <v>1608146546.5999999</v>
      </c>
      <c r="I24">
        <f t="shared" si="0"/>
        <v>1.5244490050234131E-3</v>
      </c>
      <c r="J24">
        <f t="shared" si="1"/>
        <v>9.7516256236851593</v>
      </c>
      <c r="K24">
        <f t="shared" si="2"/>
        <v>399.89596774193598</v>
      </c>
      <c r="L24">
        <f t="shared" si="3"/>
        <v>205.15370539388121</v>
      </c>
      <c r="M24">
        <f t="shared" si="4"/>
        <v>21.017796083516593</v>
      </c>
      <c r="N24">
        <f t="shared" si="5"/>
        <v>40.968950029362823</v>
      </c>
      <c r="O24">
        <f t="shared" si="6"/>
        <v>8.505016621497799E-2</v>
      </c>
      <c r="P24">
        <f t="shared" si="7"/>
        <v>2.9698182736602221</v>
      </c>
      <c r="Q24">
        <f t="shared" si="8"/>
        <v>8.3719849475355795E-2</v>
      </c>
      <c r="R24">
        <f t="shared" si="9"/>
        <v>5.2442696241933595E-2</v>
      </c>
      <c r="S24">
        <f t="shared" si="10"/>
        <v>231.29156378087825</v>
      </c>
      <c r="T24">
        <f t="shared" si="11"/>
        <v>28.958222667767384</v>
      </c>
      <c r="U24">
        <f t="shared" si="12"/>
        <v>27.8870161290323</v>
      </c>
      <c r="V24">
        <f t="shared" si="13"/>
        <v>3.7699163963672464</v>
      </c>
      <c r="W24">
        <f t="shared" si="14"/>
        <v>51.547788496277157</v>
      </c>
      <c r="X24">
        <f t="shared" si="15"/>
        <v>1.9565657673280994</v>
      </c>
      <c r="Y24">
        <f t="shared" si="16"/>
        <v>3.7956347389556875</v>
      </c>
      <c r="Z24">
        <f t="shared" si="17"/>
        <v>1.813350629039147</v>
      </c>
      <c r="AA24">
        <f t="shared" si="18"/>
        <v>-67.228201121532521</v>
      </c>
      <c r="AB24">
        <f t="shared" si="19"/>
        <v>18.665075705960056</v>
      </c>
      <c r="AC24">
        <f t="shared" si="20"/>
        <v>1.3692218502295967</v>
      </c>
      <c r="AD24">
        <f t="shared" si="21"/>
        <v>184.09766021553537</v>
      </c>
      <c r="AE24">
        <v>0</v>
      </c>
      <c r="AF24">
        <v>0</v>
      </c>
      <c r="AG24">
        <f t="shared" si="22"/>
        <v>1</v>
      </c>
      <c r="AH24">
        <f t="shared" si="23"/>
        <v>0</v>
      </c>
      <c r="AI24">
        <f t="shared" si="24"/>
        <v>53920.990156509513</v>
      </c>
      <c r="AJ24" t="s">
        <v>292</v>
      </c>
      <c r="AK24">
        <v>15552.9</v>
      </c>
      <c r="AL24">
        <v>715.47692307692296</v>
      </c>
      <c r="AM24">
        <v>3262.08</v>
      </c>
      <c r="AN24">
        <f t="shared" si="25"/>
        <v>2546.603076923077</v>
      </c>
      <c r="AO24">
        <f t="shared" si="26"/>
        <v>0.78066849277855754</v>
      </c>
      <c r="AP24">
        <v>-0.57774747981622299</v>
      </c>
      <c r="AQ24" t="s">
        <v>326</v>
      </c>
      <c r="AR24">
        <v>15356.8</v>
      </c>
      <c r="AS24">
        <v>867.58024</v>
      </c>
      <c r="AT24">
        <v>1038.8699999999999</v>
      </c>
      <c r="AU24">
        <f t="shared" si="27"/>
        <v>0.1648808416837525</v>
      </c>
      <c r="AV24">
        <v>0.5</v>
      </c>
      <c r="AW24">
        <f t="shared" si="28"/>
        <v>1180.1845844987738</v>
      </c>
      <c r="AX24">
        <f t="shared" si="29"/>
        <v>9.7516256236851593</v>
      </c>
      <c r="AY24">
        <f t="shared" si="30"/>
        <v>97.294913817173779</v>
      </c>
      <c r="AZ24">
        <f t="shared" si="31"/>
        <v>0.38993329290479073</v>
      </c>
      <c r="BA24">
        <f t="shared" si="32"/>
        <v>8.752336913372143E-3</v>
      </c>
      <c r="BB24">
        <f t="shared" si="33"/>
        <v>2.1400271448785704</v>
      </c>
      <c r="BC24" t="s">
        <v>327</v>
      </c>
      <c r="BD24">
        <v>633.78</v>
      </c>
      <c r="BE24">
        <f t="shared" si="34"/>
        <v>405.08999999999992</v>
      </c>
      <c r="BF24">
        <f t="shared" si="35"/>
        <v>0.42284371374262492</v>
      </c>
      <c r="BG24">
        <f t="shared" si="36"/>
        <v>0.84587375870334436</v>
      </c>
      <c r="BH24">
        <f t="shared" si="37"/>
        <v>0.52966427614881595</v>
      </c>
      <c r="BI24">
        <f t="shared" si="38"/>
        <v>0.87301001877614337</v>
      </c>
      <c r="BJ24">
        <f t="shared" si="39"/>
        <v>0.30889349081509831</v>
      </c>
      <c r="BK24">
        <f t="shared" si="40"/>
        <v>0.69110650918490169</v>
      </c>
      <c r="BL24">
        <f t="shared" si="41"/>
        <v>1399.99903225806</v>
      </c>
      <c r="BM24">
        <f t="shared" si="42"/>
        <v>1180.1845844987738</v>
      </c>
      <c r="BN24">
        <f t="shared" si="43"/>
        <v>0.84298957163938382</v>
      </c>
      <c r="BO24">
        <f t="shared" si="44"/>
        <v>0.19597914327876781</v>
      </c>
      <c r="BP24">
        <v>6</v>
      </c>
      <c r="BQ24">
        <v>0.5</v>
      </c>
      <c r="BR24" t="s">
        <v>295</v>
      </c>
      <c r="BS24">
        <v>2</v>
      </c>
      <c r="BT24">
        <v>1608146546.5999999</v>
      </c>
      <c r="BU24">
        <v>399.89596774193598</v>
      </c>
      <c r="BV24">
        <v>412.32441935483899</v>
      </c>
      <c r="BW24">
        <v>19.097945161290301</v>
      </c>
      <c r="BX24">
        <v>17.3042709677419</v>
      </c>
      <c r="BY24">
        <v>400.56609677419402</v>
      </c>
      <c r="BZ24">
        <v>19.062509677419399</v>
      </c>
      <c r="CA24">
        <v>500.20293548387099</v>
      </c>
      <c r="CB24">
        <v>102.34903225806499</v>
      </c>
      <c r="CC24">
        <v>9.9987822580645203E-2</v>
      </c>
      <c r="CD24">
        <v>28.003593548387101</v>
      </c>
      <c r="CE24">
        <v>27.8870161290323</v>
      </c>
      <c r="CF24">
        <v>999.9</v>
      </c>
      <c r="CG24">
        <v>0</v>
      </c>
      <c r="CH24">
        <v>0</v>
      </c>
      <c r="CI24">
        <v>9996.5516129032294</v>
      </c>
      <c r="CJ24">
        <v>0</v>
      </c>
      <c r="CK24">
        <v>506.48870967741902</v>
      </c>
      <c r="CL24">
        <v>1399.99903225806</v>
      </c>
      <c r="CM24">
        <v>0.89999103225806398</v>
      </c>
      <c r="CN24">
        <v>0.10000895483871</v>
      </c>
      <c r="CO24">
        <v>0</v>
      </c>
      <c r="CP24">
        <v>867.56919354838703</v>
      </c>
      <c r="CQ24">
        <v>4.99979</v>
      </c>
      <c r="CR24">
        <v>12146.7806451613</v>
      </c>
      <c r="CS24">
        <v>11904.635483870999</v>
      </c>
      <c r="CT24">
        <v>47.75</v>
      </c>
      <c r="CU24">
        <v>50.05</v>
      </c>
      <c r="CV24">
        <v>48.811999999999998</v>
      </c>
      <c r="CW24">
        <v>49.179000000000002</v>
      </c>
      <c r="CX24">
        <v>48.993903225806399</v>
      </c>
      <c r="CY24">
        <v>1255.48580645161</v>
      </c>
      <c r="CZ24">
        <v>139.513225806452</v>
      </c>
      <c r="DA24">
        <v>0</v>
      </c>
      <c r="DB24">
        <v>63.899999856948902</v>
      </c>
      <c r="DC24">
        <v>0</v>
      </c>
      <c r="DD24">
        <v>867.58024</v>
      </c>
      <c r="DE24">
        <v>1.58669230956703</v>
      </c>
      <c r="DF24">
        <v>15.9769231153901</v>
      </c>
      <c r="DG24">
        <v>12146.504000000001</v>
      </c>
      <c r="DH24">
        <v>15</v>
      </c>
      <c r="DI24">
        <v>1608138614</v>
      </c>
      <c r="DJ24" t="s">
        <v>296</v>
      </c>
      <c r="DK24">
        <v>1608138614</v>
      </c>
      <c r="DL24">
        <v>1608138614</v>
      </c>
      <c r="DM24">
        <v>1</v>
      </c>
      <c r="DN24">
        <v>8.4000000000000005E-2</v>
      </c>
      <c r="DO24">
        <v>-4.8000000000000001E-2</v>
      </c>
      <c r="DP24">
        <v>-0.67</v>
      </c>
      <c r="DQ24">
        <v>-0.112</v>
      </c>
      <c r="DR24">
        <v>400</v>
      </c>
      <c r="DS24">
        <v>1</v>
      </c>
      <c r="DT24">
        <v>0</v>
      </c>
      <c r="DU24">
        <v>0.02</v>
      </c>
      <c r="DV24">
        <v>9.7488672156569205</v>
      </c>
      <c r="DW24">
        <v>2.54523761238169E-2</v>
      </c>
      <c r="DX24">
        <v>4.9802013974398103E-2</v>
      </c>
      <c r="DY24">
        <v>1</v>
      </c>
      <c r="DZ24">
        <v>-12.426616129032301</v>
      </c>
      <c r="EA24">
        <v>1.01903225806678E-2</v>
      </c>
      <c r="EB24">
        <v>5.5578727055813702E-2</v>
      </c>
      <c r="EC24">
        <v>1</v>
      </c>
      <c r="ED24">
        <v>1.7931083870967699</v>
      </c>
      <c r="EE24">
        <v>0.19932967741934901</v>
      </c>
      <c r="EF24">
        <v>1.6897365913594298E-2</v>
      </c>
      <c r="EG24">
        <v>1</v>
      </c>
      <c r="EH24">
        <v>3</v>
      </c>
      <c r="EI24">
        <v>3</v>
      </c>
      <c r="EJ24" t="s">
        <v>311</v>
      </c>
      <c r="EK24">
        <v>100</v>
      </c>
      <c r="EL24">
        <v>100</v>
      </c>
      <c r="EM24">
        <v>-0.67</v>
      </c>
      <c r="EN24">
        <v>3.61E-2</v>
      </c>
      <c r="EO24">
        <v>-0.888176780744804</v>
      </c>
      <c r="EP24">
        <v>8.1547674161403102E-4</v>
      </c>
      <c r="EQ24">
        <v>-7.5071724955183801E-7</v>
      </c>
      <c r="ER24">
        <v>1.8443278439785599E-10</v>
      </c>
      <c r="ES24">
        <v>-9.5467716491605806E-2</v>
      </c>
      <c r="ET24">
        <v>-1.3848143210928599E-2</v>
      </c>
      <c r="EU24">
        <v>1.44553185324755E-3</v>
      </c>
      <c r="EV24">
        <v>-1.8822019075458498E-5</v>
      </c>
      <c r="EW24">
        <v>6</v>
      </c>
      <c r="EX24">
        <v>2177</v>
      </c>
      <c r="EY24">
        <v>1</v>
      </c>
      <c r="EZ24">
        <v>25</v>
      </c>
      <c r="FA24">
        <v>132.30000000000001</v>
      </c>
      <c r="FB24">
        <v>132.30000000000001</v>
      </c>
      <c r="FC24">
        <v>2</v>
      </c>
      <c r="FD24">
        <v>514.09400000000005</v>
      </c>
      <c r="FE24">
        <v>474.15800000000002</v>
      </c>
      <c r="FF24">
        <v>22.743600000000001</v>
      </c>
      <c r="FG24">
        <v>34.137</v>
      </c>
      <c r="FH24">
        <v>30.000399999999999</v>
      </c>
      <c r="FI24">
        <v>34.061300000000003</v>
      </c>
      <c r="FJ24">
        <v>34.018300000000004</v>
      </c>
      <c r="FK24">
        <v>20.270399999999999</v>
      </c>
      <c r="FL24">
        <v>53.944299999999998</v>
      </c>
      <c r="FM24">
        <v>0</v>
      </c>
      <c r="FN24">
        <v>22.738700000000001</v>
      </c>
      <c r="FO24">
        <v>412.267</v>
      </c>
      <c r="FP24">
        <v>17.258600000000001</v>
      </c>
      <c r="FQ24">
        <v>100.767</v>
      </c>
      <c r="FR24">
        <v>100.752</v>
      </c>
    </row>
    <row r="25" spans="1:174" x14ac:dyDescent="0.25">
      <c r="A25">
        <v>9</v>
      </c>
      <c r="B25">
        <v>1608146675.0999999</v>
      </c>
      <c r="C25">
        <v>851.09999990463302</v>
      </c>
      <c r="D25" t="s">
        <v>328</v>
      </c>
      <c r="E25" t="s">
        <v>329</v>
      </c>
      <c r="F25" t="s">
        <v>290</v>
      </c>
      <c r="G25" t="s">
        <v>291</v>
      </c>
      <c r="H25">
        <v>1608146667.0999999</v>
      </c>
      <c r="I25">
        <f t="shared" si="0"/>
        <v>1.2928571650107261E-3</v>
      </c>
      <c r="J25">
        <f t="shared" si="1"/>
        <v>13.441107431966529</v>
      </c>
      <c r="K25">
        <f t="shared" si="2"/>
        <v>599.86267741935501</v>
      </c>
      <c r="L25">
        <f t="shared" si="3"/>
        <v>284.16740575326071</v>
      </c>
      <c r="M25">
        <f t="shared" si="4"/>
        <v>29.111698265330656</v>
      </c>
      <c r="N25">
        <f t="shared" si="5"/>
        <v>61.453287435887631</v>
      </c>
      <c r="O25">
        <f t="shared" si="6"/>
        <v>7.1834174238258316E-2</v>
      </c>
      <c r="P25">
        <f t="shared" si="7"/>
        <v>2.9713863222150523</v>
      </c>
      <c r="Q25">
        <f t="shared" si="8"/>
        <v>7.0883173799464988E-2</v>
      </c>
      <c r="R25">
        <f t="shared" si="9"/>
        <v>4.4386378267789718E-2</v>
      </c>
      <c r="S25">
        <f t="shared" si="10"/>
        <v>231.28850055375915</v>
      </c>
      <c r="T25">
        <f t="shared" si="11"/>
        <v>29.00590894157321</v>
      </c>
      <c r="U25">
        <f t="shared" si="12"/>
        <v>27.892741935483901</v>
      </c>
      <c r="V25">
        <f t="shared" si="13"/>
        <v>3.7711760164789814</v>
      </c>
      <c r="W25">
        <f t="shared" si="14"/>
        <v>51.536658624478861</v>
      </c>
      <c r="X25">
        <f t="shared" si="15"/>
        <v>1.9548628313724783</v>
      </c>
      <c r="Y25">
        <f t="shared" si="16"/>
        <v>3.7931501256543596</v>
      </c>
      <c r="Z25">
        <f t="shared" si="17"/>
        <v>1.8163131851065031</v>
      </c>
      <c r="AA25">
        <f t="shared" si="18"/>
        <v>-57.01500097697302</v>
      </c>
      <c r="AB25">
        <f t="shared" si="19"/>
        <v>15.958361105583272</v>
      </c>
      <c r="AC25">
        <f t="shared" si="20"/>
        <v>1.1700143400711345</v>
      </c>
      <c r="AD25">
        <f t="shared" si="21"/>
        <v>191.40187502244052</v>
      </c>
      <c r="AE25">
        <v>0</v>
      </c>
      <c r="AF25">
        <v>0</v>
      </c>
      <c r="AG25">
        <f t="shared" si="22"/>
        <v>1</v>
      </c>
      <c r="AH25">
        <f t="shared" si="23"/>
        <v>0</v>
      </c>
      <c r="AI25">
        <f t="shared" si="24"/>
        <v>53968.847971630916</v>
      </c>
      <c r="AJ25" t="s">
        <v>292</v>
      </c>
      <c r="AK25">
        <v>15552.9</v>
      </c>
      <c r="AL25">
        <v>715.47692307692296</v>
      </c>
      <c r="AM25">
        <v>3262.08</v>
      </c>
      <c r="AN25">
        <f t="shared" si="25"/>
        <v>2546.603076923077</v>
      </c>
      <c r="AO25">
        <f t="shared" si="26"/>
        <v>0.78066849277855754</v>
      </c>
      <c r="AP25">
        <v>-0.57774747981622299</v>
      </c>
      <c r="AQ25" t="s">
        <v>330</v>
      </c>
      <c r="AR25">
        <v>15358.1</v>
      </c>
      <c r="AS25">
        <v>939.63400000000001</v>
      </c>
      <c r="AT25">
        <v>1159.1400000000001</v>
      </c>
      <c r="AU25">
        <f t="shared" si="27"/>
        <v>0.18936970512621432</v>
      </c>
      <c r="AV25">
        <v>0.5</v>
      </c>
      <c r="AW25">
        <f t="shared" si="28"/>
        <v>1180.1719941761421</v>
      </c>
      <c r="AX25">
        <f t="shared" si="29"/>
        <v>13.441107431966529</v>
      </c>
      <c r="AY25">
        <f t="shared" si="30"/>
        <v>111.74441126767617</v>
      </c>
      <c r="AZ25">
        <f t="shared" si="31"/>
        <v>0.44250910157530587</v>
      </c>
      <c r="BA25">
        <f t="shared" si="32"/>
        <v>1.1878654112250033E-2</v>
      </c>
      <c r="BB25">
        <f t="shared" si="33"/>
        <v>1.8142243387338883</v>
      </c>
      <c r="BC25" t="s">
        <v>331</v>
      </c>
      <c r="BD25">
        <v>646.21</v>
      </c>
      <c r="BE25">
        <f t="shared" si="34"/>
        <v>512.93000000000006</v>
      </c>
      <c r="BF25">
        <f t="shared" si="35"/>
        <v>0.42794533367126131</v>
      </c>
      <c r="BG25">
        <f t="shared" si="36"/>
        <v>0.80391609674792697</v>
      </c>
      <c r="BH25">
        <f t="shared" si="37"/>
        <v>0.49475832319050139</v>
      </c>
      <c r="BI25">
        <f t="shared" si="38"/>
        <v>0.82578239972161993</v>
      </c>
      <c r="BJ25">
        <f t="shared" si="39"/>
        <v>0.29430879903420459</v>
      </c>
      <c r="BK25">
        <f t="shared" si="40"/>
        <v>0.70569120096579541</v>
      </c>
      <c r="BL25">
        <f t="shared" si="41"/>
        <v>1399.98451612903</v>
      </c>
      <c r="BM25">
        <f t="shared" si="42"/>
        <v>1180.1719941761421</v>
      </c>
      <c r="BN25">
        <f t="shared" si="43"/>
        <v>0.84298931922427855</v>
      </c>
      <c r="BO25">
        <f t="shared" si="44"/>
        <v>0.1959786384485574</v>
      </c>
      <c r="BP25">
        <v>6</v>
      </c>
      <c r="BQ25">
        <v>0.5</v>
      </c>
      <c r="BR25" t="s">
        <v>295</v>
      </c>
      <c r="BS25">
        <v>2</v>
      </c>
      <c r="BT25">
        <v>1608146667.0999999</v>
      </c>
      <c r="BU25">
        <v>599.86267741935501</v>
      </c>
      <c r="BV25">
        <v>616.91529032258097</v>
      </c>
      <c r="BW25">
        <v>19.081961290322599</v>
      </c>
      <c r="BX25">
        <v>17.5607935483871</v>
      </c>
      <c r="BY25">
        <v>600.49196774193501</v>
      </c>
      <c r="BZ25">
        <v>19.0468451612903</v>
      </c>
      <c r="CA25">
        <v>500.21580645161299</v>
      </c>
      <c r="CB25">
        <v>102.34558064516099</v>
      </c>
      <c r="CC25">
        <v>0.100011903225806</v>
      </c>
      <c r="CD25">
        <v>27.992361290322599</v>
      </c>
      <c r="CE25">
        <v>27.892741935483901</v>
      </c>
      <c r="CF25">
        <v>999.9</v>
      </c>
      <c r="CG25">
        <v>0</v>
      </c>
      <c r="CH25">
        <v>0</v>
      </c>
      <c r="CI25">
        <v>10005.765161290299</v>
      </c>
      <c r="CJ25">
        <v>0</v>
      </c>
      <c r="CK25">
        <v>505.662709677419</v>
      </c>
      <c r="CL25">
        <v>1399.98451612903</v>
      </c>
      <c r="CM25">
        <v>0.89999958064516095</v>
      </c>
      <c r="CN25">
        <v>0.100000419354839</v>
      </c>
      <c r="CO25">
        <v>0</v>
      </c>
      <c r="CP25">
        <v>939.56825806451604</v>
      </c>
      <c r="CQ25">
        <v>4.99979</v>
      </c>
      <c r="CR25">
        <v>13135.1612903226</v>
      </c>
      <c r="CS25">
        <v>11904.538709677399</v>
      </c>
      <c r="CT25">
        <v>47.75</v>
      </c>
      <c r="CU25">
        <v>50.061999999999998</v>
      </c>
      <c r="CV25">
        <v>48.866870967741903</v>
      </c>
      <c r="CW25">
        <v>49.215451612903202</v>
      </c>
      <c r="CX25">
        <v>49</v>
      </c>
      <c r="CY25">
        <v>1255.48451612903</v>
      </c>
      <c r="CZ25">
        <v>139.5</v>
      </c>
      <c r="DA25">
        <v>0</v>
      </c>
      <c r="DB25">
        <v>119.700000047684</v>
      </c>
      <c r="DC25">
        <v>0</v>
      </c>
      <c r="DD25">
        <v>939.63400000000001</v>
      </c>
      <c r="DE25">
        <v>12.560410267782901</v>
      </c>
      <c r="DF25">
        <v>150.51623933156901</v>
      </c>
      <c r="DG25">
        <v>13136.038461538499</v>
      </c>
      <c r="DH25">
        <v>15</v>
      </c>
      <c r="DI25">
        <v>1608138614</v>
      </c>
      <c r="DJ25" t="s">
        <v>296</v>
      </c>
      <c r="DK25">
        <v>1608138614</v>
      </c>
      <c r="DL25">
        <v>1608138614</v>
      </c>
      <c r="DM25">
        <v>1</v>
      </c>
      <c r="DN25">
        <v>8.4000000000000005E-2</v>
      </c>
      <c r="DO25">
        <v>-4.8000000000000001E-2</v>
      </c>
      <c r="DP25">
        <v>-0.67</v>
      </c>
      <c r="DQ25">
        <v>-0.112</v>
      </c>
      <c r="DR25">
        <v>400</v>
      </c>
      <c r="DS25">
        <v>1</v>
      </c>
      <c r="DT25">
        <v>0</v>
      </c>
      <c r="DU25">
        <v>0.02</v>
      </c>
      <c r="DV25">
        <v>13.4469724463011</v>
      </c>
      <c r="DW25">
        <v>-0.80038131846746896</v>
      </c>
      <c r="DX25">
        <v>0.204178619867667</v>
      </c>
      <c r="DY25">
        <v>0</v>
      </c>
      <c r="DZ25">
        <v>-17.052499999999998</v>
      </c>
      <c r="EA25">
        <v>1.0059387096774399</v>
      </c>
      <c r="EB25">
        <v>0.246078948779163</v>
      </c>
      <c r="EC25">
        <v>0</v>
      </c>
      <c r="ED25">
        <v>1.5211648387096799</v>
      </c>
      <c r="EE25">
        <v>4.4796290322577599E-2</v>
      </c>
      <c r="EF25">
        <v>7.5355719311028203E-3</v>
      </c>
      <c r="EG25">
        <v>1</v>
      </c>
      <c r="EH25">
        <v>1</v>
      </c>
      <c r="EI25">
        <v>3</v>
      </c>
      <c r="EJ25" t="s">
        <v>306</v>
      </c>
      <c r="EK25">
        <v>100</v>
      </c>
      <c r="EL25">
        <v>100</v>
      </c>
      <c r="EM25">
        <v>-0.629</v>
      </c>
      <c r="EN25">
        <v>3.5400000000000001E-2</v>
      </c>
      <c r="EO25">
        <v>-0.888176780744804</v>
      </c>
      <c r="EP25">
        <v>8.1547674161403102E-4</v>
      </c>
      <c r="EQ25">
        <v>-7.5071724955183801E-7</v>
      </c>
      <c r="ER25">
        <v>1.8443278439785599E-10</v>
      </c>
      <c r="ES25">
        <v>-9.5467716491605806E-2</v>
      </c>
      <c r="ET25">
        <v>-1.3848143210928599E-2</v>
      </c>
      <c r="EU25">
        <v>1.44553185324755E-3</v>
      </c>
      <c r="EV25">
        <v>-1.8822019075458498E-5</v>
      </c>
      <c r="EW25">
        <v>6</v>
      </c>
      <c r="EX25">
        <v>2177</v>
      </c>
      <c r="EY25">
        <v>1</v>
      </c>
      <c r="EZ25">
        <v>25</v>
      </c>
      <c r="FA25">
        <v>134.4</v>
      </c>
      <c r="FB25">
        <v>134.4</v>
      </c>
      <c r="FC25">
        <v>2</v>
      </c>
      <c r="FD25">
        <v>514.33799999999997</v>
      </c>
      <c r="FE25">
        <v>474.50200000000001</v>
      </c>
      <c r="FF25">
        <v>22.833400000000001</v>
      </c>
      <c r="FG25">
        <v>34.179200000000002</v>
      </c>
      <c r="FH25">
        <v>30.0002</v>
      </c>
      <c r="FI25">
        <v>34.104300000000002</v>
      </c>
      <c r="FJ25">
        <v>34.060899999999997</v>
      </c>
      <c r="FK25">
        <v>28.037500000000001</v>
      </c>
      <c r="FL25">
        <v>52.552199999999999</v>
      </c>
      <c r="FM25">
        <v>0</v>
      </c>
      <c r="FN25">
        <v>22.837399999999999</v>
      </c>
      <c r="FO25">
        <v>616.66200000000003</v>
      </c>
      <c r="FP25">
        <v>17.6966</v>
      </c>
      <c r="FQ25">
        <v>100.758</v>
      </c>
      <c r="FR25">
        <v>100.742</v>
      </c>
    </row>
    <row r="26" spans="1:174" x14ac:dyDescent="0.25">
      <c r="A26">
        <v>10</v>
      </c>
      <c r="B26">
        <v>1608146795.5999999</v>
      </c>
      <c r="C26">
        <v>971.59999990463302</v>
      </c>
      <c r="D26" t="s">
        <v>332</v>
      </c>
      <c r="E26" t="s">
        <v>333</v>
      </c>
      <c r="F26" t="s">
        <v>290</v>
      </c>
      <c r="G26" t="s">
        <v>291</v>
      </c>
      <c r="H26">
        <v>1608146787.5999999</v>
      </c>
      <c r="I26">
        <f t="shared" si="0"/>
        <v>9.3695905519729315E-4</v>
      </c>
      <c r="J26">
        <f t="shared" si="1"/>
        <v>14.805045783201571</v>
      </c>
      <c r="K26">
        <f t="shared" si="2"/>
        <v>800.02422580645202</v>
      </c>
      <c r="L26">
        <f t="shared" si="3"/>
        <v>322.75614607548056</v>
      </c>
      <c r="M26">
        <f t="shared" si="4"/>
        <v>33.06381918890191</v>
      </c>
      <c r="N26">
        <f t="shared" si="5"/>
        <v>81.956166196815545</v>
      </c>
      <c r="O26">
        <f t="shared" si="6"/>
        <v>5.1822254685416722E-2</v>
      </c>
      <c r="P26">
        <f t="shared" si="7"/>
        <v>2.9704566113389776</v>
      </c>
      <c r="Q26">
        <f t="shared" si="8"/>
        <v>5.1325185505664742E-2</v>
      </c>
      <c r="R26">
        <f t="shared" si="9"/>
        <v>3.212250316438451E-2</v>
      </c>
      <c r="S26">
        <f t="shared" si="10"/>
        <v>231.29138648704182</v>
      </c>
      <c r="T26">
        <f t="shared" si="11"/>
        <v>29.114096353471307</v>
      </c>
      <c r="U26">
        <f t="shared" si="12"/>
        <v>27.915664516128999</v>
      </c>
      <c r="V26">
        <f t="shared" si="13"/>
        <v>3.7762224332195129</v>
      </c>
      <c r="W26">
        <f t="shared" si="14"/>
        <v>51.581359374544654</v>
      </c>
      <c r="X26">
        <f t="shared" si="15"/>
        <v>1.9584505019859115</v>
      </c>
      <c r="Y26">
        <f t="shared" si="16"/>
        <v>3.7968183191240295</v>
      </c>
      <c r="Z26">
        <f t="shared" si="17"/>
        <v>1.8177719312336014</v>
      </c>
      <c r="AA26">
        <f t="shared" si="18"/>
        <v>-41.319894334200626</v>
      </c>
      <c r="AB26">
        <f t="shared" si="19"/>
        <v>14.937749724238897</v>
      </c>
      <c r="AC26">
        <f t="shared" si="20"/>
        <v>1.0957449790621723</v>
      </c>
      <c r="AD26">
        <f t="shared" si="21"/>
        <v>206.00498685614227</v>
      </c>
      <c r="AE26">
        <v>0</v>
      </c>
      <c r="AF26">
        <v>0</v>
      </c>
      <c r="AG26">
        <f t="shared" si="22"/>
        <v>1</v>
      </c>
      <c r="AH26">
        <f t="shared" si="23"/>
        <v>0</v>
      </c>
      <c r="AI26">
        <f t="shared" si="24"/>
        <v>53938.57256479677</v>
      </c>
      <c r="AJ26" t="s">
        <v>292</v>
      </c>
      <c r="AK26">
        <v>15552.9</v>
      </c>
      <c r="AL26">
        <v>715.47692307692296</v>
      </c>
      <c r="AM26">
        <v>3262.08</v>
      </c>
      <c r="AN26">
        <f t="shared" si="25"/>
        <v>2546.603076923077</v>
      </c>
      <c r="AO26">
        <f t="shared" si="26"/>
        <v>0.78066849277855754</v>
      </c>
      <c r="AP26">
        <v>-0.57774747981622299</v>
      </c>
      <c r="AQ26" t="s">
        <v>334</v>
      </c>
      <c r="AR26">
        <v>15358.7</v>
      </c>
      <c r="AS26">
        <v>1000.17096153846</v>
      </c>
      <c r="AT26">
        <v>1246.55</v>
      </c>
      <c r="AU26">
        <f t="shared" si="27"/>
        <v>0.19764874129520671</v>
      </c>
      <c r="AV26">
        <v>0.5</v>
      </c>
      <c r="AW26">
        <f t="shared" si="28"/>
        <v>1180.1869264342081</v>
      </c>
      <c r="AX26">
        <f t="shared" si="29"/>
        <v>14.805045783201571</v>
      </c>
      <c r="AY26">
        <f t="shared" si="30"/>
        <v>116.63123025138998</v>
      </c>
      <c r="AZ26">
        <f t="shared" si="31"/>
        <v>0.47140507801532228</v>
      </c>
      <c r="BA26">
        <f t="shared" si="32"/>
        <v>1.3034200700303504E-2</v>
      </c>
      <c r="BB26">
        <f t="shared" si="33"/>
        <v>1.6168866070354178</v>
      </c>
      <c r="BC26" t="s">
        <v>335</v>
      </c>
      <c r="BD26">
        <v>658.92</v>
      </c>
      <c r="BE26">
        <f t="shared" si="34"/>
        <v>587.63</v>
      </c>
      <c r="BF26">
        <f t="shared" si="35"/>
        <v>0.41927580018300625</v>
      </c>
      <c r="BG26">
        <f t="shared" si="36"/>
        <v>0.77426281903532634</v>
      </c>
      <c r="BH26">
        <f t="shared" si="37"/>
        <v>0.4639268100145596</v>
      </c>
      <c r="BI26">
        <f t="shared" si="38"/>
        <v>0.79145824422518807</v>
      </c>
      <c r="BJ26">
        <f t="shared" si="39"/>
        <v>0.27622198692074601</v>
      </c>
      <c r="BK26">
        <f t="shared" si="40"/>
        <v>0.72377801307925393</v>
      </c>
      <c r="BL26">
        <f t="shared" si="41"/>
        <v>1400.00225806452</v>
      </c>
      <c r="BM26">
        <f t="shared" si="42"/>
        <v>1180.1869264342081</v>
      </c>
      <c r="BN26">
        <f t="shared" si="43"/>
        <v>0.84298930207855316</v>
      </c>
      <c r="BO26">
        <f t="shared" si="44"/>
        <v>0.1959786041571065</v>
      </c>
      <c r="BP26">
        <v>6</v>
      </c>
      <c r="BQ26">
        <v>0.5</v>
      </c>
      <c r="BR26" t="s">
        <v>295</v>
      </c>
      <c r="BS26">
        <v>2</v>
      </c>
      <c r="BT26">
        <v>1608146787.5999999</v>
      </c>
      <c r="BU26">
        <v>800.02422580645202</v>
      </c>
      <c r="BV26">
        <v>818.68158064516103</v>
      </c>
      <c r="BW26">
        <v>19.1176322580645</v>
      </c>
      <c r="BX26">
        <v>18.015261290322599</v>
      </c>
      <c r="BY26">
        <v>800.64612903225805</v>
      </c>
      <c r="BZ26">
        <v>19.081790322580598</v>
      </c>
      <c r="CA26">
        <v>500.21996774193599</v>
      </c>
      <c r="CB26">
        <v>102.342064516129</v>
      </c>
      <c r="CC26">
        <v>0.100041051612903</v>
      </c>
      <c r="CD26">
        <v>28.0089419354839</v>
      </c>
      <c r="CE26">
        <v>27.915664516128999</v>
      </c>
      <c r="CF26">
        <v>999.9</v>
      </c>
      <c r="CG26">
        <v>0</v>
      </c>
      <c r="CH26">
        <v>0</v>
      </c>
      <c r="CI26">
        <v>10000.845161290301</v>
      </c>
      <c r="CJ26">
        <v>0</v>
      </c>
      <c r="CK26">
        <v>504.166516129032</v>
      </c>
      <c r="CL26">
        <v>1400.00225806452</v>
      </c>
      <c r="CM26">
        <v>0.89999958064516095</v>
      </c>
      <c r="CN26">
        <v>0.100000419354839</v>
      </c>
      <c r="CO26">
        <v>0</v>
      </c>
      <c r="CP26">
        <v>1000.20693548387</v>
      </c>
      <c r="CQ26">
        <v>4.99979</v>
      </c>
      <c r="CR26">
        <v>13962.335483871</v>
      </c>
      <c r="CS26">
        <v>11904.6903225806</v>
      </c>
      <c r="CT26">
        <v>47.802</v>
      </c>
      <c r="CU26">
        <v>50.127000000000002</v>
      </c>
      <c r="CV26">
        <v>48.877000000000002</v>
      </c>
      <c r="CW26">
        <v>49.253999999999998</v>
      </c>
      <c r="CX26">
        <v>49.02</v>
      </c>
      <c r="CY26">
        <v>1255.50129032258</v>
      </c>
      <c r="CZ26">
        <v>139.500967741935</v>
      </c>
      <c r="DA26">
        <v>0</v>
      </c>
      <c r="DB26">
        <v>119.700000047684</v>
      </c>
      <c r="DC26">
        <v>0</v>
      </c>
      <c r="DD26">
        <v>1000.17096153846</v>
      </c>
      <c r="DE26">
        <v>-3.8829743628312401</v>
      </c>
      <c r="DF26">
        <v>-54.1401709268901</v>
      </c>
      <c r="DG26">
        <v>13961.9769230769</v>
      </c>
      <c r="DH26">
        <v>15</v>
      </c>
      <c r="DI26">
        <v>1608138614</v>
      </c>
      <c r="DJ26" t="s">
        <v>296</v>
      </c>
      <c r="DK26">
        <v>1608138614</v>
      </c>
      <c r="DL26">
        <v>1608138614</v>
      </c>
      <c r="DM26">
        <v>1</v>
      </c>
      <c r="DN26">
        <v>8.4000000000000005E-2</v>
      </c>
      <c r="DO26">
        <v>-4.8000000000000001E-2</v>
      </c>
      <c r="DP26">
        <v>-0.67</v>
      </c>
      <c r="DQ26">
        <v>-0.112</v>
      </c>
      <c r="DR26">
        <v>400</v>
      </c>
      <c r="DS26">
        <v>1</v>
      </c>
      <c r="DT26">
        <v>0</v>
      </c>
      <c r="DU26">
        <v>0.02</v>
      </c>
      <c r="DV26">
        <v>14.8545436175406</v>
      </c>
      <c r="DW26">
        <v>-3.8557538951381001</v>
      </c>
      <c r="DX26">
        <v>0.31655471964019399</v>
      </c>
      <c r="DY26">
        <v>0</v>
      </c>
      <c r="DZ26">
        <v>-18.690403225806499</v>
      </c>
      <c r="EA26">
        <v>4.9107677419355502</v>
      </c>
      <c r="EB26">
        <v>0.39473164627407298</v>
      </c>
      <c r="EC26">
        <v>0</v>
      </c>
      <c r="ED26">
        <v>1.10389096774194</v>
      </c>
      <c r="EE26">
        <v>-1.5716129032266499E-3</v>
      </c>
      <c r="EF26">
        <v>1.71884581220033E-2</v>
      </c>
      <c r="EG26">
        <v>1</v>
      </c>
      <c r="EH26">
        <v>1</v>
      </c>
      <c r="EI26">
        <v>3</v>
      </c>
      <c r="EJ26" t="s">
        <v>306</v>
      </c>
      <c r="EK26">
        <v>100</v>
      </c>
      <c r="EL26">
        <v>100</v>
      </c>
      <c r="EM26">
        <v>-0.622</v>
      </c>
      <c r="EN26">
        <v>3.6799999999999999E-2</v>
      </c>
      <c r="EO26">
        <v>-0.888176780744804</v>
      </c>
      <c r="EP26">
        <v>8.1547674161403102E-4</v>
      </c>
      <c r="EQ26">
        <v>-7.5071724955183801E-7</v>
      </c>
      <c r="ER26">
        <v>1.8443278439785599E-10</v>
      </c>
      <c r="ES26">
        <v>-9.5467716491605806E-2</v>
      </c>
      <c r="ET26">
        <v>-1.3848143210928599E-2</v>
      </c>
      <c r="EU26">
        <v>1.44553185324755E-3</v>
      </c>
      <c r="EV26">
        <v>-1.8822019075458498E-5</v>
      </c>
      <c r="EW26">
        <v>6</v>
      </c>
      <c r="EX26">
        <v>2177</v>
      </c>
      <c r="EY26">
        <v>1</v>
      </c>
      <c r="EZ26">
        <v>25</v>
      </c>
      <c r="FA26">
        <v>136.4</v>
      </c>
      <c r="FB26">
        <v>136.4</v>
      </c>
      <c r="FC26">
        <v>2</v>
      </c>
      <c r="FD26">
        <v>513.87199999999996</v>
      </c>
      <c r="FE26">
        <v>475.17599999999999</v>
      </c>
      <c r="FF26">
        <v>22.6065</v>
      </c>
      <c r="FG26">
        <v>34.232799999999997</v>
      </c>
      <c r="FH26">
        <v>30.000699999999998</v>
      </c>
      <c r="FI26">
        <v>34.157600000000002</v>
      </c>
      <c r="FJ26">
        <v>34.1175</v>
      </c>
      <c r="FK26">
        <v>35.369199999999999</v>
      </c>
      <c r="FL26">
        <v>51.049199999999999</v>
      </c>
      <c r="FM26">
        <v>0</v>
      </c>
      <c r="FN26">
        <v>22.601299999999998</v>
      </c>
      <c r="FO26">
        <v>818.48900000000003</v>
      </c>
      <c r="FP26">
        <v>18.148399999999999</v>
      </c>
      <c r="FQ26">
        <v>100.748</v>
      </c>
      <c r="FR26">
        <v>100.73399999999999</v>
      </c>
    </row>
    <row r="27" spans="1:174" x14ac:dyDescent="0.25">
      <c r="A27">
        <v>11</v>
      </c>
      <c r="B27">
        <v>1608146916.0999999</v>
      </c>
      <c r="C27">
        <v>1092.0999999046301</v>
      </c>
      <c r="D27" t="s">
        <v>336</v>
      </c>
      <c r="E27" t="s">
        <v>337</v>
      </c>
      <c r="F27" t="s">
        <v>290</v>
      </c>
      <c r="G27" t="s">
        <v>291</v>
      </c>
      <c r="H27">
        <v>1608146908.0999999</v>
      </c>
      <c r="I27">
        <f t="shared" si="0"/>
        <v>8.0987362785243044E-4</v>
      </c>
      <c r="J27">
        <f t="shared" si="1"/>
        <v>14.467142840401111</v>
      </c>
      <c r="K27">
        <f t="shared" si="2"/>
        <v>1000.0445161290299</v>
      </c>
      <c r="L27">
        <f t="shared" si="3"/>
        <v>462.8060376597013</v>
      </c>
      <c r="M27">
        <f t="shared" si="4"/>
        <v>47.410445694789914</v>
      </c>
      <c r="N27">
        <f t="shared" si="5"/>
        <v>102.44584635079894</v>
      </c>
      <c r="O27">
        <f t="shared" si="6"/>
        <v>4.5174246233054931E-2</v>
      </c>
      <c r="P27">
        <f t="shared" si="7"/>
        <v>2.9717515093395597</v>
      </c>
      <c r="Q27">
        <f t="shared" si="8"/>
        <v>4.4796190819542808E-2</v>
      </c>
      <c r="R27">
        <f t="shared" si="9"/>
        <v>2.8031322190117995E-2</v>
      </c>
      <c r="S27">
        <f t="shared" si="10"/>
        <v>231.28500273171272</v>
      </c>
      <c r="T27">
        <f t="shared" si="11"/>
        <v>29.130958177860716</v>
      </c>
      <c r="U27">
        <f t="shared" si="12"/>
        <v>27.908538709677401</v>
      </c>
      <c r="V27">
        <f t="shared" si="13"/>
        <v>3.7746530529140765</v>
      </c>
      <c r="W27">
        <f t="shared" si="14"/>
        <v>52.052442678756215</v>
      </c>
      <c r="X27">
        <f t="shared" si="15"/>
        <v>1.9745799121019694</v>
      </c>
      <c r="Y27">
        <f t="shared" si="16"/>
        <v>3.7934433246258399</v>
      </c>
      <c r="Z27">
        <f t="shared" si="17"/>
        <v>1.8000731408121071</v>
      </c>
      <c r="AA27">
        <f t="shared" si="18"/>
        <v>-35.71542698829218</v>
      </c>
      <c r="AB27">
        <f t="shared" si="19"/>
        <v>13.641884278515004</v>
      </c>
      <c r="AC27">
        <f t="shared" si="20"/>
        <v>1.000140344844177</v>
      </c>
      <c r="AD27">
        <f t="shared" si="21"/>
        <v>210.21160036677972</v>
      </c>
      <c r="AE27">
        <v>0</v>
      </c>
      <c r="AF27">
        <v>0</v>
      </c>
      <c r="AG27">
        <f t="shared" si="22"/>
        <v>1</v>
      </c>
      <c r="AH27">
        <f t="shared" si="23"/>
        <v>0</v>
      </c>
      <c r="AI27">
        <f t="shared" si="24"/>
        <v>53979.215502974745</v>
      </c>
      <c r="AJ27" t="s">
        <v>292</v>
      </c>
      <c r="AK27">
        <v>15552.9</v>
      </c>
      <c r="AL27">
        <v>715.47692307692296</v>
      </c>
      <c r="AM27">
        <v>3262.08</v>
      </c>
      <c r="AN27">
        <f t="shared" si="25"/>
        <v>2546.603076923077</v>
      </c>
      <c r="AO27">
        <f t="shared" si="26"/>
        <v>0.78066849277855754</v>
      </c>
      <c r="AP27">
        <v>-0.57774747981622299</v>
      </c>
      <c r="AQ27" t="s">
        <v>338</v>
      </c>
      <c r="AR27">
        <v>15359</v>
      </c>
      <c r="AS27">
        <v>1035.13884615385</v>
      </c>
      <c r="AT27">
        <v>1297.08</v>
      </c>
      <c r="AU27">
        <f t="shared" si="27"/>
        <v>0.20194679884521383</v>
      </c>
      <c r="AV27">
        <v>0.5</v>
      </c>
      <c r="AW27">
        <f t="shared" si="28"/>
        <v>1180.1530825700925</v>
      </c>
      <c r="AX27">
        <f t="shared" si="29"/>
        <v>14.467142840401111</v>
      </c>
      <c r="AY27">
        <f t="shared" si="30"/>
        <v>119.16406858617074</v>
      </c>
      <c r="AZ27">
        <f t="shared" si="31"/>
        <v>0.48040213402411563</v>
      </c>
      <c r="BA27">
        <f t="shared" si="32"/>
        <v>1.2748253207501814E-2</v>
      </c>
      <c r="BB27">
        <f t="shared" si="33"/>
        <v>1.5149412526598207</v>
      </c>
      <c r="BC27" t="s">
        <v>339</v>
      </c>
      <c r="BD27">
        <v>673.96</v>
      </c>
      <c r="BE27">
        <f t="shared" si="34"/>
        <v>623.11999999999989</v>
      </c>
      <c r="BF27">
        <f t="shared" si="35"/>
        <v>0.42037032007663055</v>
      </c>
      <c r="BG27">
        <f t="shared" si="36"/>
        <v>0.75923836607267059</v>
      </c>
      <c r="BH27">
        <f t="shared" si="37"/>
        <v>0.45037786806756253</v>
      </c>
      <c r="BI27">
        <f t="shared" si="38"/>
        <v>0.77161612573491567</v>
      </c>
      <c r="BJ27">
        <f t="shared" si="39"/>
        <v>0.27369543899499055</v>
      </c>
      <c r="BK27">
        <f t="shared" si="40"/>
        <v>0.7263045610050094</v>
      </c>
      <c r="BL27">
        <f t="shared" si="41"/>
        <v>1399.9619354838701</v>
      </c>
      <c r="BM27">
        <f t="shared" si="42"/>
        <v>1180.1530825700925</v>
      </c>
      <c r="BN27">
        <f t="shared" si="43"/>
        <v>0.84298940753856655</v>
      </c>
      <c r="BO27">
        <f t="shared" si="44"/>
        <v>0.19597881507713308</v>
      </c>
      <c r="BP27">
        <v>6</v>
      </c>
      <c r="BQ27">
        <v>0.5</v>
      </c>
      <c r="BR27" t="s">
        <v>295</v>
      </c>
      <c r="BS27">
        <v>2</v>
      </c>
      <c r="BT27">
        <v>1608146908.0999999</v>
      </c>
      <c r="BU27">
        <v>1000.0445161290299</v>
      </c>
      <c r="BV27">
        <v>1018.36935483871</v>
      </c>
      <c r="BW27">
        <v>19.275235483871</v>
      </c>
      <c r="BX27">
        <v>18.322516129032302</v>
      </c>
      <c r="BY27">
        <v>1000.68322580645</v>
      </c>
      <c r="BZ27">
        <v>19.236170967741899</v>
      </c>
      <c r="CA27">
        <v>500.20803225806497</v>
      </c>
      <c r="CB27">
        <v>102.34135483871</v>
      </c>
      <c r="CC27">
        <v>9.9931222580645199E-2</v>
      </c>
      <c r="CD27">
        <v>27.993687096774199</v>
      </c>
      <c r="CE27">
        <v>27.908538709677401</v>
      </c>
      <c r="CF27">
        <v>999.9</v>
      </c>
      <c r="CG27">
        <v>0</v>
      </c>
      <c r="CH27">
        <v>0</v>
      </c>
      <c r="CI27">
        <v>10008.2464516129</v>
      </c>
      <c r="CJ27">
        <v>0</v>
      </c>
      <c r="CK27">
        <v>482.72580645161298</v>
      </c>
      <c r="CL27">
        <v>1399.9619354838701</v>
      </c>
      <c r="CM27">
        <v>0.899994838709677</v>
      </c>
      <c r="CN27">
        <v>0.100005161290323</v>
      </c>
      <c r="CO27">
        <v>0</v>
      </c>
      <c r="CP27">
        <v>1035.1809677419401</v>
      </c>
      <c r="CQ27">
        <v>4.99979</v>
      </c>
      <c r="CR27">
        <v>14426.135483870999</v>
      </c>
      <c r="CS27">
        <v>11904.3096774194</v>
      </c>
      <c r="CT27">
        <v>47.811999999999998</v>
      </c>
      <c r="CU27">
        <v>50.173000000000002</v>
      </c>
      <c r="CV27">
        <v>48.924999999999997</v>
      </c>
      <c r="CW27">
        <v>49.25</v>
      </c>
      <c r="CX27">
        <v>49.058</v>
      </c>
      <c r="CY27">
        <v>1255.4606451612899</v>
      </c>
      <c r="CZ27">
        <v>139.50193548387099</v>
      </c>
      <c r="DA27">
        <v>0</v>
      </c>
      <c r="DB27">
        <v>119.60000014305101</v>
      </c>
      <c r="DC27">
        <v>0</v>
      </c>
      <c r="DD27">
        <v>1035.13884615385</v>
      </c>
      <c r="DE27">
        <v>-7.3172649446447497</v>
      </c>
      <c r="DF27">
        <v>-107.774358990176</v>
      </c>
      <c r="DG27">
        <v>14425.4538461538</v>
      </c>
      <c r="DH27">
        <v>15</v>
      </c>
      <c r="DI27">
        <v>1608138614</v>
      </c>
      <c r="DJ27" t="s">
        <v>296</v>
      </c>
      <c r="DK27">
        <v>1608138614</v>
      </c>
      <c r="DL27">
        <v>1608138614</v>
      </c>
      <c r="DM27">
        <v>1</v>
      </c>
      <c r="DN27">
        <v>8.4000000000000005E-2</v>
      </c>
      <c r="DO27">
        <v>-4.8000000000000001E-2</v>
      </c>
      <c r="DP27">
        <v>-0.67</v>
      </c>
      <c r="DQ27">
        <v>-0.112</v>
      </c>
      <c r="DR27">
        <v>400</v>
      </c>
      <c r="DS27">
        <v>1</v>
      </c>
      <c r="DT27">
        <v>0</v>
      </c>
      <c r="DU27">
        <v>0.02</v>
      </c>
      <c r="DV27">
        <v>14.4702535812941</v>
      </c>
      <c r="DW27">
        <v>-2.8392083552860399</v>
      </c>
      <c r="DX27">
        <v>0.23043788047491701</v>
      </c>
      <c r="DY27">
        <v>0</v>
      </c>
      <c r="DZ27">
        <v>-18.324709677419399</v>
      </c>
      <c r="EA27">
        <v>3.385785483871</v>
      </c>
      <c r="EB27">
        <v>0.28552396583761203</v>
      </c>
      <c r="EC27">
        <v>0</v>
      </c>
      <c r="ED27">
        <v>0.952728193548387</v>
      </c>
      <c r="EE27">
        <v>-0.196233919354839</v>
      </c>
      <c r="EF27">
        <v>1.66170945548977E-2</v>
      </c>
      <c r="EG27">
        <v>1</v>
      </c>
      <c r="EH27">
        <v>1</v>
      </c>
      <c r="EI27">
        <v>3</v>
      </c>
      <c r="EJ27" t="s">
        <v>306</v>
      </c>
      <c r="EK27">
        <v>100</v>
      </c>
      <c r="EL27">
        <v>100</v>
      </c>
      <c r="EM27">
        <v>-0.64</v>
      </c>
      <c r="EN27">
        <v>3.8199999999999998E-2</v>
      </c>
      <c r="EO27">
        <v>-0.888176780744804</v>
      </c>
      <c r="EP27">
        <v>8.1547674161403102E-4</v>
      </c>
      <c r="EQ27">
        <v>-7.5071724955183801E-7</v>
      </c>
      <c r="ER27">
        <v>1.8443278439785599E-10</v>
      </c>
      <c r="ES27">
        <v>-9.5467716491605806E-2</v>
      </c>
      <c r="ET27">
        <v>-1.3848143210928599E-2</v>
      </c>
      <c r="EU27">
        <v>1.44553185324755E-3</v>
      </c>
      <c r="EV27">
        <v>-1.8822019075458498E-5</v>
      </c>
      <c r="EW27">
        <v>6</v>
      </c>
      <c r="EX27">
        <v>2177</v>
      </c>
      <c r="EY27">
        <v>1</v>
      </c>
      <c r="EZ27">
        <v>25</v>
      </c>
      <c r="FA27">
        <v>138.4</v>
      </c>
      <c r="FB27">
        <v>138.4</v>
      </c>
      <c r="FC27">
        <v>2</v>
      </c>
      <c r="FD27">
        <v>513.56899999999996</v>
      </c>
      <c r="FE27">
        <v>475.46699999999998</v>
      </c>
      <c r="FF27">
        <v>22.603100000000001</v>
      </c>
      <c r="FG27">
        <v>34.299999999999997</v>
      </c>
      <c r="FH27">
        <v>30.0001</v>
      </c>
      <c r="FI27">
        <v>34.2151</v>
      </c>
      <c r="FJ27">
        <v>34.170999999999999</v>
      </c>
      <c r="FK27">
        <v>42.323099999999997</v>
      </c>
      <c r="FL27">
        <v>51.395099999999999</v>
      </c>
      <c r="FM27">
        <v>0</v>
      </c>
      <c r="FN27">
        <v>22.604800000000001</v>
      </c>
      <c r="FO27">
        <v>1018.16</v>
      </c>
      <c r="FP27">
        <v>18.3156</v>
      </c>
      <c r="FQ27">
        <v>100.739</v>
      </c>
      <c r="FR27">
        <v>100.72499999999999</v>
      </c>
    </row>
    <row r="28" spans="1:174" x14ac:dyDescent="0.25">
      <c r="A28">
        <v>12</v>
      </c>
      <c r="B28">
        <v>1608147036.5999999</v>
      </c>
      <c r="C28">
        <v>1212.5999999046301</v>
      </c>
      <c r="D28" t="s">
        <v>340</v>
      </c>
      <c r="E28" t="s">
        <v>341</v>
      </c>
      <c r="F28" t="s">
        <v>290</v>
      </c>
      <c r="G28" t="s">
        <v>291</v>
      </c>
      <c r="H28">
        <v>1608147028.5999999</v>
      </c>
      <c r="I28">
        <f t="shared" si="0"/>
        <v>5.4229871385246388E-4</v>
      </c>
      <c r="J28">
        <f t="shared" si="1"/>
        <v>13.736949797555219</v>
      </c>
      <c r="K28">
        <f t="shared" si="2"/>
        <v>1199.96677419355</v>
      </c>
      <c r="L28">
        <f t="shared" si="3"/>
        <v>446.88309787447412</v>
      </c>
      <c r="M28">
        <f t="shared" si="4"/>
        <v>45.777968684045618</v>
      </c>
      <c r="N28">
        <f t="shared" si="5"/>
        <v>122.92262041729208</v>
      </c>
      <c r="O28">
        <f t="shared" si="6"/>
        <v>3.0280434748712608E-2</v>
      </c>
      <c r="P28">
        <f t="shared" si="7"/>
        <v>2.9674512709717935</v>
      </c>
      <c r="Q28">
        <f t="shared" si="8"/>
        <v>3.0109819422867456E-2</v>
      </c>
      <c r="R28">
        <f t="shared" si="9"/>
        <v>1.8833885964235235E-2</v>
      </c>
      <c r="S28">
        <f t="shared" si="10"/>
        <v>231.29234872020112</v>
      </c>
      <c r="T28">
        <f t="shared" si="11"/>
        <v>29.250565652831817</v>
      </c>
      <c r="U28">
        <f t="shared" si="12"/>
        <v>28.0165419354839</v>
      </c>
      <c r="V28">
        <f t="shared" si="13"/>
        <v>3.7985007275528511</v>
      </c>
      <c r="W28">
        <f t="shared" si="14"/>
        <v>52.723134337121472</v>
      </c>
      <c r="X28">
        <f t="shared" si="15"/>
        <v>2.0057845947321957</v>
      </c>
      <c r="Y28">
        <f t="shared" si="16"/>
        <v>3.8043728240943304</v>
      </c>
      <c r="Z28">
        <f t="shared" si="17"/>
        <v>1.7927161328206553</v>
      </c>
      <c r="AA28">
        <f t="shared" si="18"/>
        <v>-23.915373280893657</v>
      </c>
      <c r="AB28">
        <f t="shared" si="19"/>
        <v>4.2400187408819372</v>
      </c>
      <c r="AC28">
        <f t="shared" si="20"/>
        <v>0.31154718465073183</v>
      </c>
      <c r="AD28">
        <f t="shared" si="21"/>
        <v>211.92854136484013</v>
      </c>
      <c r="AE28">
        <v>0</v>
      </c>
      <c r="AF28">
        <v>0</v>
      </c>
      <c r="AG28">
        <f t="shared" si="22"/>
        <v>1</v>
      </c>
      <c r="AH28">
        <f t="shared" si="23"/>
        <v>0</v>
      </c>
      <c r="AI28">
        <f t="shared" si="24"/>
        <v>53844.420528869348</v>
      </c>
      <c r="AJ28" t="s">
        <v>292</v>
      </c>
      <c r="AK28">
        <v>15552.9</v>
      </c>
      <c r="AL28">
        <v>715.47692307692296</v>
      </c>
      <c r="AM28">
        <v>3262.08</v>
      </c>
      <c r="AN28">
        <f t="shared" si="25"/>
        <v>2546.603076923077</v>
      </c>
      <c r="AO28">
        <f t="shared" si="26"/>
        <v>0.78066849277855754</v>
      </c>
      <c r="AP28">
        <v>-0.57774747981622299</v>
      </c>
      <c r="AQ28" t="s">
        <v>342</v>
      </c>
      <c r="AR28">
        <v>15359.4</v>
      </c>
      <c r="AS28">
        <v>1052.17807692308</v>
      </c>
      <c r="AT28">
        <v>1318.72</v>
      </c>
      <c r="AU28">
        <f t="shared" si="27"/>
        <v>0.20212169609691222</v>
      </c>
      <c r="AV28">
        <v>0.5</v>
      </c>
      <c r="AW28">
        <f t="shared" si="28"/>
        <v>1180.1886557991947</v>
      </c>
      <c r="AX28">
        <f t="shared" si="29"/>
        <v>13.736949797555219</v>
      </c>
      <c r="AY28">
        <f t="shared" si="30"/>
        <v>119.27086641223408</v>
      </c>
      <c r="AZ28">
        <f t="shared" si="31"/>
        <v>0.47954076680417373</v>
      </c>
      <c r="BA28">
        <f t="shared" si="32"/>
        <v>1.2129160204203014E-2</v>
      </c>
      <c r="BB28">
        <f t="shared" si="33"/>
        <v>1.4736714389711234</v>
      </c>
      <c r="BC28" t="s">
        <v>343</v>
      </c>
      <c r="BD28">
        <v>686.34</v>
      </c>
      <c r="BE28">
        <f t="shared" si="34"/>
        <v>632.38</v>
      </c>
      <c r="BF28">
        <f t="shared" si="35"/>
        <v>0.42149012156760185</v>
      </c>
      <c r="BG28">
        <f t="shared" si="36"/>
        <v>0.75448608943449269</v>
      </c>
      <c r="BH28">
        <f t="shared" si="37"/>
        <v>0.44184829179715279</v>
      </c>
      <c r="BI28">
        <f t="shared" si="38"/>
        <v>0.76311853135277641</v>
      </c>
      <c r="BJ28">
        <f t="shared" si="39"/>
        <v>0.27493970496199216</v>
      </c>
      <c r="BK28">
        <f t="shared" si="40"/>
        <v>0.72506029503800784</v>
      </c>
      <c r="BL28">
        <f t="shared" si="41"/>
        <v>1400.0038709677401</v>
      </c>
      <c r="BM28">
        <f t="shared" si="42"/>
        <v>1180.1886557991947</v>
      </c>
      <c r="BN28">
        <f t="shared" si="43"/>
        <v>0.84298956615269927</v>
      </c>
      <c r="BO28">
        <f t="shared" si="44"/>
        <v>0.19597913230539876</v>
      </c>
      <c r="BP28">
        <v>6</v>
      </c>
      <c r="BQ28">
        <v>0.5</v>
      </c>
      <c r="BR28" t="s">
        <v>295</v>
      </c>
      <c r="BS28">
        <v>2</v>
      </c>
      <c r="BT28">
        <v>1608147028.5999999</v>
      </c>
      <c r="BU28">
        <v>1199.96677419355</v>
      </c>
      <c r="BV28">
        <v>1217.2248387096799</v>
      </c>
      <c r="BW28">
        <v>19.580406451612902</v>
      </c>
      <c r="BX28">
        <v>18.9426548387097</v>
      </c>
      <c r="BY28">
        <v>1200.6390322580601</v>
      </c>
      <c r="BZ28">
        <v>19.535077419354799</v>
      </c>
      <c r="CA28">
        <v>500.20754838709701</v>
      </c>
      <c r="CB28">
        <v>102.338258064516</v>
      </c>
      <c r="CC28">
        <v>0.100095280645161</v>
      </c>
      <c r="CD28">
        <v>28.043045161290301</v>
      </c>
      <c r="CE28">
        <v>28.0165419354839</v>
      </c>
      <c r="CF28">
        <v>999.9</v>
      </c>
      <c r="CG28">
        <v>0</v>
      </c>
      <c r="CH28">
        <v>0</v>
      </c>
      <c r="CI28">
        <v>9984.21451612903</v>
      </c>
      <c r="CJ28">
        <v>0</v>
      </c>
      <c r="CK28">
        <v>478.15990322580598</v>
      </c>
      <c r="CL28">
        <v>1400.0038709677401</v>
      </c>
      <c r="CM28">
        <v>0.89999277419354795</v>
      </c>
      <c r="CN28">
        <v>0.100007229032258</v>
      </c>
      <c r="CO28">
        <v>0</v>
      </c>
      <c r="CP28">
        <v>1052.23129032258</v>
      </c>
      <c r="CQ28">
        <v>4.99979</v>
      </c>
      <c r="CR28">
        <v>14651.1677419355</v>
      </c>
      <c r="CS28">
        <v>11904.6935483871</v>
      </c>
      <c r="CT28">
        <v>47.804000000000002</v>
      </c>
      <c r="CU28">
        <v>50.137</v>
      </c>
      <c r="CV28">
        <v>48.923000000000002</v>
      </c>
      <c r="CW28">
        <v>49.186999999999998</v>
      </c>
      <c r="CX28">
        <v>49.015999999999998</v>
      </c>
      <c r="CY28">
        <v>1255.49129032258</v>
      </c>
      <c r="CZ28">
        <v>139.51354838709699</v>
      </c>
      <c r="DA28">
        <v>0</v>
      </c>
      <c r="DB28">
        <v>119.700000047684</v>
      </c>
      <c r="DC28">
        <v>0</v>
      </c>
      <c r="DD28">
        <v>1052.17807692308</v>
      </c>
      <c r="DE28">
        <v>-10.6205128101656</v>
      </c>
      <c r="DF28">
        <v>-147.13504262216199</v>
      </c>
      <c r="DG28">
        <v>14650.5115384615</v>
      </c>
      <c r="DH28">
        <v>15</v>
      </c>
      <c r="DI28">
        <v>1608138614</v>
      </c>
      <c r="DJ28" t="s">
        <v>296</v>
      </c>
      <c r="DK28">
        <v>1608138614</v>
      </c>
      <c r="DL28">
        <v>1608138614</v>
      </c>
      <c r="DM28">
        <v>1</v>
      </c>
      <c r="DN28">
        <v>8.4000000000000005E-2</v>
      </c>
      <c r="DO28">
        <v>-4.8000000000000001E-2</v>
      </c>
      <c r="DP28">
        <v>-0.67</v>
      </c>
      <c r="DQ28">
        <v>-0.112</v>
      </c>
      <c r="DR28">
        <v>400</v>
      </c>
      <c r="DS28">
        <v>1</v>
      </c>
      <c r="DT28">
        <v>0</v>
      </c>
      <c r="DU28">
        <v>0.02</v>
      </c>
      <c r="DV28">
        <v>13.7454136754423</v>
      </c>
      <c r="DW28">
        <v>-0.87822120053700603</v>
      </c>
      <c r="DX28">
        <v>0.13230757137666799</v>
      </c>
      <c r="DY28">
        <v>0</v>
      </c>
      <c r="DZ28">
        <v>-17.265777419354801</v>
      </c>
      <c r="EA28">
        <v>1.5084145161290901</v>
      </c>
      <c r="EB28">
        <v>0.16364717891712599</v>
      </c>
      <c r="EC28">
        <v>0</v>
      </c>
      <c r="ED28">
        <v>0.63799251612903196</v>
      </c>
      <c r="EE28">
        <v>-6.2547580645181504E-3</v>
      </c>
      <c r="EF28">
        <v>5.2504954658428799E-3</v>
      </c>
      <c r="EG28">
        <v>1</v>
      </c>
      <c r="EH28">
        <v>1</v>
      </c>
      <c r="EI28">
        <v>3</v>
      </c>
      <c r="EJ28" t="s">
        <v>306</v>
      </c>
      <c r="EK28">
        <v>100</v>
      </c>
      <c r="EL28">
        <v>100</v>
      </c>
      <c r="EM28">
        <v>-0.68</v>
      </c>
      <c r="EN28">
        <v>4.5100000000000001E-2</v>
      </c>
      <c r="EO28">
        <v>-0.888176780744804</v>
      </c>
      <c r="EP28">
        <v>8.1547674161403102E-4</v>
      </c>
      <c r="EQ28">
        <v>-7.5071724955183801E-7</v>
      </c>
      <c r="ER28">
        <v>1.8443278439785599E-10</v>
      </c>
      <c r="ES28">
        <v>-9.5467716491605806E-2</v>
      </c>
      <c r="ET28">
        <v>-1.3848143210928599E-2</v>
      </c>
      <c r="EU28">
        <v>1.44553185324755E-3</v>
      </c>
      <c r="EV28">
        <v>-1.8822019075458498E-5</v>
      </c>
      <c r="EW28">
        <v>6</v>
      </c>
      <c r="EX28">
        <v>2177</v>
      </c>
      <c r="EY28">
        <v>1</v>
      </c>
      <c r="EZ28">
        <v>25</v>
      </c>
      <c r="FA28">
        <v>140.4</v>
      </c>
      <c r="FB28">
        <v>140.4</v>
      </c>
      <c r="FC28">
        <v>2</v>
      </c>
      <c r="FD28">
        <v>513.45899999999995</v>
      </c>
      <c r="FE28">
        <v>476.53500000000003</v>
      </c>
      <c r="FF28">
        <v>22.753299999999999</v>
      </c>
      <c r="FG28">
        <v>34.290500000000002</v>
      </c>
      <c r="FH28">
        <v>30.002099999999999</v>
      </c>
      <c r="FI28">
        <v>34.224400000000003</v>
      </c>
      <c r="FJ28">
        <v>34.180199999999999</v>
      </c>
      <c r="FK28">
        <v>49.106499999999997</v>
      </c>
      <c r="FL28">
        <v>49.103299999999997</v>
      </c>
      <c r="FM28">
        <v>0</v>
      </c>
      <c r="FN28">
        <v>22.7241</v>
      </c>
      <c r="FO28">
        <v>1217.1600000000001</v>
      </c>
      <c r="FP28">
        <v>18.866700000000002</v>
      </c>
      <c r="FQ28">
        <v>100.742</v>
      </c>
      <c r="FR28">
        <v>100.72499999999999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 Carvajal</cp:lastModifiedBy>
  <dcterms:created xsi:type="dcterms:W3CDTF">2020-12-16T11:39:39Z</dcterms:created>
  <dcterms:modified xsi:type="dcterms:W3CDTF">2021-05-04T23:52:52Z</dcterms:modified>
</cp:coreProperties>
</file>