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A055AF46-0DCF-4226-9D14-E0195A678BD9}" xr6:coauthVersionLast="46" xr6:coauthVersionMax="46" xr10:uidLastSave="{00000000-0000-0000-0000-000000000000}"/>
  <bookViews>
    <workbookView xWindow="2805" yWindow="280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28" i="1" l="1"/>
  <c r="BN28" i="1"/>
  <c r="BL28" i="1"/>
  <c r="BM28" i="1" s="1"/>
  <c r="BI28" i="1"/>
  <c r="BH28" i="1"/>
  <c r="BG28" i="1"/>
  <c r="BF28" i="1"/>
  <c r="BJ28" i="1" s="1"/>
  <c r="BK28" i="1" s="1"/>
  <c r="BE28" i="1"/>
  <c r="AZ28" i="1" s="1"/>
  <c r="BB28" i="1"/>
  <c r="AU28" i="1"/>
  <c r="AO28" i="1"/>
  <c r="AN28" i="1"/>
  <c r="AI28" i="1"/>
  <c r="AG28" i="1" s="1"/>
  <c r="Y28" i="1"/>
  <c r="W28" i="1" s="1"/>
  <c r="X28" i="1"/>
  <c r="P28" i="1"/>
  <c r="BO27" i="1"/>
  <c r="S27" i="1" s="1"/>
  <c r="BN27" i="1"/>
  <c r="BM27" i="1"/>
  <c r="BL27" i="1"/>
  <c r="BI27" i="1"/>
  <c r="BH27" i="1"/>
  <c r="BG27" i="1"/>
  <c r="BF27" i="1"/>
  <c r="BJ27" i="1" s="1"/>
  <c r="BK27" i="1" s="1"/>
  <c r="BE27" i="1"/>
  <c r="AZ27" i="1" s="1"/>
  <c r="BB27" i="1"/>
  <c r="AW27" i="1"/>
  <c r="AU27" i="1"/>
  <c r="AY27" i="1" s="1"/>
  <c r="AO27" i="1"/>
  <c r="AN27" i="1"/>
  <c r="AI27" i="1"/>
  <c r="AG27" i="1" s="1"/>
  <c r="Y27" i="1"/>
  <c r="W27" i="1" s="1"/>
  <c r="X27" i="1"/>
  <c r="P27" i="1"/>
  <c r="BO26" i="1"/>
  <c r="BN26" i="1"/>
  <c r="BL26" i="1"/>
  <c r="BM26" i="1" s="1"/>
  <c r="BJ26" i="1"/>
  <c r="BK26" i="1" s="1"/>
  <c r="BI26" i="1"/>
  <c r="BH26" i="1"/>
  <c r="BG26" i="1"/>
  <c r="BF26" i="1"/>
  <c r="BE26" i="1"/>
  <c r="BB26" i="1"/>
  <c r="AZ26" i="1"/>
  <c r="AU26" i="1"/>
  <c r="AN26" i="1"/>
  <c r="AO26" i="1" s="1"/>
  <c r="AI26" i="1"/>
  <c r="AG26" i="1" s="1"/>
  <c r="Y26" i="1"/>
  <c r="X26" i="1"/>
  <c r="W26" i="1" s="1"/>
  <c r="P26" i="1"/>
  <c r="BO25" i="1"/>
  <c r="BN25" i="1"/>
  <c r="BL25" i="1"/>
  <c r="BM25" i="1" s="1"/>
  <c r="BJ25" i="1"/>
  <c r="BK25" i="1" s="1"/>
  <c r="BI25" i="1"/>
  <c r="BH25" i="1"/>
  <c r="BG25" i="1"/>
  <c r="BF25" i="1"/>
  <c r="BE25" i="1"/>
  <c r="BB25" i="1"/>
  <c r="AZ25" i="1"/>
  <c r="AU25" i="1"/>
  <c r="AN25" i="1"/>
  <c r="AO25" i="1" s="1"/>
  <c r="AI25" i="1"/>
  <c r="AG25" i="1"/>
  <c r="K25" i="1" s="1"/>
  <c r="Y25" i="1"/>
  <c r="X25" i="1"/>
  <c r="W25" i="1"/>
  <c r="P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AZ24" i="1" s="1"/>
  <c r="BB24" i="1"/>
  <c r="AU24" i="1"/>
  <c r="AN24" i="1"/>
  <c r="AO24" i="1" s="1"/>
  <c r="AI24" i="1"/>
  <c r="AG24" i="1"/>
  <c r="I24" i="1" s="1"/>
  <c r="Y24" i="1"/>
  <c r="X24" i="1"/>
  <c r="W24" i="1"/>
  <c r="P24" i="1"/>
  <c r="J24" i="1"/>
  <c r="AX24" i="1" s="1"/>
  <c r="BO23" i="1"/>
  <c r="BN23" i="1"/>
  <c r="BL23" i="1"/>
  <c r="BM23" i="1" s="1"/>
  <c r="BI23" i="1"/>
  <c r="BH23" i="1"/>
  <c r="BG23" i="1"/>
  <c r="BF23" i="1"/>
  <c r="BJ23" i="1" s="1"/>
  <c r="BK23" i="1" s="1"/>
  <c r="BE23" i="1"/>
  <c r="BB23" i="1"/>
  <c r="AZ23" i="1"/>
  <c r="AU23" i="1"/>
  <c r="AN23" i="1"/>
  <c r="AO23" i="1" s="1"/>
  <c r="AI23" i="1"/>
  <c r="AG23" i="1" s="1"/>
  <c r="Y23" i="1"/>
  <c r="W23" i="1" s="1"/>
  <c r="X23" i="1"/>
  <c r="P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AZ22" i="1" s="1"/>
  <c r="BB22" i="1"/>
  <c r="AU22" i="1"/>
  <c r="AN22" i="1"/>
  <c r="AO22" i="1" s="1"/>
  <c r="AI22" i="1"/>
  <c r="AG22" i="1" s="1"/>
  <c r="Y22" i="1"/>
  <c r="W22" i="1" s="1"/>
  <c r="X22" i="1"/>
  <c r="P22" i="1"/>
  <c r="BO21" i="1"/>
  <c r="BN21" i="1"/>
  <c r="BM21" i="1"/>
  <c r="AW21" i="1" s="1"/>
  <c r="BL21" i="1"/>
  <c r="BI21" i="1"/>
  <c r="BH21" i="1"/>
  <c r="BG21" i="1"/>
  <c r="BF21" i="1"/>
  <c r="BJ21" i="1" s="1"/>
  <c r="BK21" i="1" s="1"/>
  <c r="BE21" i="1"/>
  <c r="AZ21" i="1" s="1"/>
  <c r="BB21" i="1"/>
  <c r="AU21" i="1"/>
  <c r="AY21" i="1" s="1"/>
  <c r="AO21" i="1"/>
  <c r="AN21" i="1"/>
  <c r="AI21" i="1"/>
  <c r="AG21" i="1" s="1"/>
  <c r="Y21" i="1"/>
  <c r="W21" i="1" s="1"/>
  <c r="X21" i="1"/>
  <c r="S21" i="1"/>
  <c r="P21" i="1"/>
  <c r="BO20" i="1"/>
  <c r="BN20" i="1"/>
  <c r="BM20" i="1"/>
  <c r="AW20" i="1" s="1"/>
  <c r="BL20" i="1"/>
  <c r="BJ20" i="1"/>
  <c r="BK20" i="1" s="1"/>
  <c r="BI20" i="1"/>
  <c r="BH20" i="1"/>
  <c r="BG20" i="1"/>
  <c r="BF20" i="1"/>
  <c r="BE20" i="1"/>
  <c r="BB20" i="1"/>
  <c r="AZ20" i="1"/>
  <c r="AU20" i="1"/>
  <c r="AY20" i="1" s="1"/>
  <c r="AO20" i="1"/>
  <c r="AN20" i="1"/>
  <c r="AI20" i="1"/>
  <c r="AG20" i="1" s="1"/>
  <c r="Y20" i="1"/>
  <c r="X20" i="1"/>
  <c r="W20" i="1" s="1"/>
  <c r="S20" i="1"/>
  <c r="P20" i="1"/>
  <c r="BO19" i="1"/>
  <c r="S19" i="1" s="1"/>
  <c r="BN19" i="1"/>
  <c r="BM19" i="1"/>
  <c r="BL19" i="1"/>
  <c r="BJ19" i="1"/>
  <c r="BK19" i="1" s="1"/>
  <c r="BI19" i="1"/>
  <c r="BH19" i="1"/>
  <c r="BG19" i="1"/>
  <c r="BF19" i="1"/>
  <c r="BE19" i="1"/>
  <c r="AZ19" i="1" s="1"/>
  <c r="BB19" i="1"/>
  <c r="AW19" i="1"/>
  <c r="AU19" i="1"/>
  <c r="AY19" i="1" s="1"/>
  <c r="AO19" i="1"/>
  <c r="AN19" i="1"/>
  <c r="AI19" i="1"/>
  <c r="AG19" i="1" s="1"/>
  <c r="Y19" i="1"/>
  <c r="X19" i="1"/>
  <c r="W19" i="1" s="1"/>
  <c r="P19" i="1"/>
  <c r="BO18" i="1"/>
  <c r="BN18" i="1"/>
  <c r="BL18" i="1"/>
  <c r="BM18" i="1" s="1"/>
  <c r="BJ18" i="1"/>
  <c r="BK18" i="1" s="1"/>
  <c r="BI18" i="1"/>
  <c r="BH18" i="1"/>
  <c r="BG18" i="1"/>
  <c r="BF18" i="1"/>
  <c r="BE18" i="1"/>
  <c r="BB18" i="1"/>
  <c r="AZ18" i="1"/>
  <c r="AU18" i="1"/>
  <c r="AN18" i="1"/>
  <c r="AO18" i="1" s="1"/>
  <c r="AI18" i="1"/>
  <c r="AG18" i="1" s="1"/>
  <c r="Y18" i="1"/>
  <c r="X18" i="1"/>
  <c r="W18" i="1" s="1"/>
  <c r="P18" i="1"/>
  <c r="BO17" i="1"/>
  <c r="BN17" i="1"/>
  <c r="BL17" i="1"/>
  <c r="BM17" i="1" s="1"/>
  <c r="BJ17" i="1"/>
  <c r="BK17" i="1" s="1"/>
  <c r="BI17" i="1"/>
  <c r="BH17" i="1"/>
  <c r="BG17" i="1"/>
  <c r="BF17" i="1"/>
  <c r="BE17" i="1"/>
  <c r="BB17" i="1"/>
  <c r="AZ17" i="1"/>
  <c r="AU17" i="1"/>
  <c r="AN17" i="1"/>
  <c r="AO17" i="1" s="1"/>
  <c r="AI17" i="1"/>
  <c r="AG17" i="1"/>
  <c r="K17" i="1" s="1"/>
  <c r="Y17" i="1"/>
  <c r="X17" i="1"/>
  <c r="W17" i="1"/>
  <c r="P17" i="1"/>
  <c r="N26" i="1" l="1"/>
  <c r="K26" i="1"/>
  <c r="J26" i="1"/>
  <c r="AX26" i="1" s="1"/>
  <c r="BA26" i="1" s="1"/>
  <c r="I26" i="1"/>
  <c r="AH26" i="1"/>
  <c r="J27" i="1"/>
  <c r="AX27" i="1" s="1"/>
  <c r="BA27" i="1" s="1"/>
  <c r="I27" i="1"/>
  <c r="AH27" i="1"/>
  <c r="N27" i="1"/>
  <c r="K27" i="1"/>
  <c r="N18" i="1"/>
  <c r="K18" i="1"/>
  <c r="J18" i="1"/>
  <c r="AX18" i="1" s="1"/>
  <c r="I18" i="1"/>
  <c r="AH18" i="1"/>
  <c r="T19" i="1"/>
  <c r="U19" i="1" s="1"/>
  <c r="S25" i="1"/>
  <c r="AW25" i="1"/>
  <c r="AY25" i="1" s="1"/>
  <c r="J19" i="1"/>
  <c r="AX19" i="1" s="1"/>
  <c r="BA19" i="1" s="1"/>
  <c r="I19" i="1"/>
  <c r="AH19" i="1"/>
  <c r="N19" i="1"/>
  <c r="K19" i="1"/>
  <c r="AH21" i="1"/>
  <c r="N21" i="1"/>
  <c r="K21" i="1"/>
  <c r="J21" i="1"/>
  <c r="AX21" i="1" s="1"/>
  <c r="BA21" i="1" s="1"/>
  <c r="I21" i="1"/>
  <c r="N23" i="1"/>
  <c r="K23" i="1"/>
  <c r="J23" i="1"/>
  <c r="AX23" i="1" s="1"/>
  <c r="I23" i="1"/>
  <c r="AH23" i="1"/>
  <c r="AW26" i="1"/>
  <c r="AY26" i="1" s="1"/>
  <c r="S26" i="1"/>
  <c r="K28" i="1"/>
  <c r="J28" i="1"/>
  <c r="AX28" i="1" s="1"/>
  <c r="BA28" i="1" s="1"/>
  <c r="I28" i="1"/>
  <c r="AH28" i="1"/>
  <c r="N28" i="1"/>
  <c r="S17" i="1"/>
  <c r="AW17" i="1"/>
  <c r="AY17" i="1" s="1"/>
  <c r="T20" i="1"/>
  <c r="U20" i="1" s="1"/>
  <c r="AB20" i="1" s="1"/>
  <c r="K22" i="1"/>
  <c r="J22" i="1"/>
  <c r="AX22" i="1" s="1"/>
  <c r="I22" i="1"/>
  <c r="AH22" i="1"/>
  <c r="N22" i="1"/>
  <c r="AW18" i="1"/>
  <c r="AY18" i="1" s="1"/>
  <c r="S18" i="1"/>
  <c r="S22" i="1"/>
  <c r="AW22" i="1"/>
  <c r="AW23" i="1"/>
  <c r="AY23" i="1" s="1"/>
  <c r="S23" i="1"/>
  <c r="AA24" i="1"/>
  <c r="AW28" i="1"/>
  <c r="AY28" i="1" s="1"/>
  <c r="S28" i="1"/>
  <c r="AY22" i="1"/>
  <c r="K20" i="1"/>
  <c r="J20" i="1"/>
  <c r="AX20" i="1" s="1"/>
  <c r="BA20" i="1" s="1"/>
  <c r="I20" i="1"/>
  <c r="AH20" i="1"/>
  <c r="N20" i="1"/>
  <c r="AW24" i="1"/>
  <c r="BA24" i="1" s="1"/>
  <c r="S24" i="1"/>
  <c r="T27" i="1"/>
  <c r="U27" i="1" s="1"/>
  <c r="AB27" i="1" s="1"/>
  <c r="N17" i="1"/>
  <c r="K24" i="1"/>
  <c r="N25" i="1"/>
  <c r="AH17" i="1"/>
  <c r="T21" i="1"/>
  <c r="U21" i="1" s="1"/>
  <c r="AH25" i="1"/>
  <c r="I17" i="1"/>
  <c r="N24" i="1"/>
  <c r="I25" i="1"/>
  <c r="J17" i="1"/>
  <c r="AX17" i="1" s="1"/>
  <c r="BA17" i="1" s="1"/>
  <c r="J25" i="1"/>
  <c r="AX25" i="1" s="1"/>
  <c r="BA25" i="1" s="1"/>
  <c r="AH24" i="1"/>
  <c r="V21" i="1" l="1"/>
  <c r="Z21" i="1" s="1"/>
  <c r="AC21" i="1"/>
  <c r="AB21" i="1"/>
  <c r="BA22" i="1"/>
  <c r="BA23" i="1"/>
  <c r="T25" i="1"/>
  <c r="U25" i="1" s="1"/>
  <c r="AA26" i="1"/>
  <c r="T28" i="1"/>
  <c r="U28" i="1" s="1"/>
  <c r="T22" i="1"/>
  <c r="U22" i="1" s="1"/>
  <c r="AC20" i="1"/>
  <c r="AD20" i="1" s="1"/>
  <c r="V20" i="1"/>
  <c r="Z20" i="1" s="1"/>
  <c r="V19" i="1"/>
  <c r="Z19" i="1" s="1"/>
  <c r="AC19" i="1"/>
  <c r="AA20" i="1"/>
  <c r="Q20" i="1"/>
  <c r="O20" i="1" s="1"/>
  <c r="R20" i="1" s="1"/>
  <c r="L20" i="1" s="1"/>
  <c r="M20" i="1" s="1"/>
  <c r="T18" i="1"/>
  <c r="U18" i="1" s="1"/>
  <c r="AA21" i="1"/>
  <c r="Q21" i="1"/>
  <c r="O21" i="1" s="1"/>
  <c r="R21" i="1" s="1"/>
  <c r="L21" i="1" s="1"/>
  <c r="M21" i="1" s="1"/>
  <c r="AA25" i="1"/>
  <c r="T26" i="1"/>
  <c r="U26" i="1" s="1"/>
  <c r="Q19" i="1"/>
  <c r="O19" i="1" s="1"/>
  <c r="R19" i="1" s="1"/>
  <c r="L19" i="1" s="1"/>
  <c r="M19" i="1" s="1"/>
  <c r="AA19" i="1"/>
  <c r="Q27" i="1"/>
  <c r="O27" i="1" s="1"/>
  <c r="R27" i="1" s="1"/>
  <c r="L27" i="1" s="1"/>
  <c r="M27" i="1" s="1"/>
  <c r="AA27" i="1"/>
  <c r="AY24" i="1"/>
  <c r="V27" i="1"/>
  <c r="Z27" i="1" s="1"/>
  <c r="AC27" i="1"/>
  <c r="T17" i="1"/>
  <c r="U17" i="1" s="1"/>
  <c r="Q17" i="1" s="1"/>
  <c r="O17" i="1" s="1"/>
  <c r="R17" i="1" s="1"/>
  <c r="L17" i="1" s="1"/>
  <c r="M17" i="1" s="1"/>
  <c r="AA18" i="1"/>
  <c r="Q18" i="1"/>
  <c r="O18" i="1" s="1"/>
  <c r="R18" i="1" s="1"/>
  <c r="L18" i="1" s="1"/>
  <c r="M18" i="1" s="1"/>
  <c r="AA28" i="1"/>
  <c r="Q28" i="1"/>
  <c r="O28" i="1" s="1"/>
  <c r="R28" i="1" s="1"/>
  <c r="L28" i="1" s="1"/>
  <c r="M28" i="1" s="1"/>
  <c r="AA17" i="1"/>
  <c r="BA18" i="1"/>
  <c r="T24" i="1"/>
  <c r="U24" i="1" s="1"/>
  <c r="T23" i="1"/>
  <c r="U23" i="1" s="1"/>
  <c r="Q23" i="1" s="1"/>
  <c r="O23" i="1" s="1"/>
  <c r="R23" i="1" s="1"/>
  <c r="L23" i="1" s="1"/>
  <c r="M23" i="1" s="1"/>
  <c r="AA22" i="1"/>
  <c r="AA23" i="1"/>
  <c r="AB19" i="1"/>
  <c r="V25" i="1" l="1"/>
  <c r="Z25" i="1" s="1"/>
  <c r="AC25" i="1"/>
  <c r="AD25" i="1" s="1"/>
  <c r="AB25" i="1"/>
  <c r="V24" i="1"/>
  <c r="Z24" i="1" s="1"/>
  <c r="AC24" i="1"/>
  <c r="AD24" i="1" s="1"/>
  <c r="AB24" i="1"/>
  <c r="Q24" i="1"/>
  <c r="O24" i="1" s="1"/>
  <c r="R24" i="1" s="1"/>
  <c r="L24" i="1" s="1"/>
  <c r="M24" i="1" s="1"/>
  <c r="V18" i="1"/>
  <c r="Z18" i="1" s="1"/>
  <c r="AC18" i="1"/>
  <c r="AB18" i="1"/>
  <c r="V22" i="1"/>
  <c r="Z22" i="1" s="1"/>
  <c r="AC22" i="1"/>
  <c r="AB22" i="1"/>
  <c r="V26" i="1"/>
  <c r="Z26" i="1" s="1"/>
  <c r="AC26" i="1"/>
  <c r="AD26" i="1" s="1"/>
  <c r="AB26" i="1"/>
  <c r="V23" i="1"/>
  <c r="Z23" i="1" s="1"/>
  <c r="AC23" i="1"/>
  <c r="AD23" i="1" s="1"/>
  <c r="AB23" i="1"/>
  <c r="AD27" i="1"/>
  <c r="AC28" i="1"/>
  <c r="V28" i="1"/>
  <c r="Z28" i="1" s="1"/>
  <c r="AB28" i="1"/>
  <c r="AD21" i="1"/>
  <c r="V17" i="1"/>
  <c r="Z17" i="1" s="1"/>
  <c r="AC17" i="1"/>
  <c r="AD17" i="1" s="1"/>
  <c r="AB17" i="1"/>
  <c r="Q22" i="1"/>
  <c r="O22" i="1" s="1"/>
  <c r="R22" i="1" s="1"/>
  <c r="L22" i="1" s="1"/>
  <c r="M22" i="1" s="1"/>
  <c r="Q25" i="1"/>
  <c r="O25" i="1" s="1"/>
  <c r="R25" i="1" s="1"/>
  <c r="L25" i="1" s="1"/>
  <c r="M25" i="1" s="1"/>
  <c r="AD19" i="1"/>
  <c r="Q26" i="1"/>
  <c r="O26" i="1" s="1"/>
  <c r="R26" i="1" s="1"/>
  <c r="L26" i="1" s="1"/>
  <c r="M26" i="1" s="1"/>
  <c r="AD28" i="1" l="1"/>
  <c r="AD22" i="1"/>
  <c r="AD18" i="1"/>
</calcChain>
</file>

<file path=xl/sharedStrings.xml><?xml version="1.0" encoding="utf-8"?>
<sst xmlns="http://schemas.openxmlformats.org/spreadsheetml/2006/main" count="672" uniqueCount="348">
  <si>
    <t>File opened</t>
  </si>
  <si>
    <t>2020-12-16 14:19:32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</si>
  <si>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</si>
  <si>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</si>
  <si>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</si>
  <si>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</si>
  <si>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</si>
  <si>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</si>
  <si>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</si>
  <si>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</si>
  <si>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</si>
  <si>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</si>
  <si>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</si>
  <si>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{"h2obspan2": "0", "h2obspan2a": "0.0716346", "co2aspan1": "1.0031", "co2azero": "0.951804", "h2obspanconc1": "12.36", "co2aspanconc2": "314.9", "flowbzero": "0.31736", "h2obzero": "1.0379", "chamberpressurezero": "2.68985", "h2oaspan2a": "0.0712806", "co2aspan2": "-0.038086", "h2oaspan2b": "0.0719923", "h2oaspan2": "0", "flowmeterzero": "0.991351", "h2oaspanconc2": "0", "h2obspan2b": "0.0724379", "tazero": "0.0668316", "co2bspanconc1": "2475", "h2oaspanconc1": "12.36", "co2bzero": "0.949913", "tbzero": "0.204033", "co2bspan2a": "0.316856", "ssa_ref": "34391.2", "ssb_ref": "36665.6", "co2aspan2b": "0.312119", "co2aspan2a": "0.314921", "h2obspanconc2": "0", "co2bspan2b": "0.313962", "co2bspan1": "1.0035", "flowazero": "0.30598", "co2bspanconc2": "314.9", "h2oaspan1": "1.00998", "oxygen": "21", "h2oazero": "1.03785", "co2aspanconc1": "2475", "co2bspan2": "-0.0398483", "h2obspan1": "1.01121"}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</si>
  <si>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</si>
  <si>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</si>
  <si>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</si>
  <si>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</si>
  <si>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</si>
  <si>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</si>
  <si>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</si>
  <si>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</si>
  <si>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</si>
  <si>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14:19:32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</si>
  <si>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</si>
  <si>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</si>
  <si>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</si>
  <si>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</si>
  <si>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</si>
  <si>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</si>
  <si>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</si>
  <si>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</si>
  <si>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</si>
  <si>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</si>
  <si>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</si>
  <si>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</si>
  <si>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</si>
  <si>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</si>
  <si>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</si>
  <si>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</si>
  <si>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</si>
  <si>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</si>
  <si>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</si>
  <si>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</si>
  <si>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</si>
  <si>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</si>
  <si>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</si>
  <si>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</si>
  <si>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</si>
  <si>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</si>
  <si>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</si>
  <si>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</si>
  <si>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</si>
  <si>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</si>
  <si>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</si>
  <si>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</si>
  <si>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</si>
  <si>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</si>
  <si>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</si>
  <si>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</si>
  <si>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</si>
  <si>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</si>
  <si>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</si>
  <si>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</si>
  <si>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</si>
  <si>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</si>
  <si>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</si>
  <si>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</si>
  <si>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</si>
  <si>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</si>
  <si>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</si>
  <si>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</si>
  <si>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</si>
  <si>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</si>
  <si>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</si>
  <si>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</si>
  <si>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</si>
  <si>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</si>
  <si>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3.26196 80.9988 378.682 627.013 877.489 1092.32 1295.56 1466.53</t>
  </si>
  <si>
    <t>Fs_true</t>
  </si>
  <si>
    <t>0.115784 101.621 402.069 600.748 801.541 1001.11 1201.46 1400.42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</si>
  <si>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</si>
  <si>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</si>
  <si>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</si>
  <si>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</si>
  <si>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</si>
  <si>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</si>
  <si>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</si>
  <si>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</si>
  <si>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</si>
  <si>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</si>
  <si>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</si>
  <si>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</si>
  <si>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</si>
  <si>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</si>
  <si>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</si>
  <si>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</si>
  <si>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</si>
  <si>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</si>
  <si>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</si>
  <si>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</si>
  <si>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</si>
  <si>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</si>
  <si>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</si>
  <si>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</si>
  <si>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</si>
  <si>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</si>
  <si>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</si>
  <si>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</si>
  <si>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</si>
  <si>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</si>
  <si>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</si>
  <si>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</si>
  <si>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</si>
  <si>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</si>
  <si>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</si>
  <si>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</si>
  <si>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</si>
  <si>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</si>
  <si>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</si>
  <si>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</si>
  <si>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</si>
  <si>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</si>
  <si>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</si>
  <si>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</si>
  <si>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</si>
  <si>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</si>
  <si>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</si>
  <si>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</si>
  <si>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</si>
  <si>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</si>
  <si>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</si>
  <si>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</si>
  <si>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</si>
  <si>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</si>
  <si>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</si>
  <si>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</si>
  <si>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</si>
  <si>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</si>
  <si>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</si>
  <si>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</si>
  <si>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</si>
  <si>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</si>
  <si>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</si>
  <si>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</si>
  <si>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</si>
  <si>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</si>
  <si>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</si>
  <si>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</si>
  <si>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</si>
  <si>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</si>
  <si>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</si>
  <si>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</si>
  <si>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</si>
  <si>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</si>
  <si>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</si>
  <si>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</si>
  <si>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</si>
  <si>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</si>
  <si>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</si>
  <si>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</si>
  <si>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</si>
  <si>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</si>
  <si>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</si>
  <si>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</si>
  <si>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</si>
  <si>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</si>
  <si>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</si>
  <si>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</si>
  <si>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</si>
  <si>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</si>
  <si>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</si>
  <si>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</si>
  <si>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</si>
  <si>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</si>
  <si>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</si>
  <si>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</si>
  <si>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</si>
  <si>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</si>
  <si>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</si>
  <si>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</si>
  <si>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</si>
  <si>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</si>
  <si>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</si>
  <si>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</si>
  <si>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</si>
  <si>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</si>
  <si>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</si>
  <si>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</si>
  <si>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</si>
  <si>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</si>
  <si>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</si>
  <si>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</si>
  <si>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</si>
  <si>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</si>
  <si>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</si>
  <si>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</si>
  <si>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</si>
  <si>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</si>
  <si>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</si>
  <si>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</si>
  <si>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</si>
  <si>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</si>
  <si>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</si>
  <si>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</si>
  <si>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</si>
  <si>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</si>
  <si>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</si>
  <si>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</si>
  <si>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</si>
  <si>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</si>
  <si>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</si>
  <si>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</si>
  <si>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</si>
  <si>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</si>
  <si>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</si>
  <si>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</si>
  <si>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</si>
  <si>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</si>
  <si>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</si>
  <si>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</si>
  <si>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</si>
  <si>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</si>
  <si>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</si>
  <si>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</si>
  <si>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</si>
  <si>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</si>
  <si>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</si>
  <si>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</si>
  <si>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</si>
  <si>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</si>
  <si>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</si>
  <si>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</si>
  <si>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</si>
  <si>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</si>
  <si>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</si>
  <si>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</si>
  <si>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</si>
  <si>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</si>
  <si>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</si>
  <si>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</si>
  <si>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</si>
  <si>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</si>
  <si>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</si>
  <si>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</si>
  <si>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</si>
  <si>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</si>
  <si>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</si>
  <si>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</si>
  <si>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</si>
  <si>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</si>
  <si>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</si>
  <si>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</si>
  <si>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</si>
  <si>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</si>
  <si>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</si>
  <si>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</si>
  <si>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</si>
  <si>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</si>
  <si>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</si>
  <si>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</si>
  <si>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</si>
  <si>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</si>
  <si>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</si>
  <si>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</si>
  <si>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</si>
  <si>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</si>
  <si>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</si>
  <si>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</si>
  <si>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</si>
  <si>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</si>
  <si>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</si>
  <si>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</si>
  <si>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</si>
  <si>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</si>
  <si>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</si>
  <si>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</si>
  <si>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</si>
  <si>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</si>
  <si>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</si>
  <si>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</si>
  <si>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</si>
  <si>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</si>
  <si>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</si>
  <si>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</si>
  <si>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</si>
  <si>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</si>
  <si>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</si>
  <si>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14:21:59</t>
  </si>
  <si>
    <t>14:21:59</t>
  </si>
  <si>
    <t>1149</t>
  </si>
  <si>
    <t>_1</t>
  </si>
  <si>
    <t>RECT-4143-20200907-06_33_50</t>
  </si>
  <si>
    <t>RECT-253-20201216-14_21_57</t>
  </si>
  <si>
    <t>DARK-254-20201216-14_21_59</t>
  </si>
  <si>
    <t>0: Broadleaf</t>
  </si>
  <si>
    <t>14:22:17</t>
  </si>
  <si>
    <t>0/3</t>
  </si>
  <si>
    <t>20201216 14:24:18</t>
  </si>
  <si>
    <t>14:24:18</t>
  </si>
  <si>
    <t>RECT-255-20201216-14_24_16</t>
  </si>
  <si>
    <t>DARK-256-20201216-14_24_18</t>
  </si>
  <si>
    <t>2/3</t>
  </si>
  <si>
    <t>20201216 14:26:01</t>
  </si>
  <si>
    <t>14:26:01</t>
  </si>
  <si>
    <t>RECT-257-20201216-14_25_59</t>
  </si>
  <si>
    <t>DARK-258-20201216-14_26_01</t>
  </si>
  <si>
    <t>14:26:27</t>
  </si>
  <si>
    <t>3/3</t>
  </si>
  <si>
    <t>20201216 14:28:12</t>
  </si>
  <si>
    <t>14:28:12</t>
  </si>
  <si>
    <t>RECT-259-20201216-14_28_10</t>
  </si>
  <si>
    <t>DARK-260-20201216-14_28_12</t>
  </si>
  <si>
    <t>20201216 14:29:24</t>
  </si>
  <si>
    <t>14:29:24</t>
  </si>
  <si>
    <t>RECT-261-20201216-14_29_22</t>
  </si>
  <si>
    <t>DARK-262-20201216-14_29_24</t>
  </si>
  <si>
    <t>20201216 14:30:39</t>
  </si>
  <si>
    <t>14:30:39</t>
  </si>
  <si>
    <t>RECT-263-20201216-14_30_37</t>
  </si>
  <si>
    <t>DARK-264-20201216-14_30_39</t>
  </si>
  <si>
    <t>20201216 14:31:53</t>
  </si>
  <si>
    <t>14:31:53</t>
  </si>
  <si>
    <t>RECT-265-20201216-14_31_51</t>
  </si>
  <si>
    <t>DARK-266-20201216-14_31_53</t>
  </si>
  <si>
    <t>20201216 14:33:46</t>
  </si>
  <si>
    <t>14:33:46</t>
  </si>
  <si>
    <t>RECT-267-20201216-14_33_44</t>
  </si>
  <si>
    <t>DARK-268-20201216-14_33_46</t>
  </si>
  <si>
    <t>14:34:10</t>
  </si>
  <si>
    <t>20201216 14:36:08</t>
  </si>
  <si>
    <t>14:36:08</t>
  </si>
  <si>
    <t>RECT-269-20201216-14_36_06</t>
  </si>
  <si>
    <t>DARK-270-20201216-14_36_08</t>
  </si>
  <si>
    <t>20201216 14:38:09</t>
  </si>
  <si>
    <t>14:38:09</t>
  </si>
  <si>
    <t>RECT-271-20201216-14_38_07</t>
  </si>
  <si>
    <t>DARK-272-20201216-14_38_09</t>
  </si>
  <si>
    <t>14:38:38</t>
  </si>
  <si>
    <t>1/3</t>
  </si>
  <si>
    <t>20201216 14:40:39</t>
  </si>
  <si>
    <t>14:40:39</t>
  </si>
  <si>
    <t>RECT-273-20201216-14_40_37</t>
  </si>
  <si>
    <t>DARK-274-20201216-14_40_38</t>
  </si>
  <si>
    <t>20201216 14:42:39</t>
  </si>
  <si>
    <t>14:42:39</t>
  </si>
  <si>
    <t>RECT-275-20201216-14_42_37</t>
  </si>
  <si>
    <t>DARK-276-20201216-14_42_39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</si>
</sst>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28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 t="s">
        <v>29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269</v>
      </c>
      <c r="M16" t="s">
        <v>173</v>
      </c>
      <c r="N16" t="s">
        <v>173</v>
      </c>
      <c r="O16" t="s">
        <v>267</v>
      </c>
      <c r="P16" t="s">
        <v>267</v>
      </c>
      <c r="Q16" t="s">
        <v>267</v>
      </c>
      <c r="R16" t="s">
        <v>267</v>
      </c>
      <c r="S16" t="s">
        <v>270</v>
      </c>
      <c r="T16" t="s">
        <v>271</v>
      </c>
      <c r="U16" t="s">
        <v>271</v>
      </c>
      <c r="V16" t="s">
        <v>272</v>
      </c>
      <c r="W16" t="s">
        <v>273</v>
      </c>
      <c r="X16" t="s">
        <v>272</v>
      </c>
      <c r="Y16" t="s">
        <v>272</v>
      </c>
      <c r="Z16" t="s">
        <v>272</v>
      </c>
      <c r="AA16" t="s">
        <v>270</v>
      </c>
      <c r="AB16" t="s">
        <v>270</v>
      </c>
      <c r="AC16" t="s">
        <v>270</v>
      </c>
      <c r="AD16" t="s">
        <v>270</v>
      </c>
      <c r="AE16" t="s">
        <v>274</v>
      </c>
      <c r="AF16" t="s">
        <v>273</v>
      </c>
      <c r="AH16" t="s">
        <v>273</v>
      </c>
      <c r="AI16" t="s">
        <v>274</v>
      </c>
      <c r="AP16" t="s">
        <v>268</v>
      </c>
      <c r="AW16" t="s">
        <v>268</v>
      </c>
      <c r="AX16" t="s">
        <v>268</v>
      </c>
      <c r="AY16" t="s">
        <v>268</v>
      </c>
      <c r="BA16" t="s">
        <v>275</v>
      </c>
      <c r="BL16" t="s">
        <v>268</v>
      </c>
      <c r="BM16" t="s">
        <v>268</v>
      </c>
      <c r="BO16" t="s">
        <v>276</v>
      </c>
      <c r="BP16" t="s">
        <v>277</v>
      </c>
      <c r="BS16" t="s">
        <v>267</v>
      </c>
      <c r="BT16" t="s">
        <v>266</v>
      </c>
      <c r="BU16" t="s">
        <v>269</v>
      </c>
      <c r="BV16" t="s">
        <v>269</v>
      </c>
      <c r="BW16" t="s">
        <v>278</v>
      </c>
      <c r="BX16" t="s">
        <v>278</v>
      </c>
      <c r="BY16" t="s">
        <v>269</v>
      </c>
      <c r="BZ16" t="s">
        <v>278</v>
      </c>
      <c r="CA16" t="s">
        <v>274</v>
      </c>
      <c r="CB16" t="s">
        <v>272</v>
      </c>
      <c r="CC16" t="s">
        <v>272</v>
      </c>
      <c r="CD16" t="s">
        <v>271</v>
      </c>
      <c r="CE16" t="s">
        <v>271</v>
      </c>
      <c r="CF16" t="s">
        <v>271</v>
      </c>
      <c r="CG16" t="s">
        <v>271</v>
      </c>
      <c r="CH16" t="s">
        <v>271</v>
      </c>
      <c r="CI16" t="s">
        <v>279</v>
      </c>
      <c r="CJ16" t="s">
        <v>268</v>
      </c>
      <c r="CK16" t="s">
        <v>268</v>
      </c>
      <c r="CL16" t="s">
        <v>268</v>
      </c>
      <c r="CQ16" t="s">
        <v>268</v>
      </c>
      <c r="CT16" t="s">
        <v>271</v>
      </c>
      <c r="CU16" t="s">
        <v>271</v>
      </c>
      <c r="CV16" t="s">
        <v>271</v>
      </c>
      <c r="CW16" t="s">
        <v>271</v>
      </c>
      <c r="CX16" t="s">
        <v>271</v>
      </c>
      <c r="CY16" t="s">
        <v>268</v>
      </c>
      <c r="CZ16" t="s">
        <v>268</v>
      </c>
      <c r="DA16" t="s">
        <v>268</v>
      </c>
      <c r="DB16" t="s">
        <v>266</v>
      </c>
      <c r="DE16" t="s">
        <v>280</v>
      </c>
      <c r="DF16" t="s">
        <v>280</v>
      </c>
      <c r="DH16" t="s">
        <v>266</v>
      </c>
      <c r="DI16" t="s">
        <v>281</v>
      </c>
      <c r="DK16" t="s">
        <v>266</v>
      </c>
      <c r="DL16" t="s">
        <v>266</v>
      </c>
      <c r="DN16" t="s">
        <v>282</v>
      </c>
      <c r="DO16" t="s">
        <v>283</v>
      </c>
      <c r="DP16" t="s">
        <v>282</v>
      </c>
      <c r="DQ16" t="s">
        <v>283</v>
      </c>
      <c r="DR16" t="s">
        <v>282</v>
      </c>
      <c r="DS16" t="s">
        <v>283</v>
      </c>
      <c r="DT16" t="s">
        <v>273</v>
      </c>
      <c r="DU16" t="s">
        <v>273</v>
      </c>
      <c r="DV16" t="s">
        <v>268</v>
      </c>
      <c r="DW16" t="s">
        <v>284</v>
      </c>
      <c r="DX16" t="s">
        <v>268</v>
      </c>
      <c r="DZ16" t="s">
        <v>269</v>
      </c>
      <c r="EA16" t="s">
        <v>285</v>
      </c>
      <c r="EB16" t="s">
        <v>269</v>
      </c>
      <c r="ED16" t="s">
        <v>278</v>
      </c>
      <c r="EE16" t="s">
        <v>286</v>
      </c>
      <c r="EF16" t="s">
        <v>278</v>
      </c>
      <c r="EK16" t="s">
        <v>273</v>
      </c>
      <c r="EL16" t="s">
        <v>273</v>
      </c>
      <c r="EM16" t="s">
        <v>282</v>
      </c>
      <c r="EN16" t="s">
        <v>283</v>
      </c>
      <c r="EO16" t="s">
        <v>283</v>
      </c>
      <c r="ES16" t="s">
        <v>283</v>
      </c>
      <c r="EW16" t="s">
        <v>269</v>
      </c>
      <c r="EX16" t="s">
        <v>269</v>
      </c>
      <c r="EY16" t="s">
        <v>278</v>
      </c>
      <c r="EZ16" t="s">
        <v>278</v>
      </c>
      <c r="FA16" t="s">
        <v>287</v>
      </c>
      <c r="FB16" t="s">
        <v>287</v>
      </c>
      <c r="FD16" t="s">
        <v>274</v>
      </c>
      <c r="FE16" t="s">
        <v>274</v>
      </c>
      <c r="FF16" t="s">
        <v>271</v>
      </c>
      <c r="FG16" t="s">
        <v>271</v>
      </c>
      <c r="FH16" t="s">
        <v>271</v>
      </c>
      <c r="FI16" t="s">
        <v>271</v>
      </c>
      <c r="FJ16" t="s">
        <v>271</v>
      </c>
      <c r="FK16" t="s">
        <v>273</v>
      </c>
      <c r="FL16" t="s">
        <v>273</v>
      </c>
      <c r="FM16" t="s">
        <v>273</v>
      </c>
      <c r="FN16" t="s">
        <v>271</v>
      </c>
      <c r="FO16" t="s">
        <v>269</v>
      </c>
      <c r="FP16" t="s">
        <v>278</v>
      </c>
      <c r="FQ16" t="s">
        <v>273</v>
      </c>
      <c r="FR16" t="s">
        <v>273</v>
      </c>
    </row>
    <row r="17" spans="1:174" x14ac:dyDescent="0.25">
      <c r="A17">
        <v>1</v>
      </c>
      <c r="B17">
        <v>1608157319.0999999</v>
      </c>
      <c r="C17">
        <v>0</v>
      </c>
      <c r="D17" t="s">
        <v>288</v>
      </c>
      <c r="E17" t="s">
        <v>289</v>
      </c>
      <c r="F17" t="s">
        <v>290</v>
      </c>
      <c r="G17" t="s">
        <v>291</v>
      </c>
      <c r="H17">
        <v>1608157311.0999999</v>
      </c>
      <c r="I17">
        <f t="shared" ref="I17:I28" si="0">CA17*AG17*(BW17-BX17)/(100*BP17*(1000-AG17*BW17))</f>
        <v>4.0508430803682288E-4</v>
      </c>
      <c r="J17">
        <f t="shared" ref="J17:J28" si="1">CA17*AG17*(BV17-BU17*(1000-AG17*BX17)/(1000-AG17*BW17))/(100*BP17)</f>
        <v>3.1625603284499721</v>
      </c>
      <c r="K17">
        <f t="shared" ref="K17:K28" si="2">BU17 - IF(AG17&gt;1, J17*BP17*100/(AI17*CI17), 0)</f>
        <v>401.61219354838698</v>
      </c>
      <c r="L17">
        <f t="shared" ref="L17:L28" si="3">((R17-I17/2)*K17-J17)/(R17+I17/2)</f>
        <v>167.72757584661829</v>
      </c>
      <c r="M17">
        <f t="shared" ref="M17:M28" si="4">L17*(CB17+CC17)/1000</f>
        <v>17.130617018177233</v>
      </c>
      <c r="N17">
        <f t="shared" ref="N17:N28" si="5">(BU17 - IF(AG17&gt;1, J17*BP17*100/(AI17*CI17), 0))*(CB17+CC17)/1000</f>
        <v>41.018089260402306</v>
      </c>
      <c r="O17">
        <f t="shared" ref="O17:O28" si="6">2/((1/Q17-1/P17)+SIGN(Q17)*SQRT((1/Q17-1/P17)*(1/Q17-1/P17) + 4*BQ17/((BQ17+1)*(BQ17+1))*(2*1/Q17*1/P17-1/P17*1/P17)))</f>
        <v>2.2504779592521732E-2</v>
      </c>
      <c r="P17">
        <f t="shared" ref="P17:P28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2.96654996758194</v>
      </c>
      <c r="Q17">
        <f t="shared" ref="Q17:Q28" si="8">I17*(1000-(1000*0.61365*EXP(17.502*U17/(240.97+U17))/(CB17+CC17)+BW17)/2)/(1000*0.61365*EXP(17.502*U17/(240.97+U17))/(CB17+CC17)-BW17)</f>
        <v>2.2410361874530375E-2</v>
      </c>
      <c r="R17">
        <f t="shared" ref="R17:R28" si="9">1/((BQ17+1)/(O17/1.6)+1/(P17/1.37)) + BQ17/((BQ17+1)/(O17/1.6) + BQ17/(P17/1.37))</f>
        <v>1.4014926094418366E-2</v>
      </c>
      <c r="S17">
        <f t="shared" ref="S17:S28" si="10">(BM17*BO17)</f>
        <v>231.29275168064305</v>
      </c>
      <c r="T17">
        <f t="shared" ref="T17:T28" si="11">(CD17+(S17+2*0.95*0.0000000567*(((CD17+$B$7)+273)^4-(CD17+273)^4)-44100*I17)/(1.84*29.3*P17+8*0.95*0.0000000567*(CD17+273)^3))</f>
        <v>29.209355232419778</v>
      </c>
      <c r="U17">
        <f t="shared" ref="U17:U28" si="12">($C$7*CE17+$D$7*CF17+$E$7*T17)</f>
        <v>28.005961290322599</v>
      </c>
      <c r="V17">
        <f t="shared" ref="V17:V28" si="13">0.61365*EXP(17.502*U17/(240.97+U17))</f>
        <v>3.796158672608847</v>
      </c>
      <c r="W17">
        <f t="shared" ref="W17:W28" si="14">(X17/Y17*100)</f>
        <v>52.871163883217967</v>
      </c>
      <c r="X17">
        <f t="shared" ref="X17:X28" si="15">BW17*(CB17+CC17)/1000</f>
        <v>2.0024236315458994</v>
      </c>
      <c r="Y17">
        <f t="shared" ref="Y17:Y28" si="16">0.61365*EXP(17.502*CD17/(240.97+CD17))</f>
        <v>3.7873643863200375</v>
      </c>
      <c r="Z17">
        <f t="shared" ref="Z17:Z28" si="17">(V17-BW17*(CB17+CC17)/1000)</f>
        <v>1.7937350410629476</v>
      </c>
      <c r="AA17">
        <f t="shared" ref="AA17:AA28" si="18">(-I17*44100)</f>
        <v>-17.864217984423888</v>
      </c>
      <c r="AB17">
        <f t="shared" ref="AB17:AB28" si="19">2*29.3*P17*0.92*(CD17-U17)</f>
        <v>-6.3622236752342847</v>
      </c>
      <c r="AC17">
        <f t="shared" ref="AC17:AC28" si="20">2*0.95*0.0000000567*(((CD17+$B$7)+273)^4-(U17+273)^4)</f>
        <v>-0.46742040635270138</v>
      </c>
      <c r="AD17">
        <f t="shared" ref="AD17:AD28" si="21">S17+AC17+AA17+AB17</f>
        <v>206.59888961463221</v>
      </c>
      <c r="AE17">
        <v>0</v>
      </c>
      <c r="AF17">
        <v>0</v>
      </c>
      <c r="AG17">
        <f t="shared" ref="AG17:AG28" si="22">IF(AE17*$H$13&gt;=AI17,1,(AI17/(AI17-AE17*$H$13)))</f>
        <v>1</v>
      </c>
      <c r="AH17">
        <f t="shared" ref="AH17:AH28" si="23">(AG17-1)*100</f>
        <v>0</v>
      </c>
      <c r="AI17">
        <f t="shared" ref="AI17:AI28" si="24">MAX(0,($B$13+$C$13*CI17)/(1+$D$13*CI17)*CB17/(CD17+273)*$E$13)</f>
        <v>53825.263610062117</v>
      </c>
      <c r="AJ17" t="s">
        <v>292</v>
      </c>
      <c r="AK17">
        <v>15552.9</v>
      </c>
      <c r="AL17">
        <v>715.47692307692296</v>
      </c>
      <c r="AM17">
        <v>3262.08</v>
      </c>
      <c r="AN17">
        <f t="shared" ref="AN17:AN28" si="25">AM17-AL17</f>
        <v>2546.603076923077</v>
      </c>
      <c r="AO17">
        <f t="shared" ref="AO17:AO28" si="26">AN17/AM17</f>
        <v>0.78066849277855754</v>
      </c>
      <c r="AP17">
        <v>-0.57774747981622299</v>
      </c>
      <c r="AQ17" t="s">
        <v>293</v>
      </c>
      <c r="AR17">
        <v>15351.1</v>
      </c>
      <c r="AS17">
        <v>1008.422</v>
      </c>
      <c r="AT17">
        <v>1093.56</v>
      </c>
      <c r="AU17">
        <f t="shared" ref="AU17:AU28" si="27">1-AS17/AT17</f>
        <v>7.785398149164191E-2</v>
      </c>
      <c r="AV17">
        <v>0.5</v>
      </c>
      <c r="AW17">
        <f t="shared" ref="AW17:AW28" si="28">BM17</f>
        <v>1180.189113531065</v>
      </c>
      <c r="AX17">
        <f t="shared" ref="AX17:AX28" si="29">J17</f>
        <v>3.1625603284499721</v>
      </c>
      <c r="AY17">
        <f t="shared" ref="AY17:AY28" si="30">AU17*AV17*AW17</f>
        <v>45.941210700742403</v>
      </c>
      <c r="AZ17">
        <f t="shared" ref="AZ17:AZ28" si="31">BE17/AT17</f>
        <v>0.34444383481473351</v>
      </c>
      <c r="BA17">
        <f t="shared" ref="BA17:BA28" si="32">(AX17-AP17)/AW17</f>
        <v>3.1692444586913591E-3</v>
      </c>
      <c r="BB17">
        <f t="shared" ref="BB17:BB28" si="33">(AM17-AT17)/AT17</f>
        <v>1.982991331065511</v>
      </c>
      <c r="BC17" t="s">
        <v>294</v>
      </c>
      <c r="BD17">
        <v>716.89</v>
      </c>
      <c r="BE17">
        <f t="shared" ref="BE17:BE28" si="34">AT17-BD17</f>
        <v>376.66999999999996</v>
      </c>
      <c r="BF17">
        <f t="shared" ref="BF17:BF28" si="35">(AT17-AS17)/(AT17-BD17)</f>
        <v>0.22602808824700649</v>
      </c>
      <c r="BG17">
        <f t="shared" ref="BG17:BG28" si="36">(AM17-AT17)/(AM17-BD17)</f>
        <v>0.85200711931132844</v>
      </c>
      <c r="BH17">
        <f t="shared" ref="BH17:BH28" si="37">(AT17-AS17)/(AT17-AL17)</f>
        <v>0.22518331339469524</v>
      </c>
      <c r="BI17">
        <f t="shared" ref="BI17:BI28" si="38">(AM17-AT17)/(AM17-AL17)</f>
        <v>0.85153435164309377</v>
      </c>
      <c r="BJ17">
        <f t="shared" ref="BJ17:BJ28" si="39">(BF17*BD17/AS17)</f>
        <v>0.16068399557268334</v>
      </c>
      <c r="BK17">
        <f t="shared" ref="BK17:BK28" si="40">(1-BJ17)</f>
        <v>0.83931600442731669</v>
      </c>
      <c r="BL17">
        <f t="shared" ref="BL17:BL28" si="41">$B$11*CJ17+$C$11*CK17+$F$11*CL17*(1-CO17)</f>
        <v>1400.00419354839</v>
      </c>
      <c r="BM17">
        <f t="shared" ref="BM17:BM28" si="42">BL17*BN17</f>
        <v>1180.189113531065</v>
      </c>
      <c r="BN17">
        <f t="shared" ref="BN17:BN28" si="43">($B$11*$D$9+$C$11*$D$9+$F$11*((CY17+CQ17)/MAX(CY17+CQ17+CZ17, 0.1)*$I$9+CZ17/MAX(CY17+CQ17+CZ17, 0.1)*$J$9))/($B$11+$C$11+$F$11)</f>
        <v>0.84298969886640751</v>
      </c>
      <c r="BO17">
        <f t="shared" ref="BO17:BO28" si="44">($B$11*$K$9+$C$11*$K$9+$F$11*((CY17+CQ17)/MAX(CY17+CQ17+CZ17, 0.1)*$P$9+CZ17/MAX(CY17+CQ17+CZ17, 0.1)*$Q$9))/($B$11+$C$11+$F$11)</f>
        <v>0.19597939773281509</v>
      </c>
      <c r="BP17">
        <v>6</v>
      </c>
      <c r="BQ17">
        <v>0.5</v>
      </c>
      <c r="BR17" t="s">
        <v>295</v>
      </c>
      <c r="BS17">
        <v>2</v>
      </c>
      <c r="BT17">
        <v>1608157311.0999999</v>
      </c>
      <c r="BU17">
        <v>401.61219354838698</v>
      </c>
      <c r="BV17">
        <v>405.60070967741899</v>
      </c>
      <c r="BW17">
        <v>19.6059290322581</v>
      </c>
      <c r="BX17">
        <v>19.129570967741898</v>
      </c>
      <c r="BY17">
        <v>402.04012903225799</v>
      </c>
      <c r="BZ17">
        <v>19.6319290322581</v>
      </c>
      <c r="CA17">
        <v>500.22319354838697</v>
      </c>
      <c r="CB17">
        <v>102.033677419355</v>
      </c>
      <c r="CC17">
        <v>9.98980032258064E-2</v>
      </c>
      <c r="CD17">
        <v>27.966180645161302</v>
      </c>
      <c r="CE17">
        <v>28.005961290322599</v>
      </c>
      <c r="CF17">
        <v>999.9</v>
      </c>
      <c r="CG17">
        <v>0</v>
      </c>
      <c r="CH17">
        <v>0</v>
      </c>
      <c r="CI17">
        <v>10008.908064516099</v>
      </c>
      <c r="CJ17">
        <v>0</v>
      </c>
      <c r="CK17">
        <v>277.23974193548401</v>
      </c>
      <c r="CL17">
        <v>1400.00419354839</v>
      </c>
      <c r="CM17">
        <v>0.89998900000000004</v>
      </c>
      <c r="CN17">
        <v>0.100011</v>
      </c>
      <c r="CO17">
        <v>0</v>
      </c>
      <c r="CP17">
        <v>1008.92806451613</v>
      </c>
      <c r="CQ17">
        <v>4.99979</v>
      </c>
      <c r="CR17">
        <v>14153.845161290301</v>
      </c>
      <c r="CS17">
        <v>11904.664516129</v>
      </c>
      <c r="CT17">
        <v>47.308</v>
      </c>
      <c r="CU17">
        <v>49.561999999999998</v>
      </c>
      <c r="CV17">
        <v>48.491870967741903</v>
      </c>
      <c r="CW17">
        <v>48.4491935483871</v>
      </c>
      <c r="CX17">
        <v>48.508000000000003</v>
      </c>
      <c r="CY17">
        <v>1255.48451612903</v>
      </c>
      <c r="CZ17">
        <v>139.51967741935499</v>
      </c>
      <c r="DA17">
        <v>0</v>
      </c>
      <c r="DB17">
        <v>419.5</v>
      </c>
      <c r="DC17">
        <v>0</v>
      </c>
      <c r="DD17">
        <v>1008.422</v>
      </c>
      <c r="DE17">
        <v>-28.923846185585202</v>
      </c>
      <c r="DF17">
        <v>-407.00000061193498</v>
      </c>
      <c r="DG17">
        <v>14146.567999999999</v>
      </c>
      <c r="DH17">
        <v>15</v>
      </c>
      <c r="DI17">
        <v>1608157337.0999999</v>
      </c>
      <c r="DJ17" t="s">
        <v>296</v>
      </c>
      <c r="DK17">
        <v>1608156929.0999999</v>
      </c>
      <c r="DL17">
        <v>1608157337.0999999</v>
      </c>
      <c r="DM17">
        <v>17</v>
      </c>
      <c r="DN17">
        <v>-2.5999999999999999E-2</v>
      </c>
      <c r="DO17">
        <v>-8.9999999999999993E-3</v>
      </c>
      <c r="DP17">
        <v>-0.47799999999999998</v>
      </c>
      <c r="DQ17">
        <v>-2.5999999999999999E-2</v>
      </c>
      <c r="DR17">
        <v>1442</v>
      </c>
      <c r="DS17">
        <v>19</v>
      </c>
      <c r="DT17">
        <v>0.2</v>
      </c>
      <c r="DU17">
        <v>0.13</v>
      </c>
      <c r="DV17">
        <v>3.11376966422714</v>
      </c>
      <c r="DW17">
        <v>2.7528469115043399</v>
      </c>
      <c r="DX17">
        <v>0.20638673976521299</v>
      </c>
      <c r="DY17">
        <v>0</v>
      </c>
      <c r="DZ17">
        <v>-3.9769146666666702</v>
      </c>
      <c r="EA17">
        <v>-3.3791871857619702</v>
      </c>
      <c r="EB17">
        <v>0.24511218208177399</v>
      </c>
      <c r="EC17">
        <v>0</v>
      </c>
      <c r="ED17">
        <v>0.49380536666666702</v>
      </c>
      <c r="EE17">
        <v>0.36639022024471701</v>
      </c>
      <c r="EF17">
        <v>2.8554701138322001E-2</v>
      </c>
      <c r="EG17">
        <v>0</v>
      </c>
      <c r="EH17">
        <v>0</v>
      </c>
      <c r="EI17">
        <v>3</v>
      </c>
      <c r="EJ17" t="s">
        <v>297</v>
      </c>
      <c r="EK17">
        <v>100</v>
      </c>
      <c r="EL17">
        <v>100</v>
      </c>
      <c r="EM17">
        <v>-0.42799999999999999</v>
      </c>
      <c r="EN17">
        <v>-2.5999999999999999E-2</v>
      </c>
      <c r="EO17">
        <v>-0.64636792492476203</v>
      </c>
      <c r="EP17">
        <v>8.1547674161403102E-4</v>
      </c>
      <c r="EQ17">
        <v>-7.5071724955183801E-7</v>
      </c>
      <c r="ER17">
        <v>1.8443278439785599E-10</v>
      </c>
      <c r="ES17">
        <v>-0.14938239859282501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6.5</v>
      </c>
      <c r="FB17">
        <v>16.399999999999999</v>
      </c>
      <c r="FC17">
        <v>2</v>
      </c>
      <c r="FD17">
        <v>513.76900000000001</v>
      </c>
      <c r="FE17">
        <v>471.53699999999998</v>
      </c>
      <c r="FF17">
        <v>22.699400000000001</v>
      </c>
      <c r="FG17">
        <v>33.690800000000003</v>
      </c>
      <c r="FH17">
        <v>29.9984</v>
      </c>
      <c r="FI17">
        <v>33.650399999999998</v>
      </c>
      <c r="FJ17">
        <v>33.600999999999999</v>
      </c>
      <c r="FK17">
        <v>20.051100000000002</v>
      </c>
      <c r="FL17">
        <v>46.748199999999997</v>
      </c>
      <c r="FM17">
        <v>0</v>
      </c>
      <c r="FN17">
        <v>22.7288</v>
      </c>
      <c r="FO17">
        <v>405.24400000000003</v>
      </c>
      <c r="FP17">
        <v>18.9221</v>
      </c>
      <c r="FQ17">
        <v>100.908</v>
      </c>
      <c r="FR17">
        <v>100.636</v>
      </c>
    </row>
    <row r="18" spans="1:174" x14ac:dyDescent="0.25">
      <c r="A18">
        <v>2</v>
      </c>
      <c r="B18">
        <v>1608157458.0999999</v>
      </c>
      <c r="C18">
        <v>139</v>
      </c>
      <c r="D18" t="s">
        <v>298</v>
      </c>
      <c r="E18" t="s">
        <v>299</v>
      </c>
      <c r="F18" t="s">
        <v>290</v>
      </c>
      <c r="G18" t="s">
        <v>291</v>
      </c>
      <c r="H18">
        <v>1608157450.0999999</v>
      </c>
      <c r="I18">
        <f t="shared" si="0"/>
        <v>8.6271892664310161E-4</v>
      </c>
      <c r="J18">
        <f t="shared" si="1"/>
        <v>-0.56059180909863848</v>
      </c>
      <c r="K18">
        <f t="shared" si="2"/>
        <v>49.591700000000003</v>
      </c>
      <c r="L18">
        <f t="shared" si="3"/>
        <v>66.787421921670344</v>
      </c>
      <c r="M18">
        <f t="shared" si="4"/>
        <v>6.8211339632961048</v>
      </c>
      <c r="N18">
        <f t="shared" si="5"/>
        <v>5.0649002377172652</v>
      </c>
      <c r="O18">
        <f t="shared" si="6"/>
        <v>4.7854194252369447E-2</v>
      </c>
      <c r="P18">
        <f t="shared" si="7"/>
        <v>2.9665929014761394</v>
      </c>
      <c r="Q18">
        <f t="shared" si="8"/>
        <v>4.7429449153561898E-2</v>
      </c>
      <c r="R18">
        <f t="shared" si="9"/>
        <v>2.9681253037796018E-2</v>
      </c>
      <c r="S18">
        <f t="shared" si="10"/>
        <v>231.29172769340954</v>
      </c>
      <c r="T18">
        <f t="shared" si="11"/>
        <v>29.127455988418955</v>
      </c>
      <c r="U18">
        <f t="shared" si="12"/>
        <v>28.0671741935484</v>
      </c>
      <c r="V18">
        <f t="shared" si="13"/>
        <v>3.8097257761932677</v>
      </c>
      <c r="W18">
        <f t="shared" si="14"/>
        <v>52.825832741255176</v>
      </c>
      <c r="X18">
        <f t="shared" si="15"/>
        <v>2.0048758301710108</v>
      </c>
      <c r="Y18">
        <f t="shared" si="16"/>
        <v>3.7952564609649233</v>
      </c>
      <c r="Z18">
        <f t="shared" si="17"/>
        <v>1.8048499460222569</v>
      </c>
      <c r="AA18">
        <f t="shared" si="18"/>
        <v>-38.04590466496078</v>
      </c>
      <c r="AB18">
        <f t="shared" si="19"/>
        <v>-10.442204902101443</v>
      </c>
      <c r="AC18">
        <f t="shared" si="20"/>
        <v>-0.76752831896164442</v>
      </c>
      <c r="AD18">
        <f t="shared" si="21"/>
        <v>182.03608980738568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53820.099140527163</v>
      </c>
      <c r="AJ18" t="s">
        <v>292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300</v>
      </c>
      <c r="AR18">
        <v>15350.8</v>
      </c>
      <c r="AS18">
        <v>927.47924</v>
      </c>
      <c r="AT18">
        <v>985.55</v>
      </c>
      <c r="AU18">
        <f t="shared" si="27"/>
        <v>5.8922185581654851E-2</v>
      </c>
      <c r="AV18">
        <v>0.5</v>
      </c>
      <c r="AW18">
        <f t="shared" si="28"/>
        <v>1180.1846715955612</v>
      </c>
      <c r="AX18">
        <f t="shared" si="29"/>
        <v>-0.56059180909863848</v>
      </c>
      <c r="AY18">
        <f t="shared" si="30"/>
        <v>34.769530120189025</v>
      </c>
      <c r="AZ18">
        <f t="shared" si="31"/>
        <v>0.29107604890670186</v>
      </c>
      <c r="BA18">
        <f t="shared" si="32"/>
        <v>1.4536429027154488E-5</v>
      </c>
      <c r="BB18">
        <f t="shared" si="33"/>
        <v>2.3099081731013138</v>
      </c>
      <c r="BC18" t="s">
        <v>301</v>
      </c>
      <c r="BD18">
        <v>698.68</v>
      </c>
      <c r="BE18">
        <f t="shared" si="34"/>
        <v>286.87</v>
      </c>
      <c r="BF18">
        <f t="shared" si="35"/>
        <v>0.20242883536096473</v>
      </c>
      <c r="BG18">
        <f t="shared" si="36"/>
        <v>0.88809003667004749</v>
      </c>
      <c r="BH18">
        <f t="shared" si="37"/>
        <v>0.21501869294635331</v>
      </c>
      <c r="BI18">
        <f t="shared" si="38"/>
        <v>0.89394771436097065</v>
      </c>
      <c r="BJ18">
        <f t="shared" si="39"/>
        <v>0.15249179991349329</v>
      </c>
      <c r="BK18">
        <f t="shared" si="40"/>
        <v>0.84750820008650674</v>
      </c>
      <c r="BL18">
        <f t="shared" si="41"/>
        <v>1399.99903225806</v>
      </c>
      <c r="BM18">
        <f t="shared" si="42"/>
        <v>1180.1846715955612</v>
      </c>
      <c r="BN18">
        <f t="shared" si="43"/>
        <v>0.84298963385141779</v>
      </c>
      <c r="BO18">
        <f t="shared" si="44"/>
        <v>0.19597926770283555</v>
      </c>
      <c r="BP18">
        <v>6</v>
      </c>
      <c r="BQ18">
        <v>0.5</v>
      </c>
      <c r="BR18" t="s">
        <v>295</v>
      </c>
      <c r="BS18">
        <v>2</v>
      </c>
      <c r="BT18">
        <v>1608157450.0999999</v>
      </c>
      <c r="BU18">
        <v>49.591700000000003</v>
      </c>
      <c r="BV18">
        <v>48.970609677419397</v>
      </c>
      <c r="BW18">
        <v>19.6302387096774</v>
      </c>
      <c r="BX18">
        <v>18.615754838709702</v>
      </c>
      <c r="BY18">
        <v>50.198990322580599</v>
      </c>
      <c r="BZ18">
        <v>19.6458193548387</v>
      </c>
      <c r="CA18">
        <v>500.22493548387098</v>
      </c>
      <c r="CB18">
        <v>102.032064516129</v>
      </c>
      <c r="CC18">
        <v>9.9950270967741894E-2</v>
      </c>
      <c r="CD18">
        <v>28.001883870967699</v>
      </c>
      <c r="CE18">
        <v>28.0671741935484</v>
      </c>
      <c r="CF18">
        <v>999.9</v>
      </c>
      <c r="CG18">
        <v>0</v>
      </c>
      <c r="CH18">
        <v>0</v>
      </c>
      <c r="CI18">
        <v>10009.3096774194</v>
      </c>
      <c r="CJ18">
        <v>0</v>
      </c>
      <c r="CK18">
        <v>270.766419354839</v>
      </c>
      <c r="CL18">
        <v>1399.99903225806</v>
      </c>
      <c r="CM18">
        <v>0.89999016129032305</v>
      </c>
      <c r="CN18">
        <v>0.100009825806452</v>
      </c>
      <c r="CO18">
        <v>0</v>
      </c>
      <c r="CP18">
        <v>927.60664516128998</v>
      </c>
      <c r="CQ18">
        <v>4.99979</v>
      </c>
      <c r="CR18">
        <v>13002.158064516099</v>
      </c>
      <c r="CS18">
        <v>11904.6483870968</v>
      </c>
      <c r="CT18">
        <v>47.203258064516099</v>
      </c>
      <c r="CU18">
        <v>49.433</v>
      </c>
      <c r="CV18">
        <v>48.375</v>
      </c>
      <c r="CW18">
        <v>48.311999999999998</v>
      </c>
      <c r="CX18">
        <v>48.424999999999997</v>
      </c>
      <c r="CY18">
        <v>1255.4829032258101</v>
      </c>
      <c r="CZ18">
        <v>139.51612903225799</v>
      </c>
      <c r="DA18">
        <v>0</v>
      </c>
      <c r="DB18">
        <v>138.10000014305101</v>
      </c>
      <c r="DC18">
        <v>0</v>
      </c>
      <c r="DD18">
        <v>927.47924</v>
      </c>
      <c r="DE18">
        <v>-9.8742307633312691</v>
      </c>
      <c r="DF18">
        <v>-153.55384615445601</v>
      </c>
      <c r="DG18">
        <v>13000.46</v>
      </c>
      <c r="DH18">
        <v>15</v>
      </c>
      <c r="DI18">
        <v>1608157337.0999999</v>
      </c>
      <c r="DJ18" t="s">
        <v>296</v>
      </c>
      <c r="DK18">
        <v>1608156929.0999999</v>
      </c>
      <c r="DL18">
        <v>1608157337.0999999</v>
      </c>
      <c r="DM18">
        <v>17</v>
      </c>
      <c r="DN18">
        <v>-2.5999999999999999E-2</v>
      </c>
      <c r="DO18">
        <v>-8.9999999999999993E-3</v>
      </c>
      <c r="DP18">
        <v>-0.47799999999999998</v>
      </c>
      <c r="DQ18">
        <v>-2.5999999999999999E-2</v>
      </c>
      <c r="DR18">
        <v>1442</v>
      </c>
      <c r="DS18">
        <v>19</v>
      </c>
      <c r="DT18">
        <v>0.2</v>
      </c>
      <c r="DU18">
        <v>0.13</v>
      </c>
      <c r="DV18">
        <v>-0.55659933906356496</v>
      </c>
      <c r="DW18">
        <v>-0.32786913608065799</v>
      </c>
      <c r="DX18">
        <v>2.7152340224090601E-2</v>
      </c>
      <c r="DY18">
        <v>1</v>
      </c>
      <c r="DZ18">
        <v>0.620642266666667</v>
      </c>
      <c r="EA18">
        <v>0.34185461179087701</v>
      </c>
      <c r="EB18">
        <v>2.8795602402604599E-2</v>
      </c>
      <c r="EC18">
        <v>0</v>
      </c>
      <c r="ED18">
        <v>1.0136620000000001</v>
      </c>
      <c r="EE18">
        <v>0.14837926585094399</v>
      </c>
      <c r="EF18">
        <v>1.12361195555524E-2</v>
      </c>
      <c r="EG18">
        <v>1</v>
      </c>
      <c r="EH18">
        <v>2</v>
      </c>
      <c r="EI18">
        <v>3</v>
      </c>
      <c r="EJ18" t="s">
        <v>302</v>
      </c>
      <c r="EK18">
        <v>100</v>
      </c>
      <c r="EL18">
        <v>100</v>
      </c>
      <c r="EM18">
        <v>-0.60699999999999998</v>
      </c>
      <c r="EN18">
        <v>-1.4999999999999999E-2</v>
      </c>
      <c r="EO18">
        <v>-0.64636792492476203</v>
      </c>
      <c r="EP18">
        <v>8.1547674161403102E-4</v>
      </c>
      <c r="EQ18">
        <v>-7.5071724955183801E-7</v>
      </c>
      <c r="ER18">
        <v>1.8443278439785599E-10</v>
      </c>
      <c r="ES18">
        <v>-0.158728986340887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8.8000000000000007</v>
      </c>
      <c r="FB18">
        <v>2</v>
      </c>
      <c r="FC18">
        <v>2</v>
      </c>
      <c r="FD18">
        <v>513.90499999999997</v>
      </c>
      <c r="FE18">
        <v>470.85899999999998</v>
      </c>
      <c r="FF18">
        <v>22.870799999999999</v>
      </c>
      <c r="FG18">
        <v>33.487299999999998</v>
      </c>
      <c r="FH18">
        <v>29.999099999999999</v>
      </c>
      <c r="FI18">
        <v>33.482199999999999</v>
      </c>
      <c r="FJ18">
        <v>33.439799999999998</v>
      </c>
      <c r="FK18">
        <v>5.0096699999999998</v>
      </c>
      <c r="FL18">
        <v>48.015999999999998</v>
      </c>
      <c r="FM18">
        <v>0</v>
      </c>
      <c r="FN18">
        <v>22.885400000000001</v>
      </c>
      <c r="FO18">
        <v>49.174199999999999</v>
      </c>
      <c r="FP18">
        <v>18.6616</v>
      </c>
      <c r="FQ18">
        <v>100.938</v>
      </c>
      <c r="FR18">
        <v>100.65</v>
      </c>
    </row>
    <row r="19" spans="1:174" x14ac:dyDescent="0.25">
      <c r="A19">
        <v>3</v>
      </c>
      <c r="B19">
        <v>1608157561.0999999</v>
      </c>
      <c r="C19">
        <v>242</v>
      </c>
      <c r="D19" t="s">
        <v>303</v>
      </c>
      <c r="E19" t="s">
        <v>304</v>
      </c>
      <c r="F19" t="s">
        <v>290</v>
      </c>
      <c r="G19" t="s">
        <v>291</v>
      </c>
      <c r="H19">
        <v>1608157553.3499999</v>
      </c>
      <c r="I19">
        <f t="shared" si="0"/>
        <v>1.4562976897141418E-3</v>
      </c>
      <c r="J19">
        <f t="shared" si="1"/>
        <v>0.20851083480006635</v>
      </c>
      <c r="K19">
        <f t="shared" si="2"/>
        <v>79.831883333333295</v>
      </c>
      <c r="L19">
        <f t="shared" si="3"/>
        <v>73.491008594148397</v>
      </c>
      <c r="M19">
        <f t="shared" si="4"/>
        <v>7.5055453027885211</v>
      </c>
      <c r="N19">
        <f t="shared" si="5"/>
        <v>8.1531309533962482</v>
      </c>
      <c r="O19">
        <f t="shared" si="6"/>
        <v>8.184431178218779E-2</v>
      </c>
      <c r="P19">
        <f t="shared" si="7"/>
        <v>2.9645680361969831</v>
      </c>
      <c r="Q19">
        <f t="shared" si="8"/>
        <v>8.0609462761850284E-2</v>
      </c>
      <c r="R19">
        <f t="shared" si="9"/>
        <v>5.0490308453619168E-2</v>
      </c>
      <c r="S19">
        <f t="shared" si="10"/>
        <v>231.29337733477755</v>
      </c>
      <c r="T19">
        <f t="shared" si="11"/>
        <v>28.955375812355246</v>
      </c>
      <c r="U19">
        <f t="shared" si="12"/>
        <v>28.029396666666699</v>
      </c>
      <c r="V19">
        <f t="shared" si="13"/>
        <v>3.8013478537813485</v>
      </c>
      <c r="W19">
        <f t="shared" si="14"/>
        <v>52.990807730858826</v>
      </c>
      <c r="X19">
        <f t="shared" si="15"/>
        <v>2.0087636979663768</v>
      </c>
      <c r="Y19">
        <f t="shared" si="16"/>
        <v>3.7907776536808431</v>
      </c>
      <c r="Z19">
        <f t="shared" si="17"/>
        <v>1.7925841558149718</v>
      </c>
      <c r="AA19">
        <f t="shared" si="18"/>
        <v>-64.222728116393654</v>
      </c>
      <c r="AB19">
        <f t="shared" si="19"/>
        <v>-7.6343453296505777</v>
      </c>
      <c r="AC19">
        <f t="shared" si="20"/>
        <v>-0.56136449455078341</v>
      </c>
      <c r="AD19">
        <f t="shared" si="21"/>
        <v>158.87493939418252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53764.473169808618</v>
      </c>
      <c r="AJ19" t="s">
        <v>292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305</v>
      </c>
      <c r="AR19">
        <v>15350.9</v>
      </c>
      <c r="AS19">
        <v>913.31611999999996</v>
      </c>
      <c r="AT19">
        <v>971.46</v>
      </c>
      <c r="AU19">
        <f t="shared" si="27"/>
        <v>5.9852057727544206E-2</v>
      </c>
      <c r="AV19">
        <v>0.5</v>
      </c>
      <c r="AW19">
        <f t="shared" si="28"/>
        <v>1180.1923206278364</v>
      </c>
      <c r="AX19">
        <f t="shared" si="29"/>
        <v>0.20851083480006635</v>
      </c>
      <c r="AY19">
        <f t="shared" si="30"/>
        <v>35.318469451910808</v>
      </c>
      <c r="AZ19">
        <f t="shared" si="31"/>
        <v>0.29844769728038217</v>
      </c>
      <c r="BA19">
        <f t="shared" si="32"/>
        <v>6.6621202398437678E-4</v>
      </c>
      <c r="BB19">
        <f t="shared" si="33"/>
        <v>2.3579148909888206</v>
      </c>
      <c r="BC19" t="s">
        <v>306</v>
      </c>
      <c r="BD19">
        <v>681.53</v>
      </c>
      <c r="BE19">
        <f t="shared" si="34"/>
        <v>289.93000000000006</v>
      </c>
      <c r="BF19">
        <f t="shared" si="35"/>
        <v>0.20054454523505696</v>
      </c>
      <c r="BG19">
        <f t="shared" si="36"/>
        <v>0.88764798201933681</v>
      </c>
      <c r="BH19">
        <f t="shared" si="37"/>
        <v>0.22713954648444326</v>
      </c>
      <c r="BI19">
        <f t="shared" si="38"/>
        <v>0.89948057502845413</v>
      </c>
      <c r="BJ19">
        <f t="shared" si="39"/>
        <v>0.14964930643515673</v>
      </c>
      <c r="BK19">
        <f t="shared" si="40"/>
        <v>0.85035069356484327</v>
      </c>
      <c r="BL19">
        <f t="shared" si="41"/>
        <v>1400.008</v>
      </c>
      <c r="BM19">
        <f t="shared" si="42"/>
        <v>1180.1923206278364</v>
      </c>
      <c r="BN19">
        <f t="shared" si="43"/>
        <v>0.84298969765018228</v>
      </c>
      <c r="BO19">
        <f t="shared" si="44"/>
        <v>0.19597939530036473</v>
      </c>
      <c r="BP19">
        <v>6</v>
      </c>
      <c r="BQ19">
        <v>0.5</v>
      </c>
      <c r="BR19" t="s">
        <v>295</v>
      </c>
      <c r="BS19">
        <v>2</v>
      </c>
      <c r="BT19">
        <v>1608157553.3499999</v>
      </c>
      <c r="BU19">
        <v>79.831883333333295</v>
      </c>
      <c r="BV19">
        <v>80.221440000000001</v>
      </c>
      <c r="BW19">
        <v>19.6689333333333</v>
      </c>
      <c r="BX19">
        <v>17.956483333333299</v>
      </c>
      <c r="BY19">
        <v>80.427883333333298</v>
      </c>
      <c r="BZ19">
        <v>19.683730000000001</v>
      </c>
      <c r="CA19">
        <v>500.21449999999999</v>
      </c>
      <c r="CB19">
        <v>102.028766666667</v>
      </c>
      <c r="CC19">
        <v>9.9989576666666705E-2</v>
      </c>
      <c r="CD19">
        <v>27.981629999999999</v>
      </c>
      <c r="CE19">
        <v>28.029396666666699</v>
      </c>
      <c r="CF19">
        <v>999.9</v>
      </c>
      <c r="CG19">
        <v>0</v>
      </c>
      <c r="CH19">
        <v>0</v>
      </c>
      <c r="CI19">
        <v>9998.1583333333292</v>
      </c>
      <c r="CJ19">
        <v>0</v>
      </c>
      <c r="CK19">
        <v>267.09739999999999</v>
      </c>
      <c r="CL19">
        <v>1400.008</v>
      </c>
      <c r="CM19">
        <v>0.89998900000000004</v>
      </c>
      <c r="CN19">
        <v>0.100011</v>
      </c>
      <c r="CO19">
        <v>0</v>
      </c>
      <c r="CP19">
        <v>913.38823333333301</v>
      </c>
      <c r="CQ19">
        <v>4.99979</v>
      </c>
      <c r="CR19">
        <v>12801.34</v>
      </c>
      <c r="CS19">
        <v>11904.7</v>
      </c>
      <c r="CT19">
        <v>47.2059</v>
      </c>
      <c r="CU19">
        <v>49.3874</v>
      </c>
      <c r="CV19">
        <v>48.358199999999997</v>
      </c>
      <c r="CW19">
        <v>48.25</v>
      </c>
      <c r="CX19">
        <v>48.395666666666699</v>
      </c>
      <c r="CY19">
        <v>1255.4880000000001</v>
      </c>
      <c r="CZ19">
        <v>139.52000000000001</v>
      </c>
      <c r="DA19">
        <v>0</v>
      </c>
      <c r="DB19">
        <v>102.299999952316</v>
      </c>
      <c r="DC19">
        <v>0</v>
      </c>
      <c r="DD19">
        <v>913.31611999999996</v>
      </c>
      <c r="DE19">
        <v>-8.3003846279537292</v>
      </c>
      <c r="DF19">
        <v>-96.753846309028603</v>
      </c>
      <c r="DG19">
        <v>12800.552</v>
      </c>
      <c r="DH19">
        <v>15</v>
      </c>
      <c r="DI19">
        <v>1608157587.0999999</v>
      </c>
      <c r="DJ19" t="s">
        <v>307</v>
      </c>
      <c r="DK19">
        <v>1608157587.0999999</v>
      </c>
      <c r="DL19">
        <v>1608157337.0999999</v>
      </c>
      <c r="DM19">
        <v>18</v>
      </c>
      <c r="DN19">
        <v>-1.2E-2</v>
      </c>
      <c r="DO19">
        <v>-8.9999999999999993E-3</v>
      </c>
      <c r="DP19">
        <v>-0.59599999999999997</v>
      </c>
      <c r="DQ19">
        <v>-2.5999999999999999E-2</v>
      </c>
      <c r="DR19">
        <v>82</v>
      </c>
      <c r="DS19">
        <v>19</v>
      </c>
      <c r="DT19">
        <v>0.2</v>
      </c>
      <c r="DU19">
        <v>0.13</v>
      </c>
      <c r="DV19">
        <v>0.20035674441228199</v>
      </c>
      <c r="DW19">
        <v>-1.5584413291696899E-2</v>
      </c>
      <c r="DX19">
        <v>2.6133432148816301E-2</v>
      </c>
      <c r="DY19">
        <v>1</v>
      </c>
      <c r="DZ19">
        <v>-0.37922159999999999</v>
      </c>
      <c r="EA19">
        <v>-3.7419176863176299E-3</v>
      </c>
      <c r="EB19">
        <v>3.2029040648136803E-2</v>
      </c>
      <c r="EC19">
        <v>1</v>
      </c>
      <c r="ED19">
        <v>1.71004</v>
      </c>
      <c r="EE19">
        <v>0.136025272525024</v>
      </c>
      <c r="EF19">
        <v>2.28339027179616E-2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-0.59599999999999997</v>
      </c>
      <c r="EN19">
        <v>-1.52E-2</v>
      </c>
      <c r="EO19">
        <v>-0.64636792492476203</v>
      </c>
      <c r="EP19">
        <v>8.1547674161403102E-4</v>
      </c>
      <c r="EQ19">
        <v>-7.5071724955183801E-7</v>
      </c>
      <c r="ER19">
        <v>1.8443278439785599E-10</v>
      </c>
      <c r="ES19">
        <v>-0.158728986340887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10.5</v>
      </c>
      <c r="FB19">
        <v>3.7</v>
      </c>
      <c r="FC19">
        <v>2</v>
      </c>
      <c r="FD19">
        <v>514.25599999999997</v>
      </c>
      <c r="FE19">
        <v>470.334</v>
      </c>
      <c r="FF19">
        <v>22.9726</v>
      </c>
      <c r="FG19">
        <v>33.392099999999999</v>
      </c>
      <c r="FH19">
        <v>29.9998</v>
      </c>
      <c r="FI19">
        <v>33.389499999999998</v>
      </c>
      <c r="FJ19">
        <v>33.349499999999999</v>
      </c>
      <c r="FK19">
        <v>6.3259699999999999</v>
      </c>
      <c r="FL19">
        <v>49.816600000000001</v>
      </c>
      <c r="FM19">
        <v>0</v>
      </c>
      <c r="FN19">
        <v>22.976099999999999</v>
      </c>
      <c r="FO19">
        <v>80.277100000000004</v>
      </c>
      <c r="FP19">
        <v>17.918399999999998</v>
      </c>
      <c r="FQ19">
        <v>100.952</v>
      </c>
      <c r="FR19">
        <v>100.655</v>
      </c>
    </row>
    <row r="20" spans="1:174" x14ac:dyDescent="0.25">
      <c r="A20">
        <v>4</v>
      </c>
      <c r="B20">
        <v>1608157692.0999999</v>
      </c>
      <c r="C20">
        <v>373</v>
      </c>
      <c r="D20" t="s">
        <v>309</v>
      </c>
      <c r="E20" t="s">
        <v>310</v>
      </c>
      <c r="F20" t="s">
        <v>290</v>
      </c>
      <c r="G20" t="s">
        <v>291</v>
      </c>
      <c r="H20">
        <v>1608157684.0999999</v>
      </c>
      <c r="I20">
        <f t="shared" si="0"/>
        <v>1.9574610402492538E-3</v>
      </c>
      <c r="J20">
        <f t="shared" si="1"/>
        <v>0.87635530850902943</v>
      </c>
      <c r="K20">
        <f t="shared" si="2"/>
        <v>99.863716129032198</v>
      </c>
      <c r="L20">
        <f t="shared" si="3"/>
        <v>84.299360642809575</v>
      </c>
      <c r="M20">
        <f t="shared" si="4"/>
        <v>8.6090520406960067</v>
      </c>
      <c r="N20">
        <f t="shared" si="5"/>
        <v>10.198558121632246</v>
      </c>
      <c r="O20">
        <f t="shared" si="6"/>
        <v>0.11054179291078199</v>
      </c>
      <c r="P20">
        <f t="shared" si="7"/>
        <v>2.9640539242113091</v>
      </c>
      <c r="Q20">
        <f t="shared" si="8"/>
        <v>0.10830155622523005</v>
      </c>
      <c r="R20">
        <f t="shared" si="9"/>
        <v>6.788596761112109E-2</v>
      </c>
      <c r="S20">
        <f t="shared" si="10"/>
        <v>231.29328968969443</v>
      </c>
      <c r="T20">
        <f t="shared" si="11"/>
        <v>28.820842084204187</v>
      </c>
      <c r="U20">
        <f t="shared" si="12"/>
        <v>28.0153161290323</v>
      </c>
      <c r="V20">
        <f t="shared" si="13"/>
        <v>3.7982293273711405</v>
      </c>
      <c r="W20">
        <f t="shared" si="14"/>
        <v>52.905680268464984</v>
      </c>
      <c r="X20">
        <f t="shared" si="15"/>
        <v>2.0048516996077614</v>
      </c>
      <c r="Y20">
        <f t="shared" si="16"/>
        <v>3.7894828862124577</v>
      </c>
      <c r="Z20">
        <f t="shared" si="17"/>
        <v>1.7933776277633791</v>
      </c>
      <c r="AA20">
        <f t="shared" si="18"/>
        <v>-86.324031874992087</v>
      </c>
      <c r="AB20">
        <f t="shared" si="19"/>
        <v>-6.3192406561796499</v>
      </c>
      <c r="AC20">
        <f t="shared" si="20"/>
        <v>-0.4646973555755608</v>
      </c>
      <c r="AD20">
        <f t="shared" si="21"/>
        <v>138.18531980294711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53750.412736373546</v>
      </c>
      <c r="AJ20" t="s">
        <v>292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311</v>
      </c>
      <c r="AR20">
        <v>15351.4</v>
      </c>
      <c r="AS20">
        <v>901.88938461538498</v>
      </c>
      <c r="AT20">
        <v>963.48</v>
      </c>
      <c r="AU20">
        <f t="shared" si="27"/>
        <v>6.3925162312258754E-2</v>
      </c>
      <c r="AV20">
        <v>0.5</v>
      </c>
      <c r="AW20">
        <f t="shared" si="28"/>
        <v>1180.1998748212461</v>
      </c>
      <c r="AX20">
        <f t="shared" si="29"/>
        <v>0.87635530850902943</v>
      </c>
      <c r="AY20">
        <f t="shared" si="30"/>
        <v>37.722234279427809</v>
      </c>
      <c r="AZ20">
        <f t="shared" si="31"/>
        <v>0.31740150288537389</v>
      </c>
      <c r="BA20">
        <f t="shared" si="32"/>
        <v>1.2320818018604618E-3</v>
      </c>
      <c r="BB20">
        <f t="shared" si="33"/>
        <v>2.3857267405654503</v>
      </c>
      <c r="BC20" t="s">
        <v>312</v>
      </c>
      <c r="BD20">
        <v>657.67</v>
      </c>
      <c r="BE20">
        <f t="shared" si="34"/>
        <v>305.81000000000006</v>
      </c>
      <c r="BF20">
        <f t="shared" si="35"/>
        <v>0.2014015741297375</v>
      </c>
      <c r="BG20">
        <f t="shared" si="36"/>
        <v>0.8825799317311791</v>
      </c>
      <c r="BH20">
        <f t="shared" si="37"/>
        <v>0.24834617436508077</v>
      </c>
      <c r="BI20">
        <f t="shared" si="38"/>
        <v>0.90261416112685855</v>
      </c>
      <c r="BJ20">
        <f t="shared" si="39"/>
        <v>0.14686476580982361</v>
      </c>
      <c r="BK20">
        <f t="shared" si="40"/>
        <v>0.85313523419017634</v>
      </c>
      <c r="BL20">
        <f t="shared" si="41"/>
        <v>1400.0180645161299</v>
      </c>
      <c r="BM20">
        <f t="shared" si="42"/>
        <v>1180.1998748212461</v>
      </c>
      <c r="BN20">
        <f t="shared" si="43"/>
        <v>0.84298903330875463</v>
      </c>
      <c r="BO20">
        <f t="shared" si="44"/>
        <v>0.19597806661750941</v>
      </c>
      <c r="BP20">
        <v>6</v>
      </c>
      <c r="BQ20">
        <v>0.5</v>
      </c>
      <c r="BR20" t="s">
        <v>295</v>
      </c>
      <c r="BS20">
        <v>2</v>
      </c>
      <c r="BT20">
        <v>1608157684.0999999</v>
      </c>
      <c r="BU20">
        <v>99.863716129032198</v>
      </c>
      <c r="BV20">
        <v>101.14935483871</v>
      </c>
      <c r="BW20">
        <v>19.6313967741936</v>
      </c>
      <c r="BX20">
        <v>17.329564516129</v>
      </c>
      <c r="BY20">
        <v>100.44725806451601</v>
      </c>
      <c r="BZ20">
        <v>19.646961290322601</v>
      </c>
      <c r="CA20">
        <v>500.21890322580703</v>
      </c>
      <c r="CB20">
        <v>102.024741935484</v>
      </c>
      <c r="CC20">
        <v>0.10001885806451601</v>
      </c>
      <c r="CD20">
        <v>27.975770967741902</v>
      </c>
      <c r="CE20">
        <v>28.0153161290323</v>
      </c>
      <c r="CF20">
        <v>999.9</v>
      </c>
      <c r="CG20">
        <v>0</v>
      </c>
      <c r="CH20">
        <v>0</v>
      </c>
      <c r="CI20">
        <v>9995.6406451612893</v>
      </c>
      <c r="CJ20">
        <v>0</v>
      </c>
      <c r="CK20">
        <v>258.71361290322602</v>
      </c>
      <c r="CL20">
        <v>1400.0180645161299</v>
      </c>
      <c r="CM20">
        <v>0.900007</v>
      </c>
      <c r="CN20">
        <v>9.9992800000000007E-2</v>
      </c>
      <c r="CO20">
        <v>0</v>
      </c>
      <c r="CP20">
        <v>901.91122580645197</v>
      </c>
      <c r="CQ20">
        <v>4.99979</v>
      </c>
      <c r="CR20">
        <v>12636.1967741935</v>
      </c>
      <c r="CS20">
        <v>11904.835483871</v>
      </c>
      <c r="CT20">
        <v>47.183</v>
      </c>
      <c r="CU20">
        <v>49.375</v>
      </c>
      <c r="CV20">
        <v>48.311999999999998</v>
      </c>
      <c r="CW20">
        <v>48.245935483871001</v>
      </c>
      <c r="CX20">
        <v>48.375</v>
      </c>
      <c r="CY20">
        <v>1255.5280645161299</v>
      </c>
      <c r="CZ20">
        <v>139.49</v>
      </c>
      <c r="DA20">
        <v>0</v>
      </c>
      <c r="DB20">
        <v>130.5</v>
      </c>
      <c r="DC20">
        <v>0</v>
      </c>
      <c r="DD20">
        <v>901.88938461538498</v>
      </c>
      <c r="DE20">
        <v>-3.3077606739729699</v>
      </c>
      <c r="DF20">
        <v>-55.336752051039099</v>
      </c>
      <c r="DG20">
        <v>12635.515384615401</v>
      </c>
      <c r="DH20">
        <v>15</v>
      </c>
      <c r="DI20">
        <v>1608157587.0999999</v>
      </c>
      <c r="DJ20" t="s">
        <v>307</v>
      </c>
      <c r="DK20">
        <v>1608157587.0999999</v>
      </c>
      <c r="DL20">
        <v>1608157337.0999999</v>
      </c>
      <c r="DM20">
        <v>18</v>
      </c>
      <c r="DN20">
        <v>-1.2E-2</v>
      </c>
      <c r="DO20">
        <v>-8.9999999999999993E-3</v>
      </c>
      <c r="DP20">
        <v>-0.59599999999999997</v>
      </c>
      <c r="DQ20">
        <v>-2.5999999999999999E-2</v>
      </c>
      <c r="DR20">
        <v>82</v>
      </c>
      <c r="DS20">
        <v>19</v>
      </c>
      <c r="DT20">
        <v>0.2</v>
      </c>
      <c r="DU20">
        <v>0.13</v>
      </c>
      <c r="DV20">
        <v>0.874005006468632</v>
      </c>
      <c r="DW20">
        <v>0.100575028190444</v>
      </c>
      <c r="DX20">
        <v>3.3391526980183703E-2</v>
      </c>
      <c r="DY20">
        <v>1</v>
      </c>
      <c r="DZ20">
        <v>-1.2844009999999999</v>
      </c>
      <c r="EA20">
        <v>-0.139670122358175</v>
      </c>
      <c r="EB20">
        <v>4.1451197276636903E-2</v>
      </c>
      <c r="EC20">
        <v>1</v>
      </c>
      <c r="ED20">
        <v>2.301685</v>
      </c>
      <c r="EE20">
        <v>-0.14049450500556701</v>
      </c>
      <c r="EF20">
        <v>2.2656611507460699E-2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-0.58399999999999996</v>
      </c>
      <c r="EN20">
        <v>-1.5299999999999999E-2</v>
      </c>
      <c r="EO20">
        <v>-0.65806080086610197</v>
      </c>
      <c r="EP20">
        <v>8.1547674161403102E-4</v>
      </c>
      <c r="EQ20">
        <v>-7.5071724955183801E-7</v>
      </c>
      <c r="ER20">
        <v>1.8443278439785599E-10</v>
      </c>
      <c r="ES20">
        <v>-0.158728986340887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1.8</v>
      </c>
      <c r="FB20">
        <v>5.9</v>
      </c>
      <c r="FC20">
        <v>2</v>
      </c>
      <c r="FD20">
        <v>514.73099999999999</v>
      </c>
      <c r="FE20">
        <v>469.46100000000001</v>
      </c>
      <c r="FF20">
        <v>23.051100000000002</v>
      </c>
      <c r="FG20">
        <v>33.330199999999998</v>
      </c>
      <c r="FH20">
        <v>29.9998</v>
      </c>
      <c r="FI20">
        <v>33.315199999999997</v>
      </c>
      <c r="FJ20">
        <v>33.273400000000002</v>
      </c>
      <c r="FK20">
        <v>7.2321200000000001</v>
      </c>
      <c r="FL20">
        <v>51.399700000000003</v>
      </c>
      <c r="FM20">
        <v>0</v>
      </c>
      <c r="FN20">
        <v>23.069800000000001</v>
      </c>
      <c r="FO20">
        <v>101.31</v>
      </c>
      <c r="FP20">
        <v>17.3645</v>
      </c>
      <c r="FQ20">
        <v>100.96</v>
      </c>
      <c r="FR20">
        <v>100.66200000000001</v>
      </c>
    </row>
    <row r="21" spans="1:174" x14ac:dyDescent="0.25">
      <c r="A21">
        <v>5</v>
      </c>
      <c r="B21">
        <v>1608157764.0999999</v>
      </c>
      <c r="C21">
        <v>445</v>
      </c>
      <c r="D21" t="s">
        <v>313</v>
      </c>
      <c r="E21" t="s">
        <v>314</v>
      </c>
      <c r="F21" t="s">
        <v>290</v>
      </c>
      <c r="G21" t="s">
        <v>291</v>
      </c>
      <c r="H21">
        <v>1608157756.0999999</v>
      </c>
      <c r="I21">
        <f t="shared" si="0"/>
        <v>2.0947585607440978E-3</v>
      </c>
      <c r="J21">
        <f t="shared" si="1"/>
        <v>2.5496754320325286</v>
      </c>
      <c r="K21">
        <f t="shared" si="2"/>
        <v>148.982612903226</v>
      </c>
      <c r="L21">
        <f t="shared" si="3"/>
        <v>110.09045744855439</v>
      </c>
      <c r="M21">
        <f t="shared" si="4"/>
        <v>11.242834904619345</v>
      </c>
      <c r="N21">
        <f t="shared" si="5"/>
        <v>15.214642207409378</v>
      </c>
      <c r="O21">
        <f t="shared" si="6"/>
        <v>0.11825458663061413</v>
      </c>
      <c r="P21">
        <f t="shared" si="7"/>
        <v>2.9638777286950297</v>
      </c>
      <c r="Q21">
        <f t="shared" si="8"/>
        <v>0.11569458134975186</v>
      </c>
      <c r="R21">
        <f t="shared" si="9"/>
        <v>7.2534503810395029E-2</v>
      </c>
      <c r="S21">
        <f t="shared" si="10"/>
        <v>231.29066430626085</v>
      </c>
      <c r="T21">
        <f t="shared" si="11"/>
        <v>28.788097365235434</v>
      </c>
      <c r="U21">
        <f t="shared" si="12"/>
        <v>27.9943806451613</v>
      </c>
      <c r="V21">
        <f t="shared" si="13"/>
        <v>3.7935967090936997</v>
      </c>
      <c r="W21">
        <f t="shared" si="14"/>
        <v>52.690076656937947</v>
      </c>
      <c r="X21">
        <f t="shared" si="15"/>
        <v>1.9969751369548729</v>
      </c>
      <c r="Y21">
        <f t="shared" si="16"/>
        <v>3.7900402953616164</v>
      </c>
      <c r="Z21">
        <f t="shared" si="17"/>
        <v>1.7966215721388268</v>
      </c>
      <c r="AA21">
        <f t="shared" si="18"/>
        <v>-92.378852528814718</v>
      </c>
      <c r="AB21">
        <f t="shared" si="19"/>
        <v>-2.5705342872836354</v>
      </c>
      <c r="AC21">
        <f t="shared" si="20"/>
        <v>-0.18902300852926404</v>
      </c>
      <c r="AD21">
        <f t="shared" si="21"/>
        <v>136.15225448163324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53744.789298132018</v>
      </c>
      <c r="AJ21" t="s">
        <v>292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315</v>
      </c>
      <c r="AR21">
        <v>15351.4</v>
      </c>
      <c r="AS21">
        <v>901.94628</v>
      </c>
      <c r="AT21">
        <v>972.23</v>
      </c>
      <c r="AU21">
        <f t="shared" si="27"/>
        <v>7.2291247955730609E-2</v>
      </c>
      <c r="AV21">
        <v>0.5</v>
      </c>
      <c r="AW21">
        <f t="shared" si="28"/>
        <v>1180.1860554664174</v>
      </c>
      <c r="AX21">
        <f t="shared" si="29"/>
        <v>2.5496754320325286</v>
      </c>
      <c r="AY21">
        <f t="shared" si="30"/>
        <v>42.658561384809211</v>
      </c>
      <c r="AZ21">
        <f t="shared" si="31"/>
        <v>0.33068306882116372</v>
      </c>
      <c r="BA21">
        <f t="shared" si="32"/>
        <v>2.6499405728131341E-3</v>
      </c>
      <c r="BB21">
        <f t="shared" si="33"/>
        <v>2.3552554436707362</v>
      </c>
      <c r="BC21" t="s">
        <v>316</v>
      </c>
      <c r="BD21">
        <v>650.73</v>
      </c>
      <c r="BE21">
        <f t="shared" si="34"/>
        <v>321.5</v>
      </c>
      <c r="BF21">
        <f t="shared" si="35"/>
        <v>0.21861188180404359</v>
      </c>
      <c r="BG21">
        <f t="shared" si="36"/>
        <v>0.87688360426599266</v>
      </c>
      <c r="BH21">
        <f t="shared" si="37"/>
        <v>0.27374051692886603</v>
      </c>
      <c r="BI21">
        <f t="shared" si="38"/>
        <v>0.8991782114575555</v>
      </c>
      <c r="BJ21">
        <f t="shared" si="39"/>
        <v>0.1577225972331138</v>
      </c>
      <c r="BK21">
        <f t="shared" si="40"/>
        <v>0.84227740276688623</v>
      </c>
      <c r="BL21">
        <f t="shared" si="41"/>
        <v>1400.0016129032299</v>
      </c>
      <c r="BM21">
        <f t="shared" si="42"/>
        <v>1180.1860554664174</v>
      </c>
      <c r="BN21">
        <f t="shared" si="43"/>
        <v>0.84298906843330446</v>
      </c>
      <c r="BO21">
        <f t="shared" si="44"/>
        <v>0.19597813686660892</v>
      </c>
      <c r="BP21">
        <v>6</v>
      </c>
      <c r="BQ21">
        <v>0.5</v>
      </c>
      <c r="BR21" t="s">
        <v>295</v>
      </c>
      <c r="BS21">
        <v>2</v>
      </c>
      <c r="BT21">
        <v>1608157756.0999999</v>
      </c>
      <c r="BU21">
        <v>148.982612903226</v>
      </c>
      <c r="BV21">
        <v>152.415161290323</v>
      </c>
      <c r="BW21">
        <v>19.554490322580701</v>
      </c>
      <c r="BX21">
        <v>17.091054838709699</v>
      </c>
      <c r="BY21">
        <v>149.53480645161301</v>
      </c>
      <c r="BZ21">
        <v>19.571654838709701</v>
      </c>
      <c r="CA21">
        <v>500.22741935483901</v>
      </c>
      <c r="CB21">
        <v>102.02354838709699</v>
      </c>
      <c r="CC21">
        <v>0.100061280645161</v>
      </c>
      <c r="CD21">
        <v>27.9782935483871</v>
      </c>
      <c r="CE21">
        <v>27.9943806451613</v>
      </c>
      <c r="CF21">
        <v>999.9</v>
      </c>
      <c r="CG21">
        <v>0</v>
      </c>
      <c r="CH21">
        <v>0</v>
      </c>
      <c r="CI21">
        <v>9994.7596774193607</v>
      </c>
      <c r="CJ21">
        <v>0</v>
      </c>
      <c r="CK21">
        <v>259.75654838709698</v>
      </c>
      <c r="CL21">
        <v>1400.0016129032299</v>
      </c>
      <c r="CM21">
        <v>0.900005709677419</v>
      </c>
      <c r="CN21">
        <v>9.9994103225806402E-2</v>
      </c>
      <c r="CO21">
        <v>0</v>
      </c>
      <c r="CP21">
        <v>902.01738709677397</v>
      </c>
      <c r="CQ21">
        <v>4.99979</v>
      </c>
      <c r="CR21">
        <v>12641.7419354839</v>
      </c>
      <c r="CS21">
        <v>11904.703225806499</v>
      </c>
      <c r="CT21">
        <v>47.186999999999998</v>
      </c>
      <c r="CU21">
        <v>49.336387096774203</v>
      </c>
      <c r="CV21">
        <v>48.311999999999998</v>
      </c>
      <c r="CW21">
        <v>48.186999999999998</v>
      </c>
      <c r="CX21">
        <v>48.375</v>
      </c>
      <c r="CY21">
        <v>1255.5116129032299</v>
      </c>
      <c r="CZ21">
        <v>139.49</v>
      </c>
      <c r="DA21">
        <v>0</v>
      </c>
      <c r="DB21">
        <v>71.5</v>
      </c>
      <c r="DC21">
        <v>0</v>
      </c>
      <c r="DD21">
        <v>901.94628</v>
      </c>
      <c r="DE21">
        <v>-3.6476923234004701</v>
      </c>
      <c r="DF21">
        <v>-50.892307776315398</v>
      </c>
      <c r="DG21">
        <v>12640.84</v>
      </c>
      <c r="DH21">
        <v>15</v>
      </c>
      <c r="DI21">
        <v>1608157587.0999999</v>
      </c>
      <c r="DJ21" t="s">
        <v>307</v>
      </c>
      <c r="DK21">
        <v>1608157587.0999999</v>
      </c>
      <c r="DL21">
        <v>1608157337.0999999</v>
      </c>
      <c r="DM21">
        <v>18</v>
      </c>
      <c r="DN21">
        <v>-1.2E-2</v>
      </c>
      <c r="DO21">
        <v>-8.9999999999999993E-3</v>
      </c>
      <c r="DP21">
        <v>-0.59599999999999997</v>
      </c>
      <c r="DQ21">
        <v>-2.5999999999999999E-2</v>
      </c>
      <c r="DR21">
        <v>82</v>
      </c>
      <c r="DS21">
        <v>19</v>
      </c>
      <c r="DT21">
        <v>0.2</v>
      </c>
      <c r="DU21">
        <v>0.13</v>
      </c>
      <c r="DV21">
        <v>2.5491206634088601</v>
      </c>
      <c r="DW21">
        <v>-0.28021361863684302</v>
      </c>
      <c r="DX21">
        <v>3.3409749875214098E-2</v>
      </c>
      <c r="DY21">
        <v>1</v>
      </c>
      <c r="DZ21">
        <v>-3.4294910000000001</v>
      </c>
      <c r="EA21">
        <v>0.14351813125694901</v>
      </c>
      <c r="EB21">
        <v>3.2557108629811302E-2</v>
      </c>
      <c r="EC21">
        <v>1</v>
      </c>
      <c r="ED21">
        <v>2.46281366666667</v>
      </c>
      <c r="EE21">
        <v>0.16877285873192599</v>
      </c>
      <c r="EF21">
        <v>1.2264817020875399E-2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-0.55200000000000005</v>
      </c>
      <c r="EN21">
        <v>-1.6899999999999998E-2</v>
      </c>
      <c r="EO21">
        <v>-0.65806080086610197</v>
      </c>
      <c r="EP21">
        <v>8.1547674161403102E-4</v>
      </c>
      <c r="EQ21">
        <v>-7.5071724955183801E-7</v>
      </c>
      <c r="ER21">
        <v>1.8443278439785599E-10</v>
      </c>
      <c r="ES21">
        <v>-0.158728986340887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3</v>
      </c>
      <c r="FB21">
        <v>7.1</v>
      </c>
      <c r="FC21">
        <v>2</v>
      </c>
      <c r="FD21">
        <v>514.70899999999995</v>
      </c>
      <c r="FE21">
        <v>469.33</v>
      </c>
      <c r="FF21">
        <v>23.082699999999999</v>
      </c>
      <c r="FG21">
        <v>33.285499999999999</v>
      </c>
      <c r="FH21">
        <v>29.999700000000001</v>
      </c>
      <c r="FI21">
        <v>33.267699999999998</v>
      </c>
      <c r="FJ21">
        <v>33.2256</v>
      </c>
      <c r="FK21">
        <v>9.4952400000000008</v>
      </c>
      <c r="FL21">
        <v>52.0002</v>
      </c>
      <c r="FM21">
        <v>0</v>
      </c>
      <c r="FN21">
        <v>23.0947</v>
      </c>
      <c r="FO21">
        <v>152.946</v>
      </c>
      <c r="FP21">
        <v>17.035799999999998</v>
      </c>
      <c r="FQ21">
        <v>100.968</v>
      </c>
      <c r="FR21">
        <v>100.669</v>
      </c>
    </row>
    <row r="22" spans="1:174" x14ac:dyDescent="0.25">
      <c r="A22">
        <v>6</v>
      </c>
      <c r="B22">
        <v>1608157839.0999999</v>
      </c>
      <c r="C22">
        <v>520</v>
      </c>
      <c r="D22" t="s">
        <v>317</v>
      </c>
      <c r="E22" t="s">
        <v>318</v>
      </c>
      <c r="F22" t="s">
        <v>290</v>
      </c>
      <c r="G22" t="s">
        <v>291</v>
      </c>
      <c r="H22">
        <v>1608157831.3499999</v>
      </c>
      <c r="I22">
        <f t="shared" si="0"/>
        <v>2.2125557733572378E-3</v>
      </c>
      <c r="J22">
        <f t="shared" si="1"/>
        <v>3.9952992501934479</v>
      </c>
      <c r="K22">
        <f t="shared" si="2"/>
        <v>199.081433333333</v>
      </c>
      <c r="L22">
        <f t="shared" si="3"/>
        <v>141.7486618211899</v>
      </c>
      <c r="M22">
        <f t="shared" si="4"/>
        <v>14.475371708927907</v>
      </c>
      <c r="N22">
        <f t="shared" si="5"/>
        <v>20.330193673936687</v>
      </c>
      <c r="O22">
        <f t="shared" si="6"/>
        <v>0.12445410180792711</v>
      </c>
      <c r="P22">
        <f t="shared" si="7"/>
        <v>2.9634976883721356</v>
      </c>
      <c r="Q22">
        <f t="shared" si="8"/>
        <v>0.12162175196560059</v>
      </c>
      <c r="R22">
        <f t="shared" si="9"/>
        <v>7.6262701632196547E-2</v>
      </c>
      <c r="S22">
        <f t="shared" si="10"/>
        <v>231.29205593107258</v>
      </c>
      <c r="T22">
        <f t="shared" si="11"/>
        <v>28.760206424312262</v>
      </c>
      <c r="U22">
        <f t="shared" si="12"/>
        <v>27.988706666666701</v>
      </c>
      <c r="V22">
        <f t="shared" si="13"/>
        <v>3.7923420166106516</v>
      </c>
      <c r="W22">
        <f t="shared" si="14"/>
        <v>52.423430741496283</v>
      </c>
      <c r="X22">
        <f t="shared" si="15"/>
        <v>1.9871348141803191</v>
      </c>
      <c r="Y22">
        <f t="shared" si="16"/>
        <v>3.7905470627800466</v>
      </c>
      <c r="Z22">
        <f t="shared" si="17"/>
        <v>1.8052072024303325</v>
      </c>
      <c r="AA22">
        <f t="shared" si="18"/>
        <v>-97.573709605054191</v>
      </c>
      <c r="AB22">
        <f t="shared" si="19"/>
        <v>-1.2973168694894794</v>
      </c>
      <c r="AC22">
        <f t="shared" si="20"/>
        <v>-9.5408201324967176E-2</v>
      </c>
      <c r="AD22">
        <f t="shared" si="21"/>
        <v>132.32562125520391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53733.201508999344</v>
      </c>
      <c r="AJ22" t="s">
        <v>292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319</v>
      </c>
      <c r="AR22">
        <v>15351.4</v>
      </c>
      <c r="AS22">
        <v>907.42188461538501</v>
      </c>
      <c r="AT22">
        <v>987.82</v>
      </c>
      <c r="AU22">
        <f t="shared" si="27"/>
        <v>8.1389438748572629E-2</v>
      </c>
      <c r="AV22">
        <v>0.5</v>
      </c>
      <c r="AW22">
        <f t="shared" si="28"/>
        <v>1180.1933806276977</v>
      </c>
      <c r="AX22">
        <f t="shared" si="29"/>
        <v>3.9952992501934479</v>
      </c>
      <c r="AY22">
        <f t="shared" si="30"/>
        <v>48.027638432034429</v>
      </c>
      <c r="AZ22">
        <f t="shared" si="31"/>
        <v>0.34019355753072428</v>
      </c>
      <c r="BA22">
        <f t="shared" si="32"/>
        <v>3.8748283163369803E-3</v>
      </c>
      <c r="BB22">
        <f t="shared" si="33"/>
        <v>2.3023020388329853</v>
      </c>
      <c r="BC22" t="s">
        <v>320</v>
      </c>
      <c r="BD22">
        <v>651.77</v>
      </c>
      <c r="BE22">
        <f t="shared" si="34"/>
        <v>336.05000000000007</v>
      </c>
      <c r="BF22">
        <f t="shared" si="35"/>
        <v>0.23924450345072168</v>
      </c>
      <c r="BG22">
        <f t="shared" si="36"/>
        <v>0.87126050162624358</v>
      </c>
      <c r="BH22">
        <f t="shared" si="37"/>
        <v>0.29520895589838464</v>
      </c>
      <c r="BI22">
        <f t="shared" si="38"/>
        <v>0.89305633084676284</v>
      </c>
      <c r="BJ22">
        <f t="shared" si="39"/>
        <v>0.17184111674821415</v>
      </c>
      <c r="BK22">
        <f t="shared" si="40"/>
        <v>0.82815888325178588</v>
      </c>
      <c r="BL22">
        <f t="shared" si="41"/>
        <v>1400.01033333333</v>
      </c>
      <c r="BM22">
        <f t="shared" si="42"/>
        <v>1180.1933806276977</v>
      </c>
      <c r="BN22">
        <f t="shared" si="43"/>
        <v>0.84298904981489453</v>
      </c>
      <c r="BO22">
        <f t="shared" si="44"/>
        <v>0.19597809962978913</v>
      </c>
      <c r="BP22">
        <v>6</v>
      </c>
      <c r="BQ22">
        <v>0.5</v>
      </c>
      <c r="BR22" t="s">
        <v>295</v>
      </c>
      <c r="BS22">
        <v>2</v>
      </c>
      <c r="BT22">
        <v>1608157831.3499999</v>
      </c>
      <c r="BU22">
        <v>199.081433333333</v>
      </c>
      <c r="BV22">
        <v>204.40213333333301</v>
      </c>
      <c r="BW22">
        <v>19.458823333333299</v>
      </c>
      <c r="BX22">
        <v>16.8565133333333</v>
      </c>
      <c r="BY22">
        <v>199.60513333333299</v>
      </c>
      <c r="BZ22">
        <v>19.4779466666667</v>
      </c>
      <c r="CA22">
        <v>500.2099</v>
      </c>
      <c r="CB22">
        <v>102.019966666667</v>
      </c>
      <c r="CC22">
        <v>0.10002179</v>
      </c>
      <c r="CD22">
        <v>27.980586666666699</v>
      </c>
      <c r="CE22">
        <v>27.988706666666701</v>
      </c>
      <c r="CF22">
        <v>999.9</v>
      </c>
      <c r="CG22">
        <v>0</v>
      </c>
      <c r="CH22">
        <v>0</v>
      </c>
      <c r="CI22">
        <v>9992.9583333333303</v>
      </c>
      <c r="CJ22">
        <v>0</v>
      </c>
      <c r="CK22">
        <v>260.42623333333302</v>
      </c>
      <c r="CL22">
        <v>1400.01033333333</v>
      </c>
      <c r="CM22">
        <v>0.900007</v>
      </c>
      <c r="CN22">
        <v>9.9992800000000007E-2</v>
      </c>
      <c r="CO22">
        <v>0</v>
      </c>
      <c r="CP22">
        <v>907.43336666666698</v>
      </c>
      <c r="CQ22">
        <v>4.99979</v>
      </c>
      <c r="CR22">
        <v>12722.2066666667</v>
      </c>
      <c r="CS22">
        <v>11904.7866666667</v>
      </c>
      <c r="CT22">
        <v>47.210099999999997</v>
      </c>
      <c r="CU22">
        <v>49.316200000000002</v>
      </c>
      <c r="CV22">
        <v>48.311999999999998</v>
      </c>
      <c r="CW22">
        <v>48.186999999999998</v>
      </c>
      <c r="CX22">
        <v>48.375</v>
      </c>
      <c r="CY22">
        <v>1255.52033333333</v>
      </c>
      <c r="CZ22">
        <v>139.49</v>
      </c>
      <c r="DA22">
        <v>0</v>
      </c>
      <c r="DB22">
        <v>74.099999904632597</v>
      </c>
      <c r="DC22">
        <v>0</v>
      </c>
      <c r="DD22">
        <v>907.42188461538501</v>
      </c>
      <c r="DE22">
        <v>-3.0957606904638801</v>
      </c>
      <c r="DF22">
        <v>-32.964102570774998</v>
      </c>
      <c r="DG22">
        <v>12722.2384615385</v>
      </c>
      <c r="DH22">
        <v>15</v>
      </c>
      <c r="DI22">
        <v>1608157587.0999999</v>
      </c>
      <c r="DJ22" t="s">
        <v>307</v>
      </c>
      <c r="DK22">
        <v>1608157587.0999999</v>
      </c>
      <c r="DL22">
        <v>1608157337.0999999</v>
      </c>
      <c r="DM22">
        <v>18</v>
      </c>
      <c r="DN22">
        <v>-1.2E-2</v>
      </c>
      <c r="DO22">
        <v>-8.9999999999999993E-3</v>
      </c>
      <c r="DP22">
        <v>-0.59599999999999997</v>
      </c>
      <c r="DQ22">
        <v>-2.5999999999999999E-2</v>
      </c>
      <c r="DR22">
        <v>82</v>
      </c>
      <c r="DS22">
        <v>19</v>
      </c>
      <c r="DT22">
        <v>0.2</v>
      </c>
      <c r="DU22">
        <v>0.13</v>
      </c>
      <c r="DV22">
        <v>4.0026292385311901</v>
      </c>
      <c r="DW22">
        <v>-0.28646131717524398</v>
      </c>
      <c r="DX22">
        <v>4.5332530233547198E-2</v>
      </c>
      <c r="DY22">
        <v>1</v>
      </c>
      <c r="DZ22">
        <v>-5.3251439999999999</v>
      </c>
      <c r="EA22">
        <v>0.19308173526140501</v>
      </c>
      <c r="EB22">
        <v>4.7636856011565899E-2</v>
      </c>
      <c r="EC22">
        <v>1</v>
      </c>
      <c r="ED22">
        <v>2.6015126666666699</v>
      </c>
      <c r="EE22">
        <v>9.0174327030031198E-2</v>
      </c>
      <c r="EF22">
        <v>6.58336637966389E-3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-0.52400000000000002</v>
      </c>
      <c r="EN22">
        <v>-1.89E-2</v>
      </c>
      <c r="EO22">
        <v>-0.65806080086610197</v>
      </c>
      <c r="EP22">
        <v>8.1547674161403102E-4</v>
      </c>
      <c r="EQ22">
        <v>-7.5071724955183801E-7</v>
      </c>
      <c r="ER22">
        <v>1.8443278439785599E-10</v>
      </c>
      <c r="ES22">
        <v>-0.158728986340887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4.2</v>
      </c>
      <c r="FB22">
        <v>8.4</v>
      </c>
      <c r="FC22">
        <v>2</v>
      </c>
      <c r="FD22">
        <v>514.66899999999998</v>
      </c>
      <c r="FE22">
        <v>469.38</v>
      </c>
      <c r="FF22">
        <v>23.0611</v>
      </c>
      <c r="FG22">
        <v>33.237099999999998</v>
      </c>
      <c r="FH22">
        <v>29.9998</v>
      </c>
      <c r="FI22">
        <v>33.218000000000004</v>
      </c>
      <c r="FJ22">
        <v>33.177</v>
      </c>
      <c r="FK22">
        <v>11.756399999999999</v>
      </c>
      <c r="FL22">
        <v>52.571199999999997</v>
      </c>
      <c r="FM22">
        <v>0</v>
      </c>
      <c r="FN22">
        <v>23.070499999999999</v>
      </c>
      <c r="FO22">
        <v>204.821</v>
      </c>
      <c r="FP22">
        <v>16.834599999999998</v>
      </c>
      <c r="FQ22">
        <v>100.979</v>
      </c>
      <c r="FR22">
        <v>100.672</v>
      </c>
    </row>
    <row r="23" spans="1:174" x14ac:dyDescent="0.25">
      <c r="A23">
        <v>7</v>
      </c>
      <c r="B23">
        <v>1608157913.0999999</v>
      </c>
      <c r="C23">
        <v>594</v>
      </c>
      <c r="D23" t="s">
        <v>321</v>
      </c>
      <c r="E23" t="s">
        <v>322</v>
      </c>
      <c r="F23" t="s">
        <v>290</v>
      </c>
      <c r="G23" t="s">
        <v>291</v>
      </c>
      <c r="H23">
        <v>1608157905.3499999</v>
      </c>
      <c r="I23">
        <f t="shared" si="0"/>
        <v>2.2340323209993299E-3</v>
      </c>
      <c r="J23">
        <f t="shared" si="1"/>
        <v>5.5420426279463042</v>
      </c>
      <c r="K23">
        <f t="shared" si="2"/>
        <v>249.01843333333301</v>
      </c>
      <c r="L23">
        <f t="shared" si="3"/>
        <v>170.68582829757167</v>
      </c>
      <c r="M23">
        <f t="shared" si="4"/>
        <v>17.430136130057804</v>
      </c>
      <c r="N23">
        <f t="shared" si="5"/>
        <v>25.429323776820368</v>
      </c>
      <c r="O23">
        <f t="shared" si="6"/>
        <v>0.12523712360274952</v>
      </c>
      <c r="P23">
        <f t="shared" si="7"/>
        <v>2.9674166761605081</v>
      </c>
      <c r="Q23">
        <f t="shared" si="8"/>
        <v>0.12237315764073831</v>
      </c>
      <c r="R23">
        <f t="shared" si="9"/>
        <v>7.6735084554821809E-2</v>
      </c>
      <c r="S23">
        <f t="shared" si="10"/>
        <v>231.29098670665454</v>
      </c>
      <c r="T23">
        <f t="shared" si="11"/>
        <v>28.738333951775143</v>
      </c>
      <c r="U23">
        <f t="shared" si="12"/>
        <v>27.9572033333333</v>
      </c>
      <c r="V23">
        <f t="shared" si="13"/>
        <v>3.7853822367622292</v>
      </c>
      <c r="W23">
        <f t="shared" si="14"/>
        <v>52.115520270835738</v>
      </c>
      <c r="X23">
        <f t="shared" si="15"/>
        <v>1.9736902554462687</v>
      </c>
      <c r="Y23">
        <f t="shared" si="16"/>
        <v>3.7871448758245663</v>
      </c>
      <c r="Z23">
        <f t="shared" si="17"/>
        <v>1.8116919813159604</v>
      </c>
      <c r="AA23">
        <f t="shared" si="18"/>
        <v>-98.520825356070446</v>
      </c>
      <c r="AB23">
        <f t="shared" si="19"/>
        <v>1.2771686199744727</v>
      </c>
      <c r="AC23">
        <f t="shared" si="20"/>
        <v>9.3780473712429618E-2</v>
      </c>
      <c r="AD23">
        <f t="shared" si="21"/>
        <v>134.14111044427099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53850.44691250912</v>
      </c>
      <c r="AJ23" t="s">
        <v>292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323</v>
      </c>
      <c r="AR23">
        <v>15351.8</v>
      </c>
      <c r="AS23">
        <v>916.97316000000001</v>
      </c>
      <c r="AT23">
        <v>1007.69</v>
      </c>
      <c r="AU23">
        <f t="shared" si="27"/>
        <v>9.0024551201262293E-2</v>
      </c>
      <c r="AV23">
        <v>0.5</v>
      </c>
      <c r="AW23">
        <f t="shared" si="28"/>
        <v>1180.1870225842179</v>
      </c>
      <c r="AX23">
        <f t="shared" si="29"/>
        <v>5.5420426279463042</v>
      </c>
      <c r="AY23">
        <f t="shared" si="30"/>
        <v>53.122903520849107</v>
      </c>
      <c r="AZ23">
        <f t="shared" si="31"/>
        <v>0.35702448173545442</v>
      </c>
      <c r="BA23">
        <f t="shared" si="32"/>
        <v>5.1854409433872758E-3</v>
      </c>
      <c r="BB23">
        <f t="shared" si="33"/>
        <v>2.2371860393573417</v>
      </c>
      <c r="BC23" t="s">
        <v>324</v>
      </c>
      <c r="BD23">
        <v>647.91999999999996</v>
      </c>
      <c r="BE23">
        <f t="shared" si="34"/>
        <v>359.7700000000001</v>
      </c>
      <c r="BF23">
        <f t="shared" si="35"/>
        <v>0.25215231953748235</v>
      </c>
      <c r="BG23">
        <f t="shared" si="36"/>
        <v>0.86237644214585185</v>
      </c>
      <c r="BH23">
        <f t="shared" si="37"/>
        <v>0.31044757118751592</v>
      </c>
      <c r="BI23">
        <f t="shared" si="38"/>
        <v>0.88525377999772847</v>
      </c>
      <c r="BJ23">
        <f t="shared" si="39"/>
        <v>0.17816718962060521</v>
      </c>
      <c r="BK23">
        <f t="shared" si="40"/>
        <v>0.82183281037939482</v>
      </c>
      <c r="BL23">
        <f t="shared" si="41"/>
        <v>1400.0026666666699</v>
      </c>
      <c r="BM23">
        <f t="shared" si="42"/>
        <v>1180.1870225842179</v>
      </c>
      <c r="BN23">
        <f t="shared" si="43"/>
        <v>0.84298912472372556</v>
      </c>
      <c r="BO23">
        <f t="shared" si="44"/>
        <v>0.19597824944745118</v>
      </c>
      <c r="BP23">
        <v>6</v>
      </c>
      <c r="BQ23">
        <v>0.5</v>
      </c>
      <c r="BR23" t="s">
        <v>295</v>
      </c>
      <c r="BS23">
        <v>2</v>
      </c>
      <c r="BT23">
        <v>1608157905.3499999</v>
      </c>
      <c r="BU23">
        <v>249.01843333333301</v>
      </c>
      <c r="BV23">
        <v>256.33326666666699</v>
      </c>
      <c r="BW23">
        <v>19.327500000000001</v>
      </c>
      <c r="BX23">
        <v>16.6996233333333</v>
      </c>
      <c r="BY23">
        <v>249.51689999999999</v>
      </c>
      <c r="BZ23">
        <v>19.349336666666701</v>
      </c>
      <c r="CA23">
        <v>500.21846666666698</v>
      </c>
      <c r="CB23">
        <v>102.018333333333</v>
      </c>
      <c r="CC23">
        <v>9.9905209999999994E-2</v>
      </c>
      <c r="CD23">
        <v>27.9651866666667</v>
      </c>
      <c r="CE23">
        <v>27.9572033333333</v>
      </c>
      <c r="CF23">
        <v>999.9</v>
      </c>
      <c r="CG23">
        <v>0</v>
      </c>
      <c r="CH23">
        <v>0</v>
      </c>
      <c r="CI23">
        <v>10015.3283333333</v>
      </c>
      <c r="CJ23">
        <v>0</v>
      </c>
      <c r="CK23">
        <v>258.93053333333302</v>
      </c>
      <c r="CL23">
        <v>1400.0026666666699</v>
      </c>
      <c r="CM23">
        <v>0.900003</v>
      </c>
      <c r="CN23">
        <v>9.9996840000000004E-2</v>
      </c>
      <c r="CO23">
        <v>0</v>
      </c>
      <c r="CP23">
        <v>917.00170000000003</v>
      </c>
      <c r="CQ23">
        <v>4.99979</v>
      </c>
      <c r="CR23">
        <v>12856.73</v>
      </c>
      <c r="CS23">
        <v>11904.696666666699</v>
      </c>
      <c r="CT23">
        <v>47.201700000000002</v>
      </c>
      <c r="CU23">
        <v>49.311999999999998</v>
      </c>
      <c r="CV23">
        <v>48.311999999999998</v>
      </c>
      <c r="CW23">
        <v>48.186999999999998</v>
      </c>
      <c r="CX23">
        <v>48.3874</v>
      </c>
      <c r="CY23">
        <v>1255.5063333333301</v>
      </c>
      <c r="CZ23">
        <v>139.49233333333299</v>
      </c>
      <c r="DA23">
        <v>0</v>
      </c>
      <c r="DB23">
        <v>73.400000095367403</v>
      </c>
      <c r="DC23">
        <v>0</v>
      </c>
      <c r="DD23">
        <v>916.97316000000001</v>
      </c>
      <c r="DE23">
        <v>-0.55430771233531295</v>
      </c>
      <c r="DF23">
        <v>-28.699999892689501</v>
      </c>
      <c r="DG23">
        <v>12856.5</v>
      </c>
      <c r="DH23">
        <v>15</v>
      </c>
      <c r="DI23">
        <v>1608157587.0999999</v>
      </c>
      <c r="DJ23" t="s">
        <v>307</v>
      </c>
      <c r="DK23">
        <v>1608157587.0999999</v>
      </c>
      <c r="DL23">
        <v>1608157337.0999999</v>
      </c>
      <c r="DM23">
        <v>18</v>
      </c>
      <c r="DN23">
        <v>-1.2E-2</v>
      </c>
      <c r="DO23">
        <v>-8.9999999999999993E-3</v>
      </c>
      <c r="DP23">
        <v>-0.59599999999999997</v>
      </c>
      <c r="DQ23">
        <v>-2.5999999999999999E-2</v>
      </c>
      <c r="DR23">
        <v>82</v>
      </c>
      <c r="DS23">
        <v>19</v>
      </c>
      <c r="DT23">
        <v>0.2</v>
      </c>
      <c r="DU23">
        <v>0.13</v>
      </c>
      <c r="DV23">
        <v>5.5472926359225099</v>
      </c>
      <c r="DW23">
        <v>-0.20718178078031399</v>
      </c>
      <c r="DX23">
        <v>5.1257952808390898E-2</v>
      </c>
      <c r="DY23">
        <v>1</v>
      </c>
      <c r="DZ23">
        <v>-7.3175653333333299</v>
      </c>
      <c r="EA23">
        <v>0.17659034482757899</v>
      </c>
      <c r="EB23">
        <v>5.8995333133694101E-2</v>
      </c>
      <c r="EC23">
        <v>1</v>
      </c>
      <c r="ED23">
        <v>2.6276603333333299</v>
      </c>
      <c r="EE23">
        <v>1.5199021134596201E-2</v>
      </c>
      <c r="EF23">
        <v>1.2700170165089301E-3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-0.498</v>
      </c>
      <c r="EN23">
        <v>-2.1899999999999999E-2</v>
      </c>
      <c r="EO23">
        <v>-0.65806080086610197</v>
      </c>
      <c r="EP23">
        <v>8.1547674161403102E-4</v>
      </c>
      <c r="EQ23">
        <v>-7.5071724955183801E-7</v>
      </c>
      <c r="ER23">
        <v>1.8443278439785599E-10</v>
      </c>
      <c r="ES23">
        <v>-0.158728986340887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5.4</v>
      </c>
      <c r="FB23">
        <v>9.6</v>
      </c>
      <c r="FC23">
        <v>2</v>
      </c>
      <c r="FD23">
        <v>514.79</v>
      </c>
      <c r="FE23">
        <v>469.40800000000002</v>
      </c>
      <c r="FF23">
        <v>23.100999999999999</v>
      </c>
      <c r="FG23">
        <v>33.192700000000002</v>
      </c>
      <c r="FH23">
        <v>29.999600000000001</v>
      </c>
      <c r="FI23">
        <v>33.172199999999997</v>
      </c>
      <c r="FJ23">
        <v>33.130099999999999</v>
      </c>
      <c r="FK23">
        <v>13.9704</v>
      </c>
      <c r="FL23">
        <v>52.972299999999997</v>
      </c>
      <c r="FM23">
        <v>0</v>
      </c>
      <c r="FN23">
        <v>23.122699999999998</v>
      </c>
      <c r="FO23">
        <v>256.678</v>
      </c>
      <c r="FP23">
        <v>16.691600000000001</v>
      </c>
      <c r="FQ23">
        <v>100.989</v>
      </c>
      <c r="FR23">
        <v>100.673</v>
      </c>
    </row>
    <row r="24" spans="1:174" x14ac:dyDescent="0.25">
      <c r="A24">
        <v>8</v>
      </c>
      <c r="B24">
        <v>1608158026.0999999</v>
      </c>
      <c r="C24">
        <v>707</v>
      </c>
      <c r="D24" t="s">
        <v>325</v>
      </c>
      <c r="E24" t="s">
        <v>326</v>
      </c>
      <c r="F24" t="s">
        <v>290</v>
      </c>
      <c r="G24" t="s">
        <v>291</v>
      </c>
      <c r="H24">
        <v>1608158018.3499999</v>
      </c>
      <c r="I24">
        <f t="shared" si="0"/>
        <v>2.0811444228071587E-3</v>
      </c>
      <c r="J24">
        <f t="shared" si="1"/>
        <v>9.379649662404379</v>
      </c>
      <c r="K24">
        <f t="shared" si="2"/>
        <v>399.577566666667</v>
      </c>
      <c r="L24">
        <f t="shared" si="3"/>
        <v>258.2054771500579</v>
      </c>
      <c r="M24">
        <f t="shared" si="4"/>
        <v>26.367458912432344</v>
      </c>
      <c r="N24">
        <f t="shared" si="5"/>
        <v>40.804111468518762</v>
      </c>
      <c r="O24">
        <f t="shared" si="6"/>
        <v>0.11602016122852601</v>
      </c>
      <c r="P24">
        <f t="shared" si="7"/>
        <v>2.9637301550257535</v>
      </c>
      <c r="Q24">
        <f t="shared" si="8"/>
        <v>0.11355477825725635</v>
      </c>
      <c r="R24">
        <f t="shared" si="9"/>
        <v>7.118887789905759E-2</v>
      </c>
      <c r="S24">
        <f t="shared" si="10"/>
        <v>231.29102546542066</v>
      </c>
      <c r="T24">
        <f t="shared" si="11"/>
        <v>28.808824106754521</v>
      </c>
      <c r="U24">
        <f t="shared" si="12"/>
        <v>27.9818866666667</v>
      </c>
      <c r="V24">
        <f t="shared" si="13"/>
        <v>3.7908343823915374</v>
      </c>
      <c r="W24">
        <f t="shared" si="14"/>
        <v>51.981643712773398</v>
      </c>
      <c r="X24">
        <f t="shared" si="15"/>
        <v>1.9721014648118262</v>
      </c>
      <c r="Y24">
        <f t="shared" si="16"/>
        <v>3.7938420641500876</v>
      </c>
      <c r="Z24">
        <f t="shared" si="17"/>
        <v>1.8187329175797111</v>
      </c>
      <c r="AA24">
        <f t="shared" si="18"/>
        <v>-91.778469045795703</v>
      </c>
      <c r="AB24">
        <f t="shared" si="19"/>
        <v>2.1735490356631644</v>
      </c>
      <c r="AC24">
        <f t="shared" si="20"/>
        <v>0.15984259241842305</v>
      </c>
      <c r="AD24">
        <f t="shared" si="21"/>
        <v>141.84594804770654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53737.291109725731</v>
      </c>
      <c r="AJ24" t="s">
        <v>292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327</v>
      </c>
      <c r="AR24">
        <v>15353.5</v>
      </c>
      <c r="AS24">
        <v>982.38847999999996</v>
      </c>
      <c r="AT24">
        <v>1110.19</v>
      </c>
      <c r="AU24">
        <f t="shared" si="27"/>
        <v>0.11511679982705669</v>
      </c>
      <c r="AV24">
        <v>0.5</v>
      </c>
      <c r="AW24">
        <f t="shared" si="28"/>
        <v>1180.1837706277736</v>
      </c>
      <c r="AX24">
        <f t="shared" si="29"/>
        <v>9.379649662404379</v>
      </c>
      <c r="AY24">
        <f t="shared" si="30"/>
        <v>67.929489441249203</v>
      </c>
      <c r="AZ24">
        <f t="shared" si="31"/>
        <v>0.4072456066078779</v>
      </c>
      <c r="BA24">
        <f t="shared" si="32"/>
        <v>8.4371581698026374E-3</v>
      </c>
      <c r="BB24">
        <f t="shared" si="33"/>
        <v>1.9383078572136299</v>
      </c>
      <c r="BC24" t="s">
        <v>328</v>
      </c>
      <c r="BD24">
        <v>658.07</v>
      </c>
      <c r="BE24">
        <f t="shared" si="34"/>
        <v>452.12</v>
      </c>
      <c r="BF24">
        <f t="shared" si="35"/>
        <v>0.28267168008493343</v>
      </c>
      <c r="BG24">
        <f t="shared" si="36"/>
        <v>0.82637547474856088</v>
      </c>
      <c r="BH24">
        <f t="shared" si="37"/>
        <v>0.32378334408440806</v>
      </c>
      <c r="BI24">
        <f t="shared" si="38"/>
        <v>0.84500408387160686</v>
      </c>
      <c r="BJ24">
        <f t="shared" si="39"/>
        <v>0.18935253853291537</v>
      </c>
      <c r="BK24">
        <f t="shared" si="40"/>
        <v>0.81064746146708466</v>
      </c>
      <c r="BL24">
        <f t="shared" si="41"/>
        <v>1399.99833333333</v>
      </c>
      <c r="BM24">
        <f t="shared" si="42"/>
        <v>1180.1837706277736</v>
      </c>
      <c r="BN24">
        <f t="shared" si="43"/>
        <v>0.84298941115009163</v>
      </c>
      <c r="BO24">
        <f t="shared" si="44"/>
        <v>0.19597882230018324</v>
      </c>
      <c r="BP24">
        <v>6</v>
      </c>
      <c r="BQ24">
        <v>0.5</v>
      </c>
      <c r="BR24" t="s">
        <v>295</v>
      </c>
      <c r="BS24">
        <v>2</v>
      </c>
      <c r="BT24">
        <v>1608158018.3499999</v>
      </c>
      <c r="BU24">
        <v>399.577566666667</v>
      </c>
      <c r="BV24">
        <v>411.82580000000002</v>
      </c>
      <c r="BW24">
        <v>19.311963333333299</v>
      </c>
      <c r="BX24">
        <v>16.863866666666699</v>
      </c>
      <c r="BY24">
        <v>400.01786666666698</v>
      </c>
      <c r="BZ24">
        <v>19.371963333333301</v>
      </c>
      <c r="CA24">
        <v>500.21393333333299</v>
      </c>
      <c r="CB24">
        <v>102.0181</v>
      </c>
      <c r="CC24">
        <v>0.10002392</v>
      </c>
      <c r="CD24">
        <v>27.99549</v>
      </c>
      <c r="CE24">
        <v>27.9818866666667</v>
      </c>
      <c r="CF24">
        <v>999.9</v>
      </c>
      <c r="CG24">
        <v>0</v>
      </c>
      <c r="CH24">
        <v>0</v>
      </c>
      <c r="CI24">
        <v>9994.4576666666708</v>
      </c>
      <c r="CJ24">
        <v>0</v>
      </c>
      <c r="CK24">
        <v>258.71159999999998</v>
      </c>
      <c r="CL24">
        <v>1399.99833333333</v>
      </c>
      <c r="CM24">
        <v>0.89999723333333304</v>
      </c>
      <c r="CN24">
        <v>0.100002696666667</v>
      </c>
      <c r="CO24">
        <v>0</v>
      </c>
      <c r="CP24">
        <v>982.31600000000003</v>
      </c>
      <c r="CQ24">
        <v>4.99979</v>
      </c>
      <c r="CR24">
        <v>13757.3833333333</v>
      </c>
      <c r="CS24">
        <v>11904.653333333301</v>
      </c>
      <c r="CT24">
        <v>47.153933333333299</v>
      </c>
      <c r="CU24">
        <v>49.311999999999998</v>
      </c>
      <c r="CV24">
        <v>48.278933333333299</v>
      </c>
      <c r="CW24">
        <v>48.149799999999999</v>
      </c>
      <c r="CX24">
        <v>48.358199999999997</v>
      </c>
      <c r="CY24">
        <v>1255.4926666666699</v>
      </c>
      <c r="CZ24">
        <v>139.505666666667</v>
      </c>
      <c r="DA24">
        <v>0</v>
      </c>
      <c r="DB24">
        <v>112.200000047684</v>
      </c>
      <c r="DC24">
        <v>0</v>
      </c>
      <c r="DD24">
        <v>982.38847999999996</v>
      </c>
      <c r="DE24">
        <v>13.561153839307099</v>
      </c>
      <c r="DF24">
        <v>183.65384611413401</v>
      </c>
      <c r="DG24">
        <v>13758.788</v>
      </c>
      <c r="DH24">
        <v>15</v>
      </c>
      <c r="DI24">
        <v>1608158050.0999999</v>
      </c>
      <c r="DJ24" t="s">
        <v>329</v>
      </c>
      <c r="DK24">
        <v>1608157587.0999999</v>
      </c>
      <c r="DL24">
        <v>1608158050.0999999</v>
      </c>
      <c r="DM24">
        <v>19</v>
      </c>
      <c r="DN24">
        <v>-1.2E-2</v>
      </c>
      <c r="DO24">
        <v>0.01</v>
      </c>
      <c r="DP24">
        <v>-0.59599999999999997</v>
      </c>
      <c r="DQ24">
        <v>-0.06</v>
      </c>
      <c r="DR24">
        <v>82</v>
      </c>
      <c r="DS24">
        <v>17</v>
      </c>
      <c r="DT24">
        <v>0.2</v>
      </c>
      <c r="DU24">
        <v>0.04</v>
      </c>
      <c r="DV24">
        <v>9.3688016367423597</v>
      </c>
      <c r="DW24">
        <v>-9.8573213922293998E-2</v>
      </c>
      <c r="DX24">
        <v>7.5336891740948903E-2</v>
      </c>
      <c r="DY24">
        <v>1</v>
      </c>
      <c r="DZ24">
        <v>-12.2470266666667</v>
      </c>
      <c r="EA24">
        <v>-0.10498064516133999</v>
      </c>
      <c r="EB24">
        <v>8.2831430964070502E-2</v>
      </c>
      <c r="EC24">
        <v>1</v>
      </c>
      <c r="ED24">
        <v>2.4872969999999999</v>
      </c>
      <c r="EE24">
        <v>-5.3981846496111402E-2</v>
      </c>
      <c r="EF24">
        <v>4.1705860099830998E-3</v>
      </c>
      <c r="EG24">
        <v>1</v>
      </c>
      <c r="EH24">
        <v>3</v>
      </c>
      <c r="EI24">
        <v>3</v>
      </c>
      <c r="EJ24" t="s">
        <v>308</v>
      </c>
      <c r="EK24">
        <v>100</v>
      </c>
      <c r="EL24">
        <v>100</v>
      </c>
      <c r="EM24">
        <v>-0.44</v>
      </c>
      <c r="EN24">
        <v>-0.06</v>
      </c>
      <c r="EO24">
        <v>-0.65806080086610197</v>
      </c>
      <c r="EP24">
        <v>8.1547674161403102E-4</v>
      </c>
      <c r="EQ24">
        <v>-7.5071724955183801E-7</v>
      </c>
      <c r="ER24">
        <v>1.8443278439785599E-10</v>
      </c>
      <c r="ES24">
        <v>-0.158728986340887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7.3</v>
      </c>
      <c r="FB24">
        <v>11.5</v>
      </c>
      <c r="FC24">
        <v>2</v>
      </c>
      <c r="FD24">
        <v>514.70000000000005</v>
      </c>
      <c r="FE24">
        <v>470.27100000000002</v>
      </c>
      <c r="FF24">
        <v>23.188400000000001</v>
      </c>
      <c r="FG24">
        <v>33.118000000000002</v>
      </c>
      <c r="FH24">
        <v>29.9998</v>
      </c>
      <c r="FI24">
        <v>33.099200000000003</v>
      </c>
      <c r="FJ24">
        <v>33.057600000000001</v>
      </c>
      <c r="FK24">
        <v>20.298500000000001</v>
      </c>
      <c r="FL24">
        <v>52.378</v>
      </c>
      <c r="FM24">
        <v>0</v>
      </c>
      <c r="FN24">
        <v>23.188500000000001</v>
      </c>
      <c r="FO24">
        <v>411.95800000000003</v>
      </c>
      <c r="FP24">
        <v>16.8352</v>
      </c>
      <c r="FQ24">
        <v>100.998</v>
      </c>
      <c r="FR24">
        <v>100.68</v>
      </c>
    </row>
    <row r="25" spans="1:174" x14ac:dyDescent="0.25">
      <c r="A25">
        <v>9</v>
      </c>
      <c r="B25">
        <v>1608158168.5</v>
      </c>
      <c r="C25">
        <v>849.40000009536698</v>
      </c>
      <c r="D25" t="s">
        <v>330</v>
      </c>
      <c r="E25" t="s">
        <v>331</v>
      </c>
      <c r="F25" t="s">
        <v>290</v>
      </c>
      <c r="G25" t="s">
        <v>291</v>
      </c>
      <c r="H25">
        <v>1608158160.5</v>
      </c>
      <c r="I25">
        <f t="shared" si="0"/>
        <v>1.7877311794095927E-3</v>
      </c>
      <c r="J25">
        <f t="shared" si="1"/>
        <v>11.383499966218317</v>
      </c>
      <c r="K25">
        <f t="shared" si="2"/>
        <v>499.84006451612902</v>
      </c>
      <c r="L25">
        <f t="shared" si="3"/>
        <v>302.32220560559063</v>
      </c>
      <c r="M25">
        <f t="shared" si="4"/>
        <v>30.872619365852877</v>
      </c>
      <c r="N25">
        <f t="shared" si="5"/>
        <v>51.042800593157736</v>
      </c>
      <c r="O25">
        <f t="shared" si="6"/>
        <v>9.9584970845014373E-2</v>
      </c>
      <c r="P25">
        <f t="shared" si="7"/>
        <v>2.9647047758801484</v>
      </c>
      <c r="Q25">
        <f t="shared" si="8"/>
        <v>9.7763273245293159E-2</v>
      </c>
      <c r="R25">
        <f t="shared" si="9"/>
        <v>6.1262942417375482E-2</v>
      </c>
      <c r="S25">
        <f t="shared" si="10"/>
        <v>231.29101228927047</v>
      </c>
      <c r="T25">
        <f t="shared" si="11"/>
        <v>28.887291823429624</v>
      </c>
      <c r="U25">
        <f t="shared" si="12"/>
        <v>28.009229032258101</v>
      </c>
      <c r="V25">
        <f t="shared" si="13"/>
        <v>3.7968818617845961</v>
      </c>
      <c r="W25">
        <f t="shared" si="14"/>
        <v>52.241822797978209</v>
      </c>
      <c r="X25">
        <f t="shared" si="15"/>
        <v>1.9823543652190108</v>
      </c>
      <c r="Y25">
        <f t="shared" si="16"/>
        <v>3.7945735026989316</v>
      </c>
      <c r="Z25">
        <f t="shared" si="17"/>
        <v>1.8145274965655853</v>
      </c>
      <c r="AA25">
        <f t="shared" si="18"/>
        <v>-78.838945011963034</v>
      </c>
      <c r="AB25">
        <f t="shared" si="19"/>
        <v>-1.6674208128490726</v>
      </c>
      <c r="AC25">
        <f t="shared" si="20"/>
        <v>-0.12260038376719595</v>
      </c>
      <c r="AD25">
        <f t="shared" si="21"/>
        <v>150.66204608069117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53765.175632507802</v>
      </c>
      <c r="AJ25" t="s">
        <v>292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332</v>
      </c>
      <c r="AR25">
        <v>15355.4</v>
      </c>
      <c r="AS25">
        <v>1051.4223999999999</v>
      </c>
      <c r="AT25">
        <v>1209.06</v>
      </c>
      <c r="AU25">
        <f t="shared" si="27"/>
        <v>0.13038029543612395</v>
      </c>
      <c r="AV25">
        <v>0.5</v>
      </c>
      <c r="AW25">
        <f t="shared" si="28"/>
        <v>1180.1872148282862</v>
      </c>
      <c r="AX25">
        <f t="shared" si="29"/>
        <v>11.383499966218317</v>
      </c>
      <c r="AY25">
        <f t="shared" si="30"/>
        <v>76.936578869624114</v>
      </c>
      <c r="AZ25">
        <f t="shared" si="31"/>
        <v>0.43359303922055142</v>
      </c>
      <c r="BA25">
        <f t="shared" si="32"/>
        <v>1.013504238628349E-2</v>
      </c>
      <c r="BB25">
        <f t="shared" si="33"/>
        <v>1.6980298744479183</v>
      </c>
      <c r="BC25" t="s">
        <v>333</v>
      </c>
      <c r="BD25">
        <v>684.82</v>
      </c>
      <c r="BE25">
        <f t="shared" si="34"/>
        <v>524.2399999999999</v>
      </c>
      <c r="BF25">
        <f t="shared" si="35"/>
        <v>0.3006973905081643</v>
      </c>
      <c r="BG25">
        <f t="shared" si="36"/>
        <v>0.79659017716489611</v>
      </c>
      <c r="BH25">
        <f t="shared" si="37"/>
        <v>0.31937399673969624</v>
      </c>
      <c r="BI25">
        <f t="shared" si="38"/>
        <v>0.80617981600829336</v>
      </c>
      <c r="BJ25">
        <f t="shared" si="39"/>
        <v>0.19585238717360512</v>
      </c>
      <c r="BK25">
        <f t="shared" si="40"/>
        <v>0.80414761282639491</v>
      </c>
      <c r="BL25">
        <f t="shared" si="41"/>
        <v>1400.0029032258101</v>
      </c>
      <c r="BM25">
        <f t="shared" si="42"/>
        <v>1180.1872148282862</v>
      </c>
      <c r="BN25">
        <f t="shared" si="43"/>
        <v>0.84298911960036893</v>
      </c>
      <c r="BO25">
        <f t="shared" si="44"/>
        <v>0.19597823920073787</v>
      </c>
      <c r="BP25">
        <v>6</v>
      </c>
      <c r="BQ25">
        <v>0.5</v>
      </c>
      <c r="BR25" t="s">
        <v>295</v>
      </c>
      <c r="BS25">
        <v>2</v>
      </c>
      <c r="BT25">
        <v>1608158160.5</v>
      </c>
      <c r="BU25">
        <v>499.84006451612902</v>
      </c>
      <c r="BV25">
        <v>514.56609677419397</v>
      </c>
      <c r="BW25">
        <v>19.4123387096774</v>
      </c>
      <c r="BX25">
        <v>17.309629032258101</v>
      </c>
      <c r="BY25">
        <v>500.25487096774202</v>
      </c>
      <c r="BZ25">
        <v>19.422148387096801</v>
      </c>
      <c r="CA25">
        <v>500.21945161290301</v>
      </c>
      <c r="CB25">
        <v>102.018258064516</v>
      </c>
      <c r="CC25">
        <v>0.100007790322581</v>
      </c>
      <c r="CD25">
        <v>27.998796774193501</v>
      </c>
      <c r="CE25">
        <v>28.009229032258101</v>
      </c>
      <c r="CF25">
        <v>999.9</v>
      </c>
      <c r="CG25">
        <v>0</v>
      </c>
      <c r="CH25">
        <v>0</v>
      </c>
      <c r="CI25">
        <v>9999.9629032258108</v>
      </c>
      <c r="CJ25">
        <v>0</v>
      </c>
      <c r="CK25">
        <v>257.251709677419</v>
      </c>
      <c r="CL25">
        <v>1400.0029032258101</v>
      </c>
      <c r="CM25">
        <v>0.90000383870967704</v>
      </c>
      <c r="CN25">
        <v>9.9996174193548407E-2</v>
      </c>
      <c r="CO25">
        <v>0</v>
      </c>
      <c r="CP25">
        <v>1051.2651612903201</v>
      </c>
      <c r="CQ25">
        <v>4.99979</v>
      </c>
      <c r="CR25">
        <v>14692.251612903199</v>
      </c>
      <c r="CS25">
        <v>11904.7193548387</v>
      </c>
      <c r="CT25">
        <v>47.061999999999998</v>
      </c>
      <c r="CU25">
        <v>49.25</v>
      </c>
      <c r="CV25">
        <v>48.217483870967698</v>
      </c>
      <c r="CW25">
        <v>48.125</v>
      </c>
      <c r="CX25">
        <v>48.28</v>
      </c>
      <c r="CY25">
        <v>1255.51096774194</v>
      </c>
      <c r="CZ25">
        <v>139.49258064516101</v>
      </c>
      <c r="DA25">
        <v>0</v>
      </c>
      <c r="DB25">
        <v>141.90000009536701</v>
      </c>
      <c r="DC25">
        <v>0</v>
      </c>
      <c r="DD25">
        <v>1051.4223999999999</v>
      </c>
      <c r="DE25">
        <v>11.128461515882099</v>
      </c>
      <c r="DF25">
        <v>147.62307671702499</v>
      </c>
      <c r="DG25">
        <v>14694.412</v>
      </c>
      <c r="DH25">
        <v>15</v>
      </c>
      <c r="DI25">
        <v>1608158050.0999999</v>
      </c>
      <c r="DJ25" t="s">
        <v>329</v>
      </c>
      <c r="DK25">
        <v>1608157587.0999999</v>
      </c>
      <c r="DL25">
        <v>1608158050.0999999</v>
      </c>
      <c r="DM25">
        <v>19</v>
      </c>
      <c r="DN25">
        <v>-1.2E-2</v>
      </c>
      <c r="DO25">
        <v>0.01</v>
      </c>
      <c r="DP25">
        <v>-0.59599999999999997</v>
      </c>
      <c r="DQ25">
        <v>-0.06</v>
      </c>
      <c r="DR25">
        <v>82</v>
      </c>
      <c r="DS25">
        <v>17</v>
      </c>
      <c r="DT25">
        <v>0.2</v>
      </c>
      <c r="DU25">
        <v>0.04</v>
      </c>
      <c r="DV25">
        <v>11.3805201259007</v>
      </c>
      <c r="DW25">
        <v>8.2344745181329101E-2</v>
      </c>
      <c r="DX25">
        <v>5.2884786349685499E-2</v>
      </c>
      <c r="DY25">
        <v>1</v>
      </c>
      <c r="DZ25">
        <v>-14.7272766666667</v>
      </c>
      <c r="EA25">
        <v>0.18499221357066201</v>
      </c>
      <c r="EB25">
        <v>5.4160346400500603E-2</v>
      </c>
      <c r="EC25">
        <v>1</v>
      </c>
      <c r="ED25">
        <v>2.1027079999999998</v>
      </c>
      <c r="EE25">
        <v>-0.10986874304783401</v>
      </c>
      <c r="EF25">
        <v>1.9920928425486002E-2</v>
      </c>
      <c r="EG25">
        <v>1</v>
      </c>
      <c r="EH25">
        <v>3</v>
      </c>
      <c r="EI25">
        <v>3</v>
      </c>
      <c r="EJ25" t="s">
        <v>308</v>
      </c>
      <c r="EK25">
        <v>100</v>
      </c>
      <c r="EL25">
        <v>100</v>
      </c>
      <c r="EM25">
        <v>-0.41499999999999998</v>
      </c>
      <c r="EN25">
        <v>-9.4000000000000004E-3</v>
      </c>
      <c r="EO25">
        <v>-0.65806080086610197</v>
      </c>
      <c r="EP25">
        <v>8.1547674161403102E-4</v>
      </c>
      <c r="EQ25">
        <v>-7.5071724955183801E-7</v>
      </c>
      <c r="ER25">
        <v>1.8443278439785599E-10</v>
      </c>
      <c r="ES25">
        <v>-0.14822983298565001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9.6999999999999993</v>
      </c>
      <c r="FB25">
        <v>2</v>
      </c>
      <c r="FC25">
        <v>2</v>
      </c>
      <c r="FD25">
        <v>514.40700000000004</v>
      </c>
      <c r="FE25">
        <v>471.31</v>
      </c>
      <c r="FF25">
        <v>23.073599999999999</v>
      </c>
      <c r="FG25">
        <v>33.023299999999999</v>
      </c>
      <c r="FH25">
        <v>29.9999</v>
      </c>
      <c r="FI25">
        <v>33.008600000000001</v>
      </c>
      <c r="FJ25">
        <v>32.968400000000003</v>
      </c>
      <c r="FK25">
        <v>24.289400000000001</v>
      </c>
      <c r="FL25">
        <v>50.9696</v>
      </c>
      <c r="FM25">
        <v>0</v>
      </c>
      <c r="FN25">
        <v>23.0777</v>
      </c>
      <c r="FO25">
        <v>514.61800000000005</v>
      </c>
      <c r="FP25">
        <v>17.303799999999999</v>
      </c>
      <c r="FQ25">
        <v>101.017</v>
      </c>
      <c r="FR25">
        <v>100.687</v>
      </c>
    </row>
    <row r="26" spans="1:174" x14ac:dyDescent="0.25">
      <c r="A26">
        <v>10</v>
      </c>
      <c r="B26">
        <v>1608158289</v>
      </c>
      <c r="C26">
        <v>969.90000009536698</v>
      </c>
      <c r="D26" t="s">
        <v>334</v>
      </c>
      <c r="E26" t="s">
        <v>335</v>
      </c>
      <c r="F26" t="s">
        <v>290</v>
      </c>
      <c r="G26" t="s">
        <v>291</v>
      </c>
      <c r="H26">
        <v>1608158281</v>
      </c>
      <c r="I26">
        <f t="shared" si="0"/>
        <v>1.4938750389713676E-3</v>
      </c>
      <c r="J26">
        <f t="shared" si="1"/>
        <v>12.440113978282453</v>
      </c>
      <c r="K26">
        <f t="shared" si="2"/>
        <v>599.97364516129005</v>
      </c>
      <c r="L26">
        <f t="shared" si="3"/>
        <v>342.84852287185214</v>
      </c>
      <c r="M26">
        <f t="shared" si="4"/>
        <v>35.011387312253099</v>
      </c>
      <c r="N26">
        <f t="shared" si="5"/>
        <v>61.268776927872878</v>
      </c>
      <c r="O26">
        <f t="shared" si="6"/>
        <v>8.2879132696508276E-2</v>
      </c>
      <c r="P26">
        <f t="shared" si="7"/>
        <v>2.96492510539955</v>
      </c>
      <c r="Q26">
        <f t="shared" si="8"/>
        <v>8.1613270332874716E-2</v>
      </c>
      <c r="R26">
        <f t="shared" si="9"/>
        <v>5.1120416055623924E-2</v>
      </c>
      <c r="S26">
        <f t="shared" si="10"/>
        <v>231.29283419273892</v>
      </c>
      <c r="T26">
        <f t="shared" si="11"/>
        <v>28.959805341528416</v>
      </c>
      <c r="U26">
        <f t="shared" si="12"/>
        <v>28.011764516128999</v>
      </c>
      <c r="V26">
        <f t="shared" si="13"/>
        <v>3.7974430765718594</v>
      </c>
      <c r="W26">
        <f t="shared" si="14"/>
        <v>52.218002834214658</v>
      </c>
      <c r="X26">
        <f t="shared" si="15"/>
        <v>1.9811088305952271</v>
      </c>
      <c r="Y26">
        <f t="shared" si="16"/>
        <v>3.7939191908296239</v>
      </c>
      <c r="Z26">
        <f t="shared" si="17"/>
        <v>1.8163342459766323</v>
      </c>
      <c r="AA26">
        <f t="shared" si="18"/>
        <v>-65.879889218637302</v>
      </c>
      <c r="AB26">
        <f t="shared" si="19"/>
        <v>-2.5456612056354384</v>
      </c>
      <c r="AC26">
        <f t="shared" si="20"/>
        <v>-0.18716042679978478</v>
      </c>
      <c r="AD26">
        <f t="shared" si="21"/>
        <v>162.68012334166639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53772.159518965695</v>
      </c>
      <c r="AJ26" t="s">
        <v>292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336</v>
      </c>
      <c r="AR26">
        <v>15356.3</v>
      </c>
      <c r="AS26">
        <v>1100.1861538461501</v>
      </c>
      <c r="AT26">
        <v>1275.3800000000001</v>
      </c>
      <c r="AU26">
        <f t="shared" si="27"/>
        <v>0.13736599770566416</v>
      </c>
      <c r="AV26">
        <v>0.5</v>
      </c>
      <c r="AW26">
        <f t="shared" si="28"/>
        <v>1180.1940296600162</v>
      </c>
      <c r="AX26">
        <f t="shared" si="29"/>
        <v>12.440113978282453</v>
      </c>
      <c r="AY26">
        <f t="shared" si="30"/>
        <v>81.059265185258155</v>
      </c>
      <c r="AZ26">
        <f t="shared" si="31"/>
        <v>0.44983455911179421</v>
      </c>
      <c r="BA26">
        <f t="shared" si="32"/>
        <v>1.1030272252647126E-2</v>
      </c>
      <c r="BB26">
        <f t="shared" si="33"/>
        <v>1.5577318132634976</v>
      </c>
      <c r="BC26" t="s">
        <v>337</v>
      </c>
      <c r="BD26">
        <v>701.67</v>
      </c>
      <c r="BE26">
        <f t="shared" si="34"/>
        <v>573.71000000000015</v>
      </c>
      <c r="BF26">
        <f t="shared" si="35"/>
        <v>0.30537004088101999</v>
      </c>
      <c r="BG26">
        <f t="shared" si="36"/>
        <v>0.77593041739408919</v>
      </c>
      <c r="BH26">
        <f t="shared" si="37"/>
        <v>0.31290030966898796</v>
      </c>
      <c r="BI26">
        <f t="shared" si="38"/>
        <v>0.78013728091478718</v>
      </c>
      <c r="BJ26">
        <f t="shared" si="39"/>
        <v>0.19475703801208594</v>
      </c>
      <c r="BK26">
        <f t="shared" si="40"/>
        <v>0.80524296198791401</v>
      </c>
      <c r="BL26">
        <f t="shared" si="41"/>
        <v>1400.0106451612901</v>
      </c>
      <c r="BM26">
        <f t="shared" si="42"/>
        <v>1180.1940296600162</v>
      </c>
      <c r="BN26">
        <f t="shared" si="43"/>
        <v>0.84298932564477058</v>
      </c>
      <c r="BO26">
        <f t="shared" si="44"/>
        <v>0.19597865128954134</v>
      </c>
      <c r="BP26">
        <v>6</v>
      </c>
      <c r="BQ26">
        <v>0.5</v>
      </c>
      <c r="BR26" t="s">
        <v>295</v>
      </c>
      <c r="BS26">
        <v>2</v>
      </c>
      <c r="BT26">
        <v>1608158281</v>
      </c>
      <c r="BU26">
        <v>599.97364516129005</v>
      </c>
      <c r="BV26">
        <v>615.97029032258104</v>
      </c>
      <c r="BW26">
        <v>19.3999806451613</v>
      </c>
      <c r="BX26">
        <v>17.642880645161299</v>
      </c>
      <c r="BY26">
        <v>600.35264516128996</v>
      </c>
      <c r="BZ26">
        <v>19.410048387096801</v>
      </c>
      <c r="CA26">
        <v>500.219870967742</v>
      </c>
      <c r="CB26">
        <v>102.019096774194</v>
      </c>
      <c r="CC26">
        <v>0.100016993548387</v>
      </c>
      <c r="CD26">
        <v>27.9958387096774</v>
      </c>
      <c r="CE26">
        <v>28.011764516128999</v>
      </c>
      <c r="CF26">
        <v>999.9</v>
      </c>
      <c r="CG26">
        <v>0</v>
      </c>
      <c r="CH26">
        <v>0</v>
      </c>
      <c r="CI26">
        <v>10001.129032258101</v>
      </c>
      <c r="CJ26">
        <v>0</v>
      </c>
      <c r="CK26">
        <v>250.92541935483899</v>
      </c>
      <c r="CL26">
        <v>1400.0106451612901</v>
      </c>
      <c r="CM26">
        <v>0.899998903225807</v>
      </c>
      <c r="CN26">
        <v>0.100001096774194</v>
      </c>
      <c r="CO26">
        <v>0</v>
      </c>
      <c r="CP26">
        <v>1100.13935483871</v>
      </c>
      <c r="CQ26">
        <v>4.99979</v>
      </c>
      <c r="CR26">
        <v>15344.9064516129</v>
      </c>
      <c r="CS26">
        <v>11904.751612903199</v>
      </c>
      <c r="CT26">
        <v>47.054000000000002</v>
      </c>
      <c r="CU26">
        <v>49.217483870967698</v>
      </c>
      <c r="CV26">
        <v>48.183</v>
      </c>
      <c r="CW26">
        <v>48.0843548387097</v>
      </c>
      <c r="CX26">
        <v>48.25</v>
      </c>
      <c r="CY26">
        <v>1255.50774193548</v>
      </c>
      <c r="CZ26">
        <v>139.50290322580599</v>
      </c>
      <c r="DA26">
        <v>0</v>
      </c>
      <c r="DB26">
        <v>120.09999990463299</v>
      </c>
      <c r="DC26">
        <v>0</v>
      </c>
      <c r="DD26">
        <v>1100.1861538461501</v>
      </c>
      <c r="DE26">
        <v>3.6786324791304899</v>
      </c>
      <c r="DF26">
        <v>38.9504274532447</v>
      </c>
      <c r="DG26">
        <v>15345.365384615399</v>
      </c>
      <c r="DH26">
        <v>15</v>
      </c>
      <c r="DI26">
        <v>1608158318</v>
      </c>
      <c r="DJ26" t="s">
        <v>338</v>
      </c>
      <c r="DK26">
        <v>1608158318</v>
      </c>
      <c r="DL26">
        <v>1608158050.0999999</v>
      </c>
      <c r="DM26">
        <v>20</v>
      </c>
      <c r="DN26">
        <v>1.7999999999999999E-2</v>
      </c>
      <c r="DO26">
        <v>0.01</v>
      </c>
      <c r="DP26">
        <v>-0.379</v>
      </c>
      <c r="DQ26">
        <v>-0.06</v>
      </c>
      <c r="DR26">
        <v>625</v>
      </c>
      <c r="DS26">
        <v>17</v>
      </c>
      <c r="DT26">
        <v>0.11</v>
      </c>
      <c r="DU26">
        <v>0.04</v>
      </c>
      <c r="DV26">
        <v>12.465808507273</v>
      </c>
      <c r="DW26">
        <v>-0.263356553880433</v>
      </c>
      <c r="DX26">
        <v>8.1716848320673094E-2</v>
      </c>
      <c r="DY26">
        <v>1</v>
      </c>
      <c r="DZ26">
        <v>-16.016249999999999</v>
      </c>
      <c r="EA26">
        <v>0.78721868743045698</v>
      </c>
      <c r="EB26">
        <v>0.12354994334276299</v>
      </c>
      <c r="EC26">
        <v>0</v>
      </c>
      <c r="ED26">
        <v>1.7554763333333301</v>
      </c>
      <c r="EE26">
        <v>-0.314182958843159</v>
      </c>
      <c r="EF26">
        <v>2.5282209355372599E-2</v>
      </c>
      <c r="EG26">
        <v>0</v>
      </c>
      <c r="EH26">
        <v>1</v>
      </c>
      <c r="EI26">
        <v>3</v>
      </c>
      <c r="EJ26" t="s">
        <v>339</v>
      </c>
      <c r="EK26">
        <v>100</v>
      </c>
      <c r="EL26">
        <v>100</v>
      </c>
      <c r="EM26">
        <v>-0.379</v>
      </c>
      <c r="EN26">
        <v>-9.9000000000000008E-3</v>
      </c>
      <c r="EO26">
        <v>-0.65806080086610197</v>
      </c>
      <c r="EP26">
        <v>8.1547674161403102E-4</v>
      </c>
      <c r="EQ26">
        <v>-7.5071724955183801E-7</v>
      </c>
      <c r="ER26">
        <v>1.8443278439785599E-10</v>
      </c>
      <c r="ES26">
        <v>-0.14822983298565001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11.7</v>
      </c>
      <c r="FB26">
        <v>4</v>
      </c>
      <c r="FC26">
        <v>2</v>
      </c>
      <c r="FD26">
        <v>514.19200000000001</v>
      </c>
      <c r="FE26">
        <v>472.21899999999999</v>
      </c>
      <c r="FF26">
        <v>23.078299999999999</v>
      </c>
      <c r="FG26">
        <v>32.986199999999997</v>
      </c>
      <c r="FH26">
        <v>30.0001</v>
      </c>
      <c r="FI26">
        <v>32.961799999999997</v>
      </c>
      <c r="FJ26">
        <v>32.921500000000002</v>
      </c>
      <c r="FK26">
        <v>28.109300000000001</v>
      </c>
      <c r="FL26">
        <v>49.1873</v>
      </c>
      <c r="FM26">
        <v>0</v>
      </c>
      <c r="FN26">
        <v>23.077300000000001</v>
      </c>
      <c r="FO26">
        <v>615.721</v>
      </c>
      <c r="FP26">
        <v>17.759399999999999</v>
      </c>
      <c r="FQ26">
        <v>101.021</v>
      </c>
      <c r="FR26">
        <v>100.688</v>
      </c>
    </row>
    <row r="27" spans="1:174" x14ac:dyDescent="0.25">
      <c r="A27">
        <v>11</v>
      </c>
      <c r="B27">
        <v>1608158439</v>
      </c>
      <c r="C27">
        <v>1119.9000000953699</v>
      </c>
      <c r="D27" t="s">
        <v>340</v>
      </c>
      <c r="E27" t="s">
        <v>341</v>
      </c>
      <c r="F27" t="s">
        <v>290</v>
      </c>
      <c r="G27" t="s">
        <v>291</v>
      </c>
      <c r="H27">
        <v>1608158431</v>
      </c>
      <c r="I27">
        <f t="shared" si="0"/>
        <v>1.0710609337767751E-3</v>
      </c>
      <c r="J27">
        <f t="shared" si="1"/>
        <v>12.025242101795488</v>
      </c>
      <c r="K27">
        <f t="shared" si="2"/>
        <v>700.09609677419405</v>
      </c>
      <c r="L27">
        <f t="shared" si="3"/>
        <v>357.29655409377813</v>
      </c>
      <c r="M27">
        <f t="shared" si="4"/>
        <v>36.489158284392133</v>
      </c>
      <c r="N27">
        <f t="shared" si="5"/>
        <v>71.497799228071344</v>
      </c>
      <c r="O27">
        <f t="shared" si="6"/>
        <v>5.9329323050105374E-2</v>
      </c>
      <c r="P27">
        <f t="shared" si="7"/>
        <v>2.9645155722735304</v>
      </c>
      <c r="Q27">
        <f t="shared" si="8"/>
        <v>5.8677497056176003E-2</v>
      </c>
      <c r="R27">
        <f t="shared" si="9"/>
        <v>3.6731402799851272E-2</v>
      </c>
      <c r="S27">
        <f t="shared" si="10"/>
        <v>231.28901849418759</v>
      </c>
      <c r="T27">
        <f t="shared" si="11"/>
        <v>29.0753079543383</v>
      </c>
      <c r="U27">
        <f t="shared" si="12"/>
        <v>28.070451612903199</v>
      </c>
      <c r="V27">
        <f t="shared" si="13"/>
        <v>3.8104533683010278</v>
      </c>
      <c r="W27">
        <f t="shared" si="14"/>
        <v>52.67790718165908</v>
      </c>
      <c r="X27">
        <f t="shared" si="15"/>
        <v>1.9993413813053171</v>
      </c>
      <c r="Y27">
        <f t="shared" si="16"/>
        <v>3.7954077682141287</v>
      </c>
      <c r="Z27">
        <f t="shared" si="17"/>
        <v>1.8111119869957106</v>
      </c>
      <c r="AA27">
        <f t="shared" si="18"/>
        <v>-47.233787179555783</v>
      </c>
      <c r="AB27">
        <f t="shared" si="19"/>
        <v>-10.84940143410928</v>
      </c>
      <c r="AC27">
        <f t="shared" si="20"/>
        <v>-0.79803284453741674</v>
      </c>
      <c r="AD27">
        <f t="shared" si="21"/>
        <v>172.40779703598514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53759.134093905013</v>
      </c>
      <c r="AJ27" t="s">
        <v>292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342</v>
      </c>
      <c r="AR27">
        <v>15356.4</v>
      </c>
      <c r="AS27">
        <v>1124.0804000000001</v>
      </c>
      <c r="AT27">
        <v>1306.67</v>
      </c>
      <c r="AU27">
        <f t="shared" si="27"/>
        <v>0.13973658230463704</v>
      </c>
      <c r="AV27">
        <v>0.5</v>
      </c>
      <c r="AW27">
        <f t="shared" si="28"/>
        <v>1180.1744619180838</v>
      </c>
      <c r="AX27">
        <f t="shared" si="29"/>
        <v>12.025242101795488</v>
      </c>
      <c r="AY27">
        <f t="shared" si="30"/>
        <v>82.456772915823521</v>
      </c>
      <c r="AZ27">
        <f t="shared" si="31"/>
        <v>0.44211621909127785</v>
      </c>
      <c r="BA27">
        <f t="shared" si="32"/>
        <v>1.0678920776788075E-2</v>
      </c>
      <c r="BB27">
        <f t="shared" si="33"/>
        <v>1.4964834273381953</v>
      </c>
      <c r="BC27" t="s">
        <v>343</v>
      </c>
      <c r="BD27">
        <v>728.97</v>
      </c>
      <c r="BE27">
        <f t="shared" si="34"/>
        <v>577.70000000000005</v>
      </c>
      <c r="BF27">
        <f t="shared" si="35"/>
        <v>0.31606300848191105</v>
      </c>
      <c r="BG27">
        <f t="shared" si="36"/>
        <v>0.77194042106343586</v>
      </c>
      <c r="BH27">
        <f t="shared" si="37"/>
        <v>0.30884935417428372</v>
      </c>
      <c r="BI27">
        <f t="shared" si="38"/>
        <v>0.76785032489735938</v>
      </c>
      <c r="BJ27">
        <f t="shared" si="39"/>
        <v>0.20496794650370087</v>
      </c>
      <c r="BK27">
        <f t="shared" si="40"/>
        <v>0.79503205349629913</v>
      </c>
      <c r="BL27">
        <f t="shared" si="41"/>
        <v>1399.9874193548401</v>
      </c>
      <c r="BM27">
        <f t="shared" si="42"/>
        <v>1180.1744619180838</v>
      </c>
      <c r="BN27">
        <f t="shared" si="43"/>
        <v>0.8429893337626897</v>
      </c>
      <c r="BO27">
        <f t="shared" si="44"/>
        <v>0.19597866752537932</v>
      </c>
      <c r="BP27">
        <v>6</v>
      </c>
      <c r="BQ27">
        <v>0.5</v>
      </c>
      <c r="BR27" t="s">
        <v>295</v>
      </c>
      <c r="BS27">
        <v>2</v>
      </c>
      <c r="BT27">
        <v>1608158431</v>
      </c>
      <c r="BU27">
        <v>700.09609677419405</v>
      </c>
      <c r="BV27">
        <v>715.41916129032302</v>
      </c>
      <c r="BW27">
        <v>19.5772612903226</v>
      </c>
      <c r="BX27">
        <v>18.3177290322581</v>
      </c>
      <c r="BY27">
        <v>700.47029032258104</v>
      </c>
      <c r="BZ27">
        <v>19.583661290322599</v>
      </c>
      <c r="CA27">
        <v>500.22974193548401</v>
      </c>
      <c r="CB27">
        <v>102.02567741935501</v>
      </c>
      <c r="CC27">
        <v>0.100015835483871</v>
      </c>
      <c r="CD27">
        <v>28.002567741935501</v>
      </c>
      <c r="CE27">
        <v>28.070451612903199</v>
      </c>
      <c r="CF27">
        <v>999.9</v>
      </c>
      <c r="CG27">
        <v>0</v>
      </c>
      <c r="CH27">
        <v>0</v>
      </c>
      <c r="CI27">
        <v>9998.1638709677409</v>
      </c>
      <c r="CJ27">
        <v>0</v>
      </c>
      <c r="CK27">
        <v>246.57583870967699</v>
      </c>
      <c r="CL27">
        <v>1399.9874193548401</v>
      </c>
      <c r="CM27">
        <v>0.89999967741935505</v>
      </c>
      <c r="CN27">
        <v>0.100000332258065</v>
      </c>
      <c r="CO27">
        <v>0</v>
      </c>
      <c r="CP27">
        <v>1124.1987096774201</v>
      </c>
      <c r="CQ27">
        <v>4.99979</v>
      </c>
      <c r="CR27">
        <v>15657.225806451601</v>
      </c>
      <c r="CS27">
        <v>11904.5483870968</v>
      </c>
      <c r="CT27">
        <v>47.061999999999998</v>
      </c>
      <c r="CU27">
        <v>49.25</v>
      </c>
      <c r="CV27">
        <v>48.186999999999998</v>
      </c>
      <c r="CW27">
        <v>48.125</v>
      </c>
      <c r="CX27">
        <v>48.25</v>
      </c>
      <c r="CY27">
        <v>1255.4864516129001</v>
      </c>
      <c r="CZ27">
        <v>139.50096774193599</v>
      </c>
      <c r="DA27">
        <v>0</v>
      </c>
      <c r="DB27">
        <v>149.200000047684</v>
      </c>
      <c r="DC27">
        <v>0</v>
      </c>
      <c r="DD27">
        <v>1124.0804000000001</v>
      </c>
      <c r="DE27">
        <v>-8.0792307859798491</v>
      </c>
      <c r="DF27">
        <v>-130.80769228013099</v>
      </c>
      <c r="DG27">
        <v>15655.968000000001</v>
      </c>
      <c r="DH27">
        <v>15</v>
      </c>
      <c r="DI27">
        <v>1608158318</v>
      </c>
      <c r="DJ27" t="s">
        <v>338</v>
      </c>
      <c r="DK27">
        <v>1608158318</v>
      </c>
      <c r="DL27">
        <v>1608158050.0999999</v>
      </c>
      <c r="DM27">
        <v>20</v>
      </c>
      <c r="DN27">
        <v>1.7999999999999999E-2</v>
      </c>
      <c r="DO27">
        <v>0.01</v>
      </c>
      <c r="DP27">
        <v>-0.379</v>
      </c>
      <c r="DQ27">
        <v>-0.06</v>
      </c>
      <c r="DR27">
        <v>625</v>
      </c>
      <c r="DS27">
        <v>17</v>
      </c>
      <c r="DT27">
        <v>0.11</v>
      </c>
      <c r="DU27">
        <v>0.04</v>
      </c>
      <c r="DV27">
        <v>12.0319556365748</v>
      </c>
      <c r="DW27">
        <v>-1.2840977833888401</v>
      </c>
      <c r="DX27">
        <v>0.10471943240074399</v>
      </c>
      <c r="DY27">
        <v>0</v>
      </c>
      <c r="DZ27">
        <v>-15.3146466666667</v>
      </c>
      <c r="EA27">
        <v>1.53728676307007</v>
      </c>
      <c r="EB27">
        <v>0.12466963472402701</v>
      </c>
      <c r="EC27">
        <v>0</v>
      </c>
      <c r="ED27">
        <v>1.259252</v>
      </c>
      <c r="EE27">
        <v>-0.289587897664071</v>
      </c>
      <c r="EF27">
        <v>2.69452301777761E-2</v>
      </c>
      <c r="EG27">
        <v>0</v>
      </c>
      <c r="EH27">
        <v>0</v>
      </c>
      <c r="EI27">
        <v>3</v>
      </c>
      <c r="EJ27" t="s">
        <v>297</v>
      </c>
      <c r="EK27">
        <v>100</v>
      </c>
      <c r="EL27">
        <v>100</v>
      </c>
      <c r="EM27">
        <v>-0.375</v>
      </c>
      <c r="EN27">
        <v>-6.1999999999999998E-3</v>
      </c>
      <c r="EO27">
        <v>-0.640539378503863</v>
      </c>
      <c r="EP27">
        <v>8.1547674161403102E-4</v>
      </c>
      <c r="EQ27">
        <v>-7.5071724955183801E-7</v>
      </c>
      <c r="ER27">
        <v>1.8443278439785599E-10</v>
      </c>
      <c r="ES27">
        <v>-0.14822983298565001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2</v>
      </c>
      <c r="FB27">
        <v>6.5</v>
      </c>
      <c r="FC27">
        <v>2</v>
      </c>
      <c r="FD27">
        <v>513.53899999999999</v>
      </c>
      <c r="FE27">
        <v>472.90899999999999</v>
      </c>
      <c r="FF27">
        <v>22.868300000000001</v>
      </c>
      <c r="FG27">
        <v>33.032800000000002</v>
      </c>
      <c r="FH27">
        <v>30.0002</v>
      </c>
      <c r="FI27">
        <v>32.976500000000001</v>
      </c>
      <c r="FJ27">
        <v>32.938200000000002</v>
      </c>
      <c r="FK27">
        <v>31.766200000000001</v>
      </c>
      <c r="FL27">
        <v>48.156999999999996</v>
      </c>
      <c r="FM27">
        <v>0</v>
      </c>
      <c r="FN27">
        <v>22.863700000000001</v>
      </c>
      <c r="FO27">
        <v>715.20100000000002</v>
      </c>
      <c r="FP27">
        <v>18.447600000000001</v>
      </c>
      <c r="FQ27">
        <v>101.006</v>
      </c>
      <c r="FR27">
        <v>100.67400000000001</v>
      </c>
    </row>
    <row r="28" spans="1:174" x14ac:dyDescent="0.25">
      <c r="A28">
        <v>12</v>
      </c>
      <c r="B28">
        <v>1608158559.5</v>
      </c>
      <c r="C28">
        <v>1240.4000000953699</v>
      </c>
      <c r="D28" t="s">
        <v>344</v>
      </c>
      <c r="E28" t="s">
        <v>345</v>
      </c>
      <c r="F28" t="s">
        <v>290</v>
      </c>
      <c r="G28" t="s">
        <v>291</v>
      </c>
      <c r="H28">
        <v>1608158551.5</v>
      </c>
      <c r="I28">
        <f t="shared" si="0"/>
        <v>8.3301210908163809E-4</v>
      </c>
      <c r="J28">
        <f t="shared" si="1"/>
        <v>11.451903074721745</v>
      </c>
      <c r="K28">
        <f t="shared" si="2"/>
        <v>800.05158064516104</v>
      </c>
      <c r="L28">
        <f t="shared" si="3"/>
        <v>381.12458994176615</v>
      </c>
      <c r="M28">
        <f t="shared" si="4"/>
        <v>38.923272027039843</v>
      </c>
      <c r="N28">
        <f t="shared" si="5"/>
        <v>81.707205808664654</v>
      </c>
      <c r="O28">
        <f t="shared" si="6"/>
        <v>4.5953211313345281E-2</v>
      </c>
      <c r="P28">
        <f t="shared" si="7"/>
        <v>2.9641651100626478</v>
      </c>
      <c r="Q28">
        <f t="shared" si="8"/>
        <v>4.5561074480669775E-2</v>
      </c>
      <c r="R28">
        <f t="shared" si="9"/>
        <v>2.8510624443644255E-2</v>
      </c>
      <c r="S28">
        <f t="shared" si="10"/>
        <v>231.29069497191529</v>
      </c>
      <c r="T28">
        <f t="shared" si="11"/>
        <v>29.114932371513724</v>
      </c>
      <c r="U28">
        <f t="shared" si="12"/>
        <v>28.0809161290323</v>
      </c>
      <c r="V28">
        <f t="shared" si="13"/>
        <v>3.8127773184267233</v>
      </c>
      <c r="W28">
        <f t="shared" si="14"/>
        <v>52.72680515722169</v>
      </c>
      <c r="X28">
        <f t="shared" si="15"/>
        <v>1.9986656145774686</v>
      </c>
      <c r="Y28">
        <f t="shared" si="16"/>
        <v>3.7906063312916709</v>
      </c>
      <c r="Z28">
        <f t="shared" si="17"/>
        <v>1.8141117038492547</v>
      </c>
      <c r="AA28">
        <f t="shared" si="18"/>
        <v>-36.735834010500241</v>
      </c>
      <c r="AB28">
        <f t="shared" si="19"/>
        <v>-15.990201384336892</v>
      </c>
      <c r="AC28">
        <f t="shared" si="20"/>
        <v>-1.1762399624717339</v>
      </c>
      <c r="AD28">
        <f t="shared" si="21"/>
        <v>177.38841961460642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53752.810593405215</v>
      </c>
      <c r="AJ28" t="s">
        <v>292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346</v>
      </c>
      <c r="AR28">
        <v>15355.6</v>
      </c>
      <c r="AS28">
        <v>1121.53307692308</v>
      </c>
      <c r="AT28">
        <v>1300.8399999999999</v>
      </c>
      <c r="AU28">
        <f t="shared" si="27"/>
        <v>0.13783933694914052</v>
      </c>
      <c r="AV28">
        <v>0.5</v>
      </c>
      <c r="AW28">
        <f t="shared" si="28"/>
        <v>1180.1794941762116</v>
      </c>
      <c r="AX28">
        <f t="shared" si="29"/>
        <v>11.451903074721745</v>
      </c>
      <c r="AY28">
        <f t="shared" si="30"/>
        <v>81.337579479110531</v>
      </c>
      <c r="AZ28">
        <f t="shared" si="31"/>
        <v>0.43527259309369326</v>
      </c>
      <c r="BA28">
        <f t="shared" si="32"/>
        <v>1.0193068608546617E-2</v>
      </c>
      <c r="BB28">
        <f t="shared" si="33"/>
        <v>1.5076719658067097</v>
      </c>
      <c r="BC28" t="s">
        <v>347</v>
      </c>
      <c r="BD28">
        <v>734.62</v>
      </c>
      <c r="BE28">
        <f t="shared" si="34"/>
        <v>566.21999999999991</v>
      </c>
      <c r="BF28">
        <f t="shared" si="35"/>
        <v>0.31667359520490262</v>
      </c>
      <c r="BG28">
        <f t="shared" si="36"/>
        <v>0.77597271569085169</v>
      </c>
      <c r="BH28">
        <f t="shared" si="37"/>
        <v>0.30631744663403632</v>
      </c>
      <c r="BI28">
        <f t="shared" si="38"/>
        <v>0.77013964907702082</v>
      </c>
      <c r="BJ28">
        <f t="shared" si="39"/>
        <v>0.20742567588613417</v>
      </c>
      <c r="BK28">
        <f t="shared" si="40"/>
        <v>0.79257432411386586</v>
      </c>
      <c r="BL28">
        <f t="shared" si="41"/>
        <v>1399.9929032258101</v>
      </c>
      <c r="BM28">
        <f t="shared" si="42"/>
        <v>1180.1794941762116</v>
      </c>
      <c r="BN28">
        <f t="shared" si="43"/>
        <v>0.84298962620230944</v>
      </c>
      <c r="BO28">
        <f t="shared" si="44"/>
        <v>0.19597925240461894</v>
      </c>
      <c r="BP28">
        <v>6</v>
      </c>
      <c r="BQ28">
        <v>0.5</v>
      </c>
      <c r="BR28" t="s">
        <v>295</v>
      </c>
      <c r="BS28">
        <v>2</v>
      </c>
      <c r="BT28">
        <v>1608158551.5</v>
      </c>
      <c r="BU28">
        <v>800.05158064516104</v>
      </c>
      <c r="BV28">
        <v>814.58699999999999</v>
      </c>
      <c r="BW28">
        <v>19.570312903225801</v>
      </c>
      <c r="BX28">
        <v>18.590706451612899</v>
      </c>
      <c r="BY28">
        <v>800.425677419355</v>
      </c>
      <c r="BZ28">
        <v>19.576867741935501</v>
      </c>
      <c r="CA28">
        <v>500.22729032258098</v>
      </c>
      <c r="CB28">
        <v>102.027419354839</v>
      </c>
      <c r="CC28">
        <v>0.100003158064516</v>
      </c>
      <c r="CD28">
        <v>27.9808548387097</v>
      </c>
      <c r="CE28">
        <v>28.0809161290323</v>
      </c>
      <c r="CF28">
        <v>999.9</v>
      </c>
      <c r="CG28">
        <v>0</v>
      </c>
      <c r="CH28">
        <v>0</v>
      </c>
      <c r="CI28">
        <v>9996.0080645161306</v>
      </c>
      <c r="CJ28">
        <v>0</v>
      </c>
      <c r="CK28">
        <v>240.442193548387</v>
      </c>
      <c r="CL28">
        <v>1399.9929032258101</v>
      </c>
      <c r="CM28">
        <v>0.89999054838709702</v>
      </c>
      <c r="CN28">
        <v>0.100009461290323</v>
      </c>
      <c r="CO28">
        <v>0</v>
      </c>
      <c r="CP28">
        <v>1121.67580645161</v>
      </c>
      <c r="CQ28">
        <v>4.99979</v>
      </c>
      <c r="CR28">
        <v>15613.4806451613</v>
      </c>
      <c r="CS28">
        <v>11904.5741935484</v>
      </c>
      <c r="CT28">
        <v>47.125</v>
      </c>
      <c r="CU28">
        <v>49.311999999999998</v>
      </c>
      <c r="CV28">
        <v>48.253999999999998</v>
      </c>
      <c r="CW28">
        <v>48.186999999999998</v>
      </c>
      <c r="CX28">
        <v>48.311999999999998</v>
      </c>
      <c r="CY28">
        <v>1255.47774193548</v>
      </c>
      <c r="CZ28">
        <v>139.51516129032299</v>
      </c>
      <c r="DA28">
        <v>0</v>
      </c>
      <c r="DB28">
        <v>119.90000009536701</v>
      </c>
      <c r="DC28">
        <v>0</v>
      </c>
      <c r="DD28">
        <v>1121.53307692308</v>
      </c>
      <c r="DE28">
        <v>-17.076923076084601</v>
      </c>
      <c r="DF28">
        <v>-255.19999998001001</v>
      </c>
      <c r="DG28">
        <v>15611.1615384615</v>
      </c>
      <c r="DH28">
        <v>15</v>
      </c>
      <c r="DI28">
        <v>1608158318</v>
      </c>
      <c r="DJ28" t="s">
        <v>338</v>
      </c>
      <c r="DK28">
        <v>1608158318</v>
      </c>
      <c r="DL28">
        <v>1608158050.0999999</v>
      </c>
      <c r="DM28">
        <v>20</v>
      </c>
      <c r="DN28">
        <v>1.7999999999999999E-2</v>
      </c>
      <c r="DO28">
        <v>0.01</v>
      </c>
      <c r="DP28">
        <v>-0.379</v>
      </c>
      <c r="DQ28">
        <v>-0.06</v>
      </c>
      <c r="DR28">
        <v>625</v>
      </c>
      <c r="DS28">
        <v>17</v>
      </c>
      <c r="DT28">
        <v>0.11</v>
      </c>
      <c r="DU28">
        <v>0.04</v>
      </c>
      <c r="DV28">
        <v>11.470158995026599</v>
      </c>
      <c r="DW28">
        <v>-1.1523824139085901</v>
      </c>
      <c r="DX28">
        <v>9.3873484440245999E-2</v>
      </c>
      <c r="DY28">
        <v>0</v>
      </c>
      <c r="DZ28">
        <v>-14.5432133333333</v>
      </c>
      <c r="EA28">
        <v>1.47565027808676</v>
      </c>
      <c r="EB28">
        <v>0.119461108687677</v>
      </c>
      <c r="EC28">
        <v>0</v>
      </c>
      <c r="ED28">
        <v>0.97994936666666699</v>
      </c>
      <c r="EE28">
        <v>-0.141731959955504</v>
      </c>
      <c r="EF28">
        <v>1.20587870298891E-2</v>
      </c>
      <c r="EG28">
        <v>1</v>
      </c>
      <c r="EH28">
        <v>1</v>
      </c>
      <c r="EI28">
        <v>3</v>
      </c>
      <c r="EJ28" t="s">
        <v>339</v>
      </c>
      <c r="EK28">
        <v>100</v>
      </c>
      <c r="EL28">
        <v>100</v>
      </c>
      <c r="EM28">
        <v>-0.375</v>
      </c>
      <c r="EN28">
        <v>-6.6E-3</v>
      </c>
      <c r="EO28">
        <v>-0.640539378503863</v>
      </c>
      <c r="EP28">
        <v>8.1547674161403102E-4</v>
      </c>
      <c r="EQ28">
        <v>-7.5071724955183801E-7</v>
      </c>
      <c r="ER28">
        <v>1.8443278439785599E-10</v>
      </c>
      <c r="ES28">
        <v>-0.14822983298565001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4</v>
      </c>
      <c r="FB28">
        <v>8.5</v>
      </c>
      <c r="FC28">
        <v>2</v>
      </c>
      <c r="FD28">
        <v>513.54399999999998</v>
      </c>
      <c r="FE28">
        <v>473.34300000000002</v>
      </c>
      <c r="FF28">
        <v>22.806999999999999</v>
      </c>
      <c r="FG28">
        <v>33.109099999999998</v>
      </c>
      <c r="FH28">
        <v>30.000299999999999</v>
      </c>
      <c r="FI28">
        <v>33.025700000000001</v>
      </c>
      <c r="FJ28">
        <v>32.982999999999997</v>
      </c>
      <c r="FK28">
        <v>35.348500000000001</v>
      </c>
      <c r="FL28">
        <v>46.8812</v>
      </c>
      <c r="FM28">
        <v>0</v>
      </c>
      <c r="FN28">
        <v>22.814900000000002</v>
      </c>
      <c r="FO28">
        <v>814.35199999999998</v>
      </c>
      <c r="FP28">
        <v>18.736899999999999</v>
      </c>
      <c r="FQ28">
        <v>100.992</v>
      </c>
      <c r="FR28">
        <v>100.66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2020-12-16T14:46:29Z</dcterms:created>
  <dcterms:modified xsi:type="dcterms:W3CDTF">2021-05-04T23:32:29Z</dcterms:modified>
</cp:coreProperties>
</file>