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uments\Forrestel Lab\GH Drydown\Data\Raw_Data_Preharvest_GHDD_20\CO2 curves!\all excel files\"/>
    </mc:Choice>
  </mc:AlternateContent>
  <xr:revisionPtr revIDLastSave="0" documentId="13_ncr:1_{069E7A5B-A2DD-4EE3-939D-C35311FA3E60}" xr6:coauthVersionLast="46" xr6:coauthVersionMax="46" xr10:uidLastSave="{00000000-0000-0000-0000-000000000000}"/>
  <bookViews>
    <workbookView xWindow="1425" yWindow="1425" windowWidth="21600" windowHeight="11385" xr2:uid="{00000000-000D-0000-FFFF-FFFF00000000}"/>
  </bookViews>
  <sheets>
    <sheet name="Measurements" sheetId="1" r:id="rId1"/>
    <sheet name="Remarks" sheetId="2" r:id="rId2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K31" i="1" l="1"/>
  <c r="BJ31" i="1"/>
  <c r="BH31" i="1"/>
  <c r="BI31" i="1" s="1"/>
  <c r="BG31" i="1"/>
  <c r="BF31" i="1"/>
  <c r="BE31" i="1"/>
  <c r="BD31" i="1"/>
  <c r="BC31" i="1"/>
  <c r="AX31" i="1" s="1"/>
  <c r="AZ31" i="1"/>
  <c r="AS31" i="1"/>
  <c r="AN31" i="1"/>
  <c r="AM31" i="1"/>
  <c r="AI31" i="1"/>
  <c r="AG31" i="1"/>
  <c r="K31" i="1" s="1"/>
  <c r="Y31" i="1"/>
  <c r="X31" i="1"/>
  <c r="W31" i="1"/>
  <c r="P31" i="1"/>
  <c r="BK30" i="1"/>
  <c r="BJ30" i="1"/>
  <c r="BH30" i="1"/>
  <c r="BI30" i="1" s="1"/>
  <c r="BG30" i="1"/>
  <c r="BF30" i="1"/>
  <c r="BE30" i="1"/>
  <c r="BD30" i="1"/>
  <c r="BC30" i="1"/>
  <c r="AX30" i="1" s="1"/>
  <c r="AZ30" i="1"/>
  <c r="AS30" i="1"/>
  <c r="AM30" i="1"/>
  <c r="AN30" i="1" s="1"/>
  <c r="AI30" i="1"/>
  <c r="AG30" i="1"/>
  <c r="N30" i="1" s="1"/>
  <c r="Y30" i="1"/>
  <c r="X30" i="1"/>
  <c r="W30" i="1"/>
  <c r="P30" i="1"/>
  <c r="J30" i="1"/>
  <c r="AV30" i="1" s="1"/>
  <c r="BK29" i="1"/>
  <c r="BJ29" i="1"/>
  <c r="BI29" i="1" s="1"/>
  <c r="BH29" i="1"/>
  <c r="BG29" i="1"/>
  <c r="BF29" i="1"/>
  <c r="BE29" i="1"/>
  <c r="BD29" i="1"/>
  <c r="BC29" i="1"/>
  <c r="AX29" i="1" s="1"/>
  <c r="AZ29" i="1"/>
  <c r="AS29" i="1"/>
  <c r="AM29" i="1"/>
  <c r="AN29" i="1" s="1"/>
  <c r="AI29" i="1"/>
  <c r="AG29" i="1" s="1"/>
  <c r="Y29" i="1"/>
  <c r="X29" i="1"/>
  <c r="W29" i="1" s="1"/>
  <c r="P29" i="1"/>
  <c r="BK28" i="1"/>
  <c r="BJ28" i="1"/>
  <c r="BH28" i="1"/>
  <c r="BI28" i="1" s="1"/>
  <c r="BG28" i="1"/>
  <c r="BF28" i="1"/>
  <c r="BE28" i="1"/>
  <c r="BD28" i="1"/>
  <c r="BC28" i="1"/>
  <c r="AZ28" i="1"/>
  <c r="AX28" i="1"/>
  <c r="AS28" i="1"/>
  <c r="AN28" i="1"/>
  <c r="AM28" i="1"/>
  <c r="AI28" i="1"/>
  <c r="AG28" i="1" s="1"/>
  <c r="Y28" i="1"/>
  <c r="X28" i="1"/>
  <c r="W28" i="1" s="1"/>
  <c r="P28" i="1"/>
  <c r="BK27" i="1"/>
  <c r="BJ27" i="1"/>
  <c r="BH27" i="1"/>
  <c r="BI27" i="1" s="1"/>
  <c r="BG27" i="1"/>
  <c r="BF27" i="1"/>
  <c r="BE27" i="1"/>
  <c r="BD27" i="1"/>
  <c r="BC27" i="1"/>
  <c r="AX27" i="1" s="1"/>
  <c r="AZ27" i="1"/>
  <c r="AS27" i="1"/>
  <c r="AN27" i="1"/>
  <c r="AM27" i="1"/>
  <c r="AI27" i="1"/>
  <c r="AG27" i="1" s="1"/>
  <c r="Y27" i="1"/>
  <c r="X27" i="1"/>
  <c r="W27" i="1" s="1"/>
  <c r="P27" i="1"/>
  <c r="BK26" i="1"/>
  <c r="BJ26" i="1"/>
  <c r="BI26" i="1"/>
  <c r="AU26" i="1" s="1"/>
  <c r="AW26" i="1" s="1"/>
  <c r="BH26" i="1"/>
  <c r="BG26" i="1"/>
  <c r="BF26" i="1"/>
  <c r="BE26" i="1"/>
  <c r="BD26" i="1"/>
  <c r="BC26" i="1"/>
  <c r="AX26" i="1" s="1"/>
  <c r="AZ26" i="1"/>
  <c r="AS26" i="1"/>
  <c r="AN26" i="1"/>
  <c r="AM26" i="1"/>
  <c r="AI26" i="1"/>
  <c r="AG26" i="1"/>
  <c r="J26" i="1" s="1"/>
  <c r="AV26" i="1" s="1"/>
  <c r="Y26" i="1"/>
  <c r="X26" i="1"/>
  <c r="W26" i="1"/>
  <c r="S26" i="1"/>
  <c r="P26" i="1"/>
  <c r="N26" i="1"/>
  <c r="K26" i="1"/>
  <c r="BK25" i="1"/>
  <c r="BJ25" i="1"/>
  <c r="BI25" i="1"/>
  <c r="AU25" i="1" s="1"/>
  <c r="AW25" i="1" s="1"/>
  <c r="BH25" i="1"/>
  <c r="BG25" i="1"/>
  <c r="BF25" i="1"/>
  <c r="BE25" i="1"/>
  <c r="BD25" i="1"/>
  <c r="BC25" i="1"/>
  <c r="AX25" i="1" s="1"/>
  <c r="AZ25" i="1"/>
  <c r="AS25" i="1"/>
  <c r="AM25" i="1"/>
  <c r="AN25" i="1" s="1"/>
  <c r="AI25" i="1"/>
  <c r="AG25" i="1" s="1"/>
  <c r="Y25" i="1"/>
  <c r="W25" i="1" s="1"/>
  <c r="X25" i="1"/>
  <c r="P25" i="1"/>
  <c r="BK24" i="1"/>
  <c r="BJ24" i="1"/>
  <c r="BI24" i="1"/>
  <c r="AU24" i="1" s="1"/>
  <c r="BH24" i="1"/>
  <c r="BG24" i="1"/>
  <c r="BF24" i="1"/>
  <c r="BE24" i="1"/>
  <c r="BD24" i="1"/>
  <c r="BC24" i="1"/>
  <c r="AX24" i="1" s="1"/>
  <c r="AZ24" i="1"/>
  <c r="AS24" i="1"/>
  <c r="AM24" i="1"/>
  <c r="AN24" i="1" s="1"/>
  <c r="AI24" i="1"/>
  <c r="AG24" i="1" s="1"/>
  <c r="Y24" i="1"/>
  <c r="W24" i="1" s="1"/>
  <c r="X24" i="1"/>
  <c r="P24" i="1"/>
  <c r="BK23" i="1"/>
  <c r="BJ23" i="1"/>
  <c r="BH23" i="1"/>
  <c r="BI23" i="1" s="1"/>
  <c r="BG23" i="1"/>
  <c r="BF23" i="1"/>
  <c r="BE23" i="1"/>
  <c r="BD23" i="1"/>
  <c r="BC23" i="1"/>
  <c r="AZ23" i="1"/>
  <c r="AX23" i="1"/>
  <c r="AS23" i="1"/>
  <c r="AN23" i="1"/>
  <c r="AM23" i="1"/>
  <c r="AI23" i="1"/>
  <c r="AG23" i="1"/>
  <c r="K23" i="1" s="1"/>
  <c r="Y23" i="1"/>
  <c r="X23" i="1"/>
  <c r="W23" i="1"/>
  <c r="P23" i="1"/>
  <c r="BK22" i="1"/>
  <c r="BJ22" i="1"/>
  <c r="BH22" i="1"/>
  <c r="BI22" i="1" s="1"/>
  <c r="BG22" i="1"/>
  <c r="BF22" i="1"/>
  <c r="BE22" i="1"/>
  <c r="BD22" i="1"/>
  <c r="BC22" i="1"/>
  <c r="AX22" i="1" s="1"/>
  <c r="AZ22" i="1"/>
  <c r="AS22" i="1"/>
  <c r="AM22" i="1"/>
  <c r="AN22" i="1" s="1"/>
  <c r="AI22" i="1"/>
  <c r="AG22" i="1"/>
  <c r="N22" i="1" s="1"/>
  <c r="Y22" i="1"/>
  <c r="X22" i="1"/>
  <c r="W22" i="1"/>
  <c r="P22" i="1"/>
  <c r="J22" i="1"/>
  <c r="AV22" i="1" s="1"/>
  <c r="BK21" i="1"/>
  <c r="BJ21" i="1"/>
  <c r="BI21" i="1" s="1"/>
  <c r="BH21" i="1"/>
  <c r="BG21" i="1"/>
  <c r="BF21" i="1"/>
  <c r="BE21" i="1"/>
  <c r="BD21" i="1"/>
  <c r="BC21" i="1"/>
  <c r="AX21" i="1" s="1"/>
  <c r="AZ21" i="1"/>
  <c r="AS21" i="1"/>
  <c r="AM21" i="1"/>
  <c r="AN21" i="1" s="1"/>
  <c r="AI21" i="1"/>
  <c r="AG21" i="1" s="1"/>
  <c r="Y21" i="1"/>
  <c r="W21" i="1" s="1"/>
  <c r="X21" i="1"/>
  <c r="P21" i="1"/>
  <c r="BK20" i="1"/>
  <c r="BJ20" i="1"/>
  <c r="BH20" i="1"/>
  <c r="BI20" i="1" s="1"/>
  <c r="BG20" i="1"/>
  <c r="BF20" i="1"/>
  <c r="BE20" i="1"/>
  <c r="BD20" i="1"/>
  <c r="BC20" i="1"/>
  <c r="AZ20" i="1"/>
  <c r="AX20" i="1"/>
  <c r="AS20" i="1"/>
  <c r="AN20" i="1"/>
  <c r="AM20" i="1"/>
  <c r="AI20" i="1"/>
  <c r="AG20" i="1" s="1"/>
  <c r="Y20" i="1"/>
  <c r="X20" i="1"/>
  <c r="W20" i="1" s="1"/>
  <c r="P20" i="1"/>
  <c r="BK19" i="1"/>
  <c r="BJ19" i="1"/>
  <c r="BH19" i="1"/>
  <c r="BI19" i="1" s="1"/>
  <c r="BG19" i="1"/>
  <c r="BF19" i="1"/>
  <c r="BE19" i="1"/>
  <c r="BD19" i="1"/>
  <c r="BC19" i="1"/>
  <c r="AX19" i="1" s="1"/>
  <c r="AZ19" i="1"/>
  <c r="AS19" i="1"/>
  <c r="AN19" i="1"/>
  <c r="AM19" i="1"/>
  <c r="AI19" i="1"/>
  <c r="AH19" i="1"/>
  <c r="AG19" i="1"/>
  <c r="N19" i="1" s="1"/>
  <c r="Y19" i="1"/>
  <c r="X19" i="1"/>
  <c r="W19" i="1" s="1"/>
  <c r="P19" i="1"/>
  <c r="K19" i="1"/>
  <c r="BK18" i="1"/>
  <c r="BJ18" i="1"/>
  <c r="BH18" i="1"/>
  <c r="BI18" i="1" s="1"/>
  <c r="BG18" i="1"/>
  <c r="BF18" i="1"/>
  <c r="BE18" i="1"/>
  <c r="BD18" i="1"/>
  <c r="BC18" i="1"/>
  <c r="AX18" i="1" s="1"/>
  <c r="AZ18" i="1"/>
  <c r="AS18" i="1"/>
  <c r="AN18" i="1"/>
  <c r="AM18" i="1"/>
  <c r="AI18" i="1"/>
  <c r="AG18" i="1"/>
  <c r="J18" i="1" s="1"/>
  <c r="AV18" i="1" s="1"/>
  <c r="Y18" i="1"/>
  <c r="X18" i="1"/>
  <c r="W18" i="1"/>
  <c r="P18" i="1"/>
  <c r="N18" i="1"/>
  <c r="K18" i="1"/>
  <c r="BK17" i="1"/>
  <c r="BJ17" i="1"/>
  <c r="BI17" i="1"/>
  <c r="AU17" i="1" s="1"/>
  <c r="BH17" i="1"/>
  <c r="BG17" i="1"/>
  <c r="BF17" i="1"/>
  <c r="BE17" i="1"/>
  <c r="BD17" i="1"/>
  <c r="BC17" i="1"/>
  <c r="AX17" i="1" s="1"/>
  <c r="AZ17" i="1"/>
  <c r="AS17" i="1"/>
  <c r="AW17" i="1" s="1"/>
  <c r="AM17" i="1"/>
  <c r="AN17" i="1" s="1"/>
  <c r="AI17" i="1"/>
  <c r="AG17" i="1" s="1"/>
  <c r="Y17" i="1"/>
  <c r="W17" i="1" s="1"/>
  <c r="X17" i="1"/>
  <c r="P17" i="1"/>
  <c r="S23" i="1" l="1"/>
  <c r="AU23" i="1"/>
  <c r="AW23" i="1" s="1"/>
  <c r="AY22" i="1"/>
  <c r="AH24" i="1"/>
  <c r="N24" i="1"/>
  <c r="K24" i="1"/>
  <c r="J24" i="1"/>
  <c r="AV24" i="1" s="1"/>
  <c r="AY24" i="1" s="1"/>
  <c r="I24" i="1"/>
  <c r="K25" i="1"/>
  <c r="J25" i="1"/>
  <c r="AV25" i="1" s="1"/>
  <c r="AY25" i="1" s="1"/>
  <c r="I25" i="1"/>
  <c r="AH25" i="1"/>
  <c r="N25" i="1"/>
  <c r="AU27" i="1"/>
  <c r="AW27" i="1" s="1"/>
  <c r="S27" i="1"/>
  <c r="AU22" i="1"/>
  <c r="AW22" i="1" s="1"/>
  <c r="S22" i="1"/>
  <c r="I29" i="1"/>
  <c r="AH29" i="1"/>
  <c r="N29" i="1"/>
  <c r="K29" i="1"/>
  <c r="J29" i="1"/>
  <c r="AV29" i="1" s="1"/>
  <c r="S28" i="1"/>
  <c r="AU28" i="1"/>
  <c r="AW28" i="1" s="1"/>
  <c r="AU29" i="1"/>
  <c r="AW29" i="1" s="1"/>
  <c r="S29" i="1"/>
  <c r="AU18" i="1"/>
  <c r="AW18" i="1" s="1"/>
  <c r="S18" i="1"/>
  <c r="AY30" i="1"/>
  <c r="I17" i="1"/>
  <c r="K17" i="1"/>
  <c r="J17" i="1"/>
  <c r="AV17" i="1" s="1"/>
  <c r="AY17" i="1" s="1"/>
  <c r="AH17" i="1"/>
  <c r="N17" i="1"/>
  <c r="I21" i="1"/>
  <c r="AH21" i="1"/>
  <c r="N21" i="1"/>
  <c r="J21" i="1"/>
  <c r="AV21" i="1" s="1"/>
  <c r="K21" i="1"/>
  <c r="AY26" i="1"/>
  <c r="S31" i="1"/>
  <c r="AU31" i="1"/>
  <c r="AW31" i="1" s="1"/>
  <c r="AW24" i="1"/>
  <c r="AU30" i="1"/>
  <c r="AW30" i="1" s="1"/>
  <c r="S30" i="1"/>
  <c r="S19" i="1"/>
  <c r="AU19" i="1"/>
  <c r="AW19" i="1" s="1"/>
  <c r="K20" i="1"/>
  <c r="J20" i="1"/>
  <c r="AV20" i="1" s="1"/>
  <c r="I20" i="1"/>
  <c r="AH20" i="1"/>
  <c r="N20" i="1"/>
  <c r="AW20" i="1"/>
  <c r="S20" i="1"/>
  <c r="AU20" i="1"/>
  <c r="AU21" i="1"/>
  <c r="AW21" i="1" s="1"/>
  <c r="S21" i="1"/>
  <c r="K27" i="1"/>
  <c r="N27" i="1"/>
  <c r="J27" i="1"/>
  <c r="AV27" i="1" s="1"/>
  <c r="AY27" i="1" s="1"/>
  <c r="AH27" i="1"/>
  <c r="I27" i="1"/>
  <c r="K28" i="1"/>
  <c r="J28" i="1"/>
  <c r="AV28" i="1" s="1"/>
  <c r="AY28" i="1" s="1"/>
  <c r="AH28" i="1"/>
  <c r="I28" i="1"/>
  <c r="N28" i="1"/>
  <c r="I19" i="1"/>
  <c r="AH22" i="1"/>
  <c r="AH30" i="1"/>
  <c r="J19" i="1"/>
  <c r="AV19" i="1" s="1"/>
  <c r="I22" i="1"/>
  <c r="N23" i="1"/>
  <c r="S24" i="1"/>
  <c r="I30" i="1"/>
  <c r="N31" i="1"/>
  <c r="K22" i="1"/>
  <c r="AH23" i="1"/>
  <c r="K30" i="1"/>
  <c r="AH31" i="1"/>
  <c r="S17" i="1"/>
  <c r="AH18" i="1"/>
  <c r="I23" i="1"/>
  <c r="S25" i="1"/>
  <c r="AH26" i="1"/>
  <c r="I31" i="1"/>
  <c r="I18" i="1"/>
  <c r="J23" i="1"/>
  <c r="AV23" i="1" s="1"/>
  <c r="AY23" i="1" s="1"/>
  <c r="I26" i="1"/>
  <c r="T26" i="1" s="1"/>
  <c r="U26" i="1" s="1"/>
  <c r="J31" i="1"/>
  <c r="AV31" i="1" s="1"/>
  <c r="AY31" i="1" s="1"/>
  <c r="V26" i="1" l="1"/>
  <c r="Z26" i="1" s="1"/>
  <c r="AC26" i="1"/>
  <c r="AD26" i="1" s="1"/>
  <c r="AB26" i="1"/>
  <c r="AA20" i="1"/>
  <c r="Q20" i="1"/>
  <c r="O20" i="1" s="1"/>
  <c r="R20" i="1" s="1"/>
  <c r="L20" i="1" s="1"/>
  <c r="M20" i="1" s="1"/>
  <c r="AA18" i="1"/>
  <c r="AY19" i="1"/>
  <c r="AY20" i="1"/>
  <c r="AA22" i="1"/>
  <c r="T28" i="1"/>
  <c r="U28" i="1" s="1"/>
  <c r="Q28" i="1" s="1"/>
  <c r="O28" i="1" s="1"/>
  <c r="R28" i="1" s="1"/>
  <c r="L28" i="1" s="1"/>
  <c r="M28" i="1" s="1"/>
  <c r="AA31" i="1"/>
  <c r="AA27" i="1"/>
  <c r="T20" i="1"/>
  <c r="U20" i="1" s="1"/>
  <c r="T31" i="1"/>
  <c r="U31" i="1" s="1"/>
  <c r="Q31" i="1" s="1"/>
  <c r="O31" i="1" s="1"/>
  <c r="R31" i="1" s="1"/>
  <c r="L31" i="1" s="1"/>
  <c r="M31" i="1" s="1"/>
  <c r="AA21" i="1"/>
  <c r="AA29" i="1"/>
  <c r="T22" i="1"/>
  <c r="U22" i="1" s="1"/>
  <c r="T25" i="1"/>
  <c r="U25" i="1" s="1"/>
  <c r="T19" i="1"/>
  <c r="U19" i="1" s="1"/>
  <c r="AA23" i="1"/>
  <c r="AA30" i="1"/>
  <c r="T29" i="1"/>
  <c r="U29" i="1" s="1"/>
  <c r="AY18" i="1"/>
  <c r="T18" i="1"/>
  <c r="U18" i="1" s="1"/>
  <c r="AA25" i="1"/>
  <c r="AA19" i="1"/>
  <c r="Q19" i="1"/>
  <c r="O19" i="1" s="1"/>
  <c r="R19" i="1" s="1"/>
  <c r="L19" i="1" s="1"/>
  <c r="M19" i="1" s="1"/>
  <c r="T24" i="1"/>
  <c r="U24" i="1" s="1"/>
  <c r="Q24" i="1" s="1"/>
  <c r="O24" i="1" s="1"/>
  <c r="R24" i="1" s="1"/>
  <c r="L24" i="1" s="1"/>
  <c r="M24" i="1" s="1"/>
  <c r="AA28" i="1"/>
  <c r="T30" i="1"/>
  <c r="U30" i="1" s="1"/>
  <c r="Q30" i="1" s="1"/>
  <c r="O30" i="1" s="1"/>
  <c r="R30" i="1" s="1"/>
  <c r="L30" i="1" s="1"/>
  <c r="M30" i="1" s="1"/>
  <c r="AY29" i="1"/>
  <c r="T27" i="1"/>
  <c r="U27" i="1" s="1"/>
  <c r="AA24" i="1"/>
  <c r="Q26" i="1"/>
  <c r="O26" i="1" s="1"/>
  <c r="R26" i="1" s="1"/>
  <c r="L26" i="1" s="1"/>
  <c r="M26" i="1" s="1"/>
  <c r="AA26" i="1"/>
  <c r="T17" i="1"/>
  <c r="U17" i="1" s="1"/>
  <c r="T21" i="1"/>
  <c r="U21" i="1" s="1"/>
  <c r="AY21" i="1"/>
  <c r="AA17" i="1"/>
  <c r="Q17" i="1"/>
  <c r="O17" i="1" s="1"/>
  <c r="R17" i="1" s="1"/>
  <c r="L17" i="1" s="1"/>
  <c r="M17" i="1" s="1"/>
  <c r="T23" i="1"/>
  <c r="U23" i="1" s="1"/>
  <c r="AC21" i="1" l="1"/>
  <c r="AD21" i="1" s="1"/>
  <c r="V21" i="1"/>
  <c r="Z21" i="1" s="1"/>
  <c r="AB21" i="1"/>
  <c r="AC29" i="1"/>
  <c r="AD29" i="1" s="1"/>
  <c r="V29" i="1"/>
  <c r="Z29" i="1" s="1"/>
  <c r="AB29" i="1"/>
  <c r="V19" i="1"/>
  <c r="Z19" i="1" s="1"/>
  <c r="AC19" i="1"/>
  <c r="AD19" i="1" s="1"/>
  <c r="AB19" i="1"/>
  <c r="V27" i="1"/>
  <c r="Z27" i="1" s="1"/>
  <c r="AC27" i="1"/>
  <c r="AB27" i="1"/>
  <c r="V18" i="1"/>
  <c r="Z18" i="1" s="1"/>
  <c r="AC18" i="1"/>
  <c r="AB18" i="1"/>
  <c r="Q29" i="1"/>
  <c r="O29" i="1" s="1"/>
  <c r="R29" i="1" s="1"/>
  <c r="L29" i="1" s="1"/>
  <c r="M29" i="1" s="1"/>
  <c r="Q21" i="1"/>
  <c r="O21" i="1" s="1"/>
  <c r="R21" i="1" s="1"/>
  <c r="L21" i="1" s="1"/>
  <c r="M21" i="1" s="1"/>
  <c r="Q18" i="1"/>
  <c r="O18" i="1" s="1"/>
  <c r="R18" i="1" s="1"/>
  <c r="L18" i="1" s="1"/>
  <c r="M18" i="1" s="1"/>
  <c r="AC25" i="1"/>
  <c r="AB25" i="1"/>
  <c r="V25" i="1"/>
  <c r="Z25" i="1" s="1"/>
  <c r="V22" i="1"/>
  <c r="Z22" i="1" s="1"/>
  <c r="AC22" i="1"/>
  <c r="AB22" i="1"/>
  <c r="Q22" i="1"/>
  <c r="O22" i="1" s="1"/>
  <c r="R22" i="1" s="1"/>
  <c r="L22" i="1" s="1"/>
  <c r="M22" i="1" s="1"/>
  <c r="V24" i="1"/>
  <c r="Z24" i="1" s="1"/>
  <c r="AC24" i="1"/>
  <c r="AB24" i="1"/>
  <c r="V31" i="1"/>
  <c r="Z31" i="1" s="1"/>
  <c r="AC31" i="1"/>
  <c r="AB31" i="1"/>
  <c r="AC28" i="1"/>
  <c r="AD28" i="1" s="1"/>
  <c r="V28" i="1"/>
  <c r="Z28" i="1" s="1"/>
  <c r="AB28" i="1"/>
  <c r="AC17" i="1"/>
  <c r="V17" i="1"/>
  <c r="Z17" i="1" s="1"/>
  <c r="AB17" i="1"/>
  <c r="V20" i="1"/>
  <c r="Z20" i="1" s="1"/>
  <c r="AC20" i="1"/>
  <c r="AB20" i="1"/>
  <c r="V23" i="1"/>
  <c r="Z23" i="1" s="1"/>
  <c r="AC23" i="1"/>
  <c r="AD23" i="1" s="1"/>
  <c r="AB23" i="1"/>
  <c r="V30" i="1"/>
  <c r="Z30" i="1" s="1"/>
  <c r="AC30" i="1"/>
  <c r="AD30" i="1" s="1"/>
  <c r="AB30" i="1"/>
  <c r="Q25" i="1"/>
  <c r="O25" i="1" s="1"/>
  <c r="R25" i="1" s="1"/>
  <c r="L25" i="1" s="1"/>
  <c r="M25" i="1" s="1"/>
  <c r="Q23" i="1"/>
  <c r="O23" i="1" s="1"/>
  <c r="R23" i="1" s="1"/>
  <c r="L23" i="1" s="1"/>
  <c r="M23" i="1" s="1"/>
  <c r="Q27" i="1"/>
  <c r="O27" i="1" s="1"/>
  <c r="R27" i="1" s="1"/>
  <c r="L27" i="1" s="1"/>
  <c r="M27" i="1" s="1"/>
  <c r="AD20" i="1" l="1"/>
  <c r="AD22" i="1"/>
  <c r="AD31" i="1"/>
  <c r="AD18" i="1"/>
  <c r="AD17" i="1"/>
  <c r="AD24" i="1"/>
  <c r="AD25" i="1"/>
  <c r="AD27" i="1"/>
</calcChain>
</file>

<file path=xl/sharedStrings.xml><?xml version="1.0" encoding="utf-8"?>
<sst xmlns="http://schemas.openxmlformats.org/spreadsheetml/2006/main" count="693" uniqueCount="353">
  <si>
    <t>File opened</t>
  </si>
  <si>
    <t>2020-12-16 15:18:41</t>
  </si>
  <si>
    <t>Console s/n</t>
  </si>
  <si>
    <t>68C-901325</t>
  </si>
  <si>
    <t>Console ver</t>
  </si>
  <si>
    <t>Bluestem v.1.4.02</t>
  </si>
  <si>
    <t>Scripts ver</t>
  </si>
  <si>
    <t>2020.02  1.4.02, Jan 2020</t>
  </si>
  <si>
    <t>Head s/n</t>
  </si>
  <si>
    <t>68H-581325</t>
  </si>
  <si>
    <t>Head ver</t>
  </si>
  <si>
    <t>1.4.0</t>
  </si>
  <si>
    <t>Head cal</t>
  </si>
  <si>
    <t>{"co2aspan1": "0.993652", "ssa_ref": "31243.3", "co2bspan1": "0.994117", "tbzero": "-0.0452194", "h2oaspan1": "1.01106", "h2obspanconc2": "0", "h2oaspanconc2": "0", "oxygen": "21", "h2oaspanconc1": "13.51", "flowazero": "0.42501", "co2bspan2b": "0.180987", "ssb_ref": "34304.3", "chamberpressurezero": "2.56567", "co2bspan2a": "0.182058", "flowbzero": "0.21903", "co2azero": "0.968485", "flowmeterzero": "0.990522", "h2obspan1": "1.02041", "tazero": "-0.045269", "h2oaspan2b": "0.0752776", "h2obspan2b": "0.0756432", "co2aspan2a": "0.183186", "h2obspan2": "0", "co2bspan2": "0", "co2bspanconc2": "0", "co2aspan2": "0", "h2oaspan2a": "0.0744543", "h2oaspan2": "0", "co2bzero": "0.945393", "co2bspanconc1": "995.1", "h2oazero": "1.06897", "h2obspanconc1": "13.5", "h2obspan2a": "0.0741299", "h2obzero": "1.0713", "co2aspanconc2": "0", "co2aspan2b": "0.182023", "co2aspanconc1": "995.1"}</t>
  </si>
  <si>
    <t>Chamber type</t>
  </si>
  <si>
    <t>6800-01A</t>
  </si>
  <si>
    <t>Chamber s/n</t>
  </si>
  <si>
    <t>MPF-651270</t>
  </si>
  <si>
    <t>Chamber rev</t>
  </si>
  <si>
    <t>0</t>
  </si>
  <si>
    <t>Chamber cal</t>
  </si>
  <si>
    <t>Fluorometer</t>
  </si>
  <si>
    <t>Flr. Version</t>
  </si>
  <si>
    <t>15:18:41</t>
  </si>
  <si>
    <t>Stability Definition:	ΔCO2 (Meas2): Slp&lt;0.2 Per=15	ΔH2O (Meas2): Slp&lt;0.2 Per=15	A (GasEx): Slp&lt;0.5 Per=15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</si>
  <si>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</si>
  <si>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</si>
  <si>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</si>
  <si>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</si>
  <si>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</si>
  <si>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</si>
  <si>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</si>
  <si>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</si>
  <si>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</si>
  <si>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</si>
  <si>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</si>
  <si>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</si>
  <si>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</si>
  <si>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</si>
  <si>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</si>
  <si>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</si>
  <si>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</si>
  <si>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</si>
  <si>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</si>
  <si>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</si>
  <si>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</si>
  <si>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</si>
  <si>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</si>
  <si>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</si>
  <si>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</si>
  <si>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</si>
  <si>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</si>
  <si>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</si>
  <si>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</si>
  <si>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</si>
  <si>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</si>
  <si>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</si>
  <si>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</si>
  <si>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</si>
  <si>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</si>
  <si>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</si>
  <si>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</si>
  <si>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</si>
  <si>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</si>
  <si>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</si>
  <si>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</si>
  <si>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</si>
  <si>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</si>
  <si>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</si>
  <si>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</si>
  <si>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</si>
  <si>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</si>
  <si>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</si>
  <si>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</si>
  <si>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</si>
  <si>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</si>
  <si>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</si>
  <si>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2.42215 71.0543 366.878 603.103 844.309 1006.58 1166.95 1249.93</t>
  </si>
  <si>
    <t>Fs_true</t>
  </si>
  <si>
    <t>0.395501 100.893 402.613 601.092 800.912 1000.95 1201.41 1400.62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</si>
  <si>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</si>
  <si>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</si>
  <si>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</si>
  <si>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</si>
  <si>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</si>
  <si>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</si>
  <si>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</si>
  <si>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</si>
  <si>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</si>
  <si>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</si>
  <si>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</si>
  <si>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</si>
  <si>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</si>
  <si>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</si>
  <si>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</si>
  <si>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</si>
  <si>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</si>
  <si>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</si>
  <si>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</si>
  <si>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</si>
  <si>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</si>
  <si>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</si>
  <si>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</si>
  <si>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</si>
  <si>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</si>
  <si>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</si>
  <si>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</si>
  <si>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</si>
  <si>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</si>
  <si>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</si>
  <si>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</si>
  <si>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</si>
  <si>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</si>
  <si>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</si>
  <si>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</si>
  <si>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</si>
  <si>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</si>
  <si>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</si>
  <si>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</si>
  <si>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</si>
  <si>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</si>
  <si>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</si>
  <si>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</si>
  <si>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</si>
  <si>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</si>
  <si>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</si>
  <si>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</si>
  <si>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</si>
  <si>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</si>
  <si>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</si>
  <si>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</si>
  <si>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</si>
  <si>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</si>
  <si>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</si>
  <si>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</si>
  <si>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</si>
  <si>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</si>
  <si>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</si>
  <si>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</si>
  <si>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</si>
  <si>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</si>
  <si>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</si>
  <si>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</si>
  <si>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</si>
  <si>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</si>
  <si>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</si>
  <si>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</si>
  <si>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</si>
  <si>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</si>
  <si>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</si>
  <si>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</si>
  <si>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</si>
  <si>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</si>
  <si>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</si>
  <si>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</si>
  <si>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</si>
  <si>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</si>
  <si>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</si>
  <si>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</si>
  <si>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</si>
  <si>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</si>
  <si>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</si>
  <si>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</si>
  <si>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</si>
  <si>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</si>
  <si>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</si>
  <si>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</si>
  <si>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</si>
  <si>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</si>
  <si>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</si>
  <si>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</si>
  <si>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</si>
  <si>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</si>
  <si>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</si>
  <si>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</si>
  <si>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</si>
  <si>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</si>
  <si>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</si>
  <si>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</si>
  <si>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</si>
  <si>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</si>
  <si>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</si>
  <si>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</si>
  <si>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</si>
  <si>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</si>
  <si>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</si>
  <si>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</si>
  <si>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</si>
  <si>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</si>
  <si>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</si>
  <si>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</si>
  <si>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</si>
  <si>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</si>
  <si>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</si>
  <si>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</si>
  <si>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</si>
  <si>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</si>
  <si>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</si>
  <si>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</si>
  <si>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</si>
  <si>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</si>
  <si>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</si>
  <si>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</si>
  <si>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</si>
  <si>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</si>
  <si>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</si>
  <si>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</si>
  <si>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</si>
  <si>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</si>
  <si>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</si>
  <si>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</si>
  <si>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</si>
  <si>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</si>
  <si>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</si>
  <si>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</si>
  <si>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</si>
  <si>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</si>
  <si>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</si>
  <si>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</si>
  <si>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</si>
  <si>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</si>
  <si>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</si>
  <si>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</si>
  <si>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</si>
  <si>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</si>
  <si>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</si>
  <si>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</si>
  <si>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</si>
  <si>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</si>
  <si>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</si>
  <si>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</si>
  <si>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</si>
  <si>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</si>
  <si>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</si>
  <si>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</si>
  <si>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</si>
  <si>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</si>
  <si>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</si>
  <si>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</si>
  <si>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</si>
  <si>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</si>
  <si>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</si>
  <si>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</si>
  <si>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</si>
  <si>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</si>
  <si>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</si>
  <si>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</si>
  <si>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</si>
  <si>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</si>
  <si>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</si>
  <si>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</si>
  <si>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</si>
  <si>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</si>
  <si>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</si>
  <si>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</si>
  <si>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</si>
  <si>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</si>
  <si>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</si>
  <si>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</si>
  <si>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</si>
  <si>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</si>
  <si>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</si>
  <si>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</si>
  <si>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</si>
  <si>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</si>
  <si>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</si>
  <si>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</si>
  <si>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</si>
  <si>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</si>
  <si>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</si>
  <si>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</si>
  <si>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</si>
  <si>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</si>
  <si>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</si>
  <si>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</si>
  <si>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</si>
  <si>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</si>
  <si>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</si>
  <si>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</si>
  <si>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</si>
  <si>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</si>
  <si>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</si>
  <si>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</si>
  <si>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20201216 15:21:50</t>
  </si>
  <si>
    <t>15:21:50</t>
  </si>
  <si>
    <t>1149</t>
  </si>
  <si>
    <t>_1</t>
  </si>
  <si>
    <t>RECT-4143-20200907-06_33_50</t>
  </si>
  <si>
    <t>RECT-965-20201216-15_21_53</t>
  </si>
  <si>
    <t>DARK-966-20201216-15_21_55</t>
  </si>
  <si>
    <t>0: Broadleaf</t>
  </si>
  <si>
    <t>15:16:20</t>
  </si>
  <si>
    <t>1/3</t>
  </si>
  <si>
    <t>20201216 15:23:51</t>
  </si>
  <si>
    <t>15:23:51</t>
  </si>
  <si>
    <t>RECT-967-20201216-15_23_54</t>
  </si>
  <si>
    <t>DARK-968-20201216-15_23_56</t>
  </si>
  <si>
    <t>2/3</t>
  </si>
  <si>
    <t>20201216 15:25:05</t>
  </si>
  <si>
    <t>15:25:05</t>
  </si>
  <si>
    <t>RECT-969-20201216-15_25_08</t>
  </si>
  <si>
    <t>DARK-970-20201216-15_25_10</t>
  </si>
  <si>
    <t>3/3</t>
  </si>
  <si>
    <t>20201216 15:26:22</t>
  </si>
  <si>
    <t>15:26:22</t>
  </si>
  <si>
    <t>RECT-971-20201216-15_26_25</t>
  </si>
  <si>
    <t>DARK-972-20201216-15_26_27</t>
  </si>
  <si>
    <t>15:26:48</t>
  </si>
  <si>
    <t>20201216 15:28:04</t>
  </si>
  <si>
    <t>15:28:04</t>
  </si>
  <si>
    <t>RECT-973-20201216-15_28_07</t>
  </si>
  <si>
    <t>DARK-974-20201216-15_28_09</t>
  </si>
  <si>
    <t>20201216 15:29:19</t>
  </si>
  <si>
    <t>15:29:19</t>
  </si>
  <si>
    <t>RECT-975-20201216-15_29_22</t>
  </si>
  <si>
    <t>DARK-976-20201216-15_29_24</t>
  </si>
  <si>
    <t>20201216 15:30:35</t>
  </si>
  <si>
    <t>15:30:35</t>
  </si>
  <si>
    <t>RECT-977-20201216-15_30_38</t>
  </si>
  <si>
    <t>DARK-978-20201216-15_30_40</t>
  </si>
  <si>
    <t>20201216 15:32:23</t>
  </si>
  <si>
    <t>15:32:23</t>
  </si>
  <si>
    <t>RECT-979-20201216-15_32_26</t>
  </si>
  <si>
    <t>DARK-980-20201216-15_32_28</t>
  </si>
  <si>
    <t>20201216 15:34:24</t>
  </si>
  <si>
    <t>15:34:24</t>
  </si>
  <si>
    <t>RECT-981-20201216-15_34_27</t>
  </si>
  <si>
    <t>DARK-982-20201216-15_34_29</t>
  </si>
  <si>
    <t>20201216 15:35:34</t>
  </si>
  <si>
    <t>15:35:34</t>
  </si>
  <si>
    <t>RECT-983-20201216-15_35_37</t>
  </si>
  <si>
    <t>DARK-984-20201216-15_35_39</t>
  </si>
  <si>
    <t>20201216 15:37:19</t>
  </si>
  <si>
    <t>15:37:19</t>
  </si>
  <si>
    <t>RECT-985-20201216-15_37_22</t>
  </si>
  <si>
    <t>DARK-986-20201216-15_37_24</t>
  </si>
  <si>
    <t>15:37:47</t>
  </si>
  <si>
    <t>20201216 15:39:41</t>
  </si>
  <si>
    <t>15:39:41</t>
  </si>
  <si>
    <t>RECT-987-20201216-15_39_44</t>
  </si>
  <si>
    <t>DARK-988-20201216-15_39_46</t>
  </si>
  <si>
    <t>20201216 15:41:16</t>
  </si>
  <si>
    <t>15:41:16</t>
  </si>
  <si>
    <t>RECT-989-20201216-15_41_19</t>
  </si>
  <si>
    <t>DARK-990-20201216-15_41_21</t>
  </si>
  <si>
    <t>20201216 15:43:17</t>
  </si>
  <si>
    <t>15:43:17</t>
  </si>
  <si>
    <t>RECT-991-20201216-15_43_20</t>
  </si>
  <si>
    <t>DARK-992-20201216-15_43_22</t>
  </si>
  <si>
    <t>20201216 15:45:17</t>
  </si>
  <si>
    <t>15:45:17</t>
  </si>
  <si>
    <t>RECT-993-20201216-15_45_20</t>
  </si>
  <si>
    <t>DARK-994-20201216-15_45_22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</si>
</sst>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N31"/>
  <sheetViews>
    <sheetView tabSelected="1" workbookViewId="0"/>
  </sheetViews>
  <sheetFormatPr defaultRowHeight="15" x14ac:dyDescent="0.25"/>
  <sheetData>
    <row r="2" spans="1:170" x14ac:dyDescent="0.25">
      <c r="A2" t="s">
        <v>25</v>
      </c>
      <c r="B2" t="s">
        <v>26</v>
      </c>
      <c r="C2" t="s">
        <v>28</v>
      </c>
    </row>
    <row r="3" spans="1:170" x14ac:dyDescent="0.25">
      <c r="B3" t="s">
        <v>27</v>
      </c>
      <c r="C3">
        <v>21</v>
      </c>
    </row>
    <row r="4" spans="1:170" x14ac:dyDescent="0.25">
      <c r="A4" t="s">
        <v>29</v>
      </c>
      <c r="B4" t="s">
        <v>30</v>
      </c>
      <c r="C4" t="s">
        <v>31</v>
      </c>
      <c r="D4" t="s">
        <v>33</v>
      </c>
      <c r="E4" t="s">
        <v>34</v>
      </c>
      <c r="F4" t="s">
        <v>35</v>
      </c>
      <c r="G4" t="s">
        <v>36</v>
      </c>
      <c r="H4" t="s">
        <v>37</v>
      </c>
      <c r="I4" t="s">
        <v>38</v>
      </c>
      <c r="J4" t="s">
        <v>39</v>
      </c>
      <c r="K4" t="s">
        <v>40</v>
      </c>
    </row>
    <row r="5" spans="1:170" x14ac:dyDescent="0.25">
      <c r="B5" t="s">
        <v>15</v>
      </c>
      <c r="C5" t="s">
        <v>32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170" x14ac:dyDescent="0.25">
      <c r="A6" t="s">
        <v>41</v>
      </c>
      <c r="B6" t="s">
        <v>42</v>
      </c>
      <c r="C6" t="s">
        <v>43</v>
      </c>
      <c r="D6" t="s">
        <v>44</v>
      </c>
      <c r="E6" t="s">
        <v>45</v>
      </c>
    </row>
    <row r="7" spans="1:170" x14ac:dyDescent="0.25">
      <c r="B7">
        <v>0</v>
      </c>
      <c r="C7">
        <v>1</v>
      </c>
      <c r="D7">
        <v>0</v>
      </c>
      <c r="E7">
        <v>0</v>
      </c>
    </row>
    <row r="8" spans="1:170" x14ac:dyDescent="0.25">
      <c r="A8" t="s">
        <v>46</v>
      </c>
      <c r="B8" t="s">
        <v>47</v>
      </c>
      <c r="C8" t="s">
        <v>49</v>
      </c>
      <c r="D8" t="s">
        <v>51</v>
      </c>
      <c r="E8" t="s">
        <v>52</v>
      </c>
      <c r="F8" t="s">
        <v>53</v>
      </c>
      <c r="G8" t="s">
        <v>54</v>
      </c>
      <c r="H8" t="s">
        <v>55</v>
      </c>
      <c r="I8" t="s">
        <v>56</v>
      </c>
      <c r="J8" t="s">
        <v>57</v>
      </c>
      <c r="K8" t="s">
        <v>58</v>
      </c>
      <c r="L8" t="s">
        <v>59</v>
      </c>
      <c r="M8" t="s">
        <v>60</v>
      </c>
      <c r="N8" t="s">
        <v>61</v>
      </c>
      <c r="O8" t="s">
        <v>62</v>
      </c>
      <c r="P8" t="s">
        <v>63</v>
      </c>
      <c r="Q8" t="s">
        <v>64</v>
      </c>
    </row>
    <row r="9" spans="1:170" x14ac:dyDescent="0.25">
      <c r="B9" t="s">
        <v>48</v>
      </c>
      <c r="C9" t="s">
        <v>50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0" x14ac:dyDescent="0.25">
      <c r="A10" t="s">
        <v>65</v>
      </c>
      <c r="B10" t="s">
        <v>66</v>
      </c>
      <c r="C10" t="s">
        <v>67</v>
      </c>
      <c r="D10" t="s">
        <v>68</v>
      </c>
      <c r="E10" t="s">
        <v>69</v>
      </c>
      <c r="F10" t="s">
        <v>70</v>
      </c>
    </row>
    <row r="11" spans="1:170" x14ac:dyDescent="0.25">
      <c r="B11">
        <v>0</v>
      </c>
      <c r="C11">
        <v>0</v>
      </c>
      <c r="D11">
        <v>0</v>
      </c>
      <c r="E11">
        <v>0</v>
      </c>
      <c r="F11">
        <v>1</v>
      </c>
    </row>
    <row r="12" spans="1:170" x14ac:dyDescent="0.25">
      <c r="A12" t="s">
        <v>71</v>
      </c>
      <c r="B12" t="s">
        <v>72</v>
      </c>
      <c r="C12" t="s">
        <v>73</v>
      </c>
      <c r="D12" t="s">
        <v>74</v>
      </c>
      <c r="E12" t="s">
        <v>75</v>
      </c>
      <c r="F12" t="s">
        <v>76</v>
      </c>
      <c r="G12" t="s">
        <v>78</v>
      </c>
      <c r="H12" t="s">
        <v>80</v>
      </c>
    </row>
    <row r="13" spans="1:170" x14ac:dyDescent="0.25">
      <c r="B13">
        <v>-6276</v>
      </c>
      <c r="C13">
        <v>6.6</v>
      </c>
      <c r="D13">
        <v>1.7090000000000001E-5</v>
      </c>
      <c r="E13">
        <v>3.11</v>
      </c>
      <c r="F13" t="s">
        <v>77</v>
      </c>
      <c r="G13" t="s">
        <v>79</v>
      </c>
      <c r="H13">
        <v>0</v>
      </c>
    </row>
    <row r="14" spans="1:170" x14ac:dyDescent="0.25">
      <c r="A14" t="s">
        <v>81</v>
      </c>
      <c r="B14" t="s">
        <v>81</v>
      </c>
      <c r="C14" t="s">
        <v>81</v>
      </c>
      <c r="D14" t="s">
        <v>81</v>
      </c>
      <c r="E14" t="s">
        <v>81</v>
      </c>
      <c r="F14" t="s">
        <v>82</v>
      </c>
      <c r="G14" t="s">
        <v>82</v>
      </c>
      <c r="H14" t="s">
        <v>83</v>
      </c>
      <c r="I14" t="s">
        <v>83</v>
      </c>
      <c r="J14" t="s">
        <v>83</v>
      </c>
      <c r="K14" t="s">
        <v>83</v>
      </c>
      <c r="L14" t="s">
        <v>83</v>
      </c>
      <c r="M14" t="s">
        <v>83</v>
      </c>
      <c r="N14" t="s">
        <v>83</v>
      </c>
      <c r="O14" t="s">
        <v>83</v>
      </c>
      <c r="P14" t="s">
        <v>83</v>
      </c>
      <c r="Q14" t="s">
        <v>83</v>
      </c>
      <c r="R14" t="s">
        <v>83</v>
      </c>
      <c r="S14" t="s">
        <v>83</v>
      </c>
      <c r="T14" t="s">
        <v>83</v>
      </c>
      <c r="U14" t="s">
        <v>83</v>
      </c>
      <c r="V14" t="s">
        <v>83</v>
      </c>
      <c r="W14" t="s">
        <v>83</v>
      </c>
      <c r="X14" t="s">
        <v>83</v>
      </c>
      <c r="Y14" t="s">
        <v>83</v>
      </c>
      <c r="Z14" t="s">
        <v>83</v>
      </c>
      <c r="AA14" t="s">
        <v>83</v>
      </c>
      <c r="AB14" t="s">
        <v>83</v>
      </c>
      <c r="AC14" t="s">
        <v>83</v>
      </c>
      <c r="AD14" t="s">
        <v>83</v>
      </c>
      <c r="AE14" t="s">
        <v>84</v>
      </c>
      <c r="AF14" t="s">
        <v>84</v>
      </c>
      <c r="AG14" t="s">
        <v>84</v>
      </c>
      <c r="AH14" t="s">
        <v>84</v>
      </c>
      <c r="AI14" t="s">
        <v>84</v>
      </c>
      <c r="AJ14" t="s">
        <v>85</v>
      </c>
      <c r="AK14" t="s">
        <v>85</v>
      </c>
      <c r="AL14" t="s">
        <v>85</v>
      </c>
      <c r="AM14" t="s">
        <v>85</v>
      </c>
      <c r="AN14" t="s">
        <v>85</v>
      </c>
      <c r="AO14" t="s">
        <v>85</v>
      </c>
      <c r="AP14" t="s">
        <v>85</v>
      </c>
      <c r="AQ14" t="s">
        <v>85</v>
      </c>
      <c r="AR14" t="s">
        <v>85</v>
      </c>
      <c r="AS14" t="s">
        <v>85</v>
      </c>
      <c r="AT14" t="s">
        <v>85</v>
      </c>
      <c r="AU14" t="s">
        <v>85</v>
      </c>
      <c r="AV14" t="s">
        <v>85</v>
      </c>
      <c r="AW14" t="s">
        <v>85</v>
      </c>
      <c r="AX14" t="s">
        <v>85</v>
      </c>
      <c r="AY14" t="s">
        <v>85</v>
      </c>
      <c r="AZ14" t="s">
        <v>85</v>
      </c>
      <c r="BA14" t="s">
        <v>85</v>
      </c>
      <c r="BB14" t="s">
        <v>85</v>
      </c>
      <c r="BC14" t="s">
        <v>85</v>
      </c>
      <c r="BD14" t="s">
        <v>85</v>
      </c>
      <c r="BE14" t="s">
        <v>85</v>
      </c>
      <c r="BF14" t="s">
        <v>85</v>
      </c>
      <c r="BG14" t="s">
        <v>85</v>
      </c>
      <c r="BH14" t="s">
        <v>86</v>
      </c>
      <c r="BI14" t="s">
        <v>86</v>
      </c>
      <c r="BJ14" t="s">
        <v>86</v>
      </c>
      <c r="BK14" t="s">
        <v>86</v>
      </c>
      <c r="BL14" t="s">
        <v>87</v>
      </c>
      <c r="BM14" t="s">
        <v>87</v>
      </c>
      <c r="BN14" t="s">
        <v>87</v>
      </c>
      <c r="BO14" t="s">
        <v>87</v>
      </c>
      <c r="BP14" t="s">
        <v>88</v>
      </c>
      <c r="BQ14" t="s">
        <v>88</v>
      </c>
      <c r="BR14" t="s">
        <v>88</v>
      </c>
      <c r="BS14" t="s">
        <v>88</v>
      </c>
      <c r="BT14" t="s">
        <v>88</v>
      </c>
      <c r="BU14" t="s">
        <v>88</v>
      </c>
      <c r="BV14" t="s">
        <v>88</v>
      </c>
      <c r="BW14" t="s">
        <v>88</v>
      </c>
      <c r="BX14" t="s">
        <v>88</v>
      </c>
      <c r="BY14" t="s">
        <v>88</v>
      </c>
      <c r="BZ14" t="s">
        <v>88</v>
      </c>
      <c r="CA14" t="s">
        <v>88</v>
      </c>
      <c r="CB14" t="s">
        <v>88</v>
      </c>
      <c r="CC14" t="s">
        <v>88</v>
      </c>
      <c r="CD14" t="s">
        <v>88</v>
      </c>
      <c r="CE14" t="s">
        <v>88</v>
      </c>
      <c r="CF14" t="s">
        <v>88</v>
      </c>
      <c r="CG14" t="s">
        <v>88</v>
      </c>
      <c r="CH14" t="s">
        <v>89</v>
      </c>
      <c r="CI14" t="s">
        <v>89</v>
      </c>
      <c r="CJ14" t="s">
        <v>89</v>
      </c>
      <c r="CK14" t="s">
        <v>89</v>
      </c>
      <c r="CL14" t="s">
        <v>89</v>
      </c>
      <c r="CM14" t="s">
        <v>89</v>
      </c>
      <c r="CN14" t="s">
        <v>89</v>
      </c>
      <c r="CO14" t="s">
        <v>89</v>
      </c>
      <c r="CP14" t="s">
        <v>89</v>
      </c>
      <c r="CQ14" t="s">
        <v>89</v>
      </c>
      <c r="CR14" t="s">
        <v>89</v>
      </c>
      <c r="CS14" t="s">
        <v>89</v>
      </c>
      <c r="CT14" t="s">
        <v>89</v>
      </c>
      <c r="CU14" t="s">
        <v>89</v>
      </c>
      <c r="CV14" t="s">
        <v>89</v>
      </c>
      <c r="CW14" t="s">
        <v>89</v>
      </c>
      <c r="CX14" t="s">
        <v>89</v>
      </c>
      <c r="CY14" t="s">
        <v>89</v>
      </c>
      <c r="CZ14" t="s">
        <v>90</v>
      </c>
      <c r="DA14" t="s">
        <v>90</v>
      </c>
      <c r="DB14" t="s">
        <v>90</v>
      </c>
      <c r="DC14" t="s">
        <v>90</v>
      </c>
      <c r="DD14" t="s">
        <v>90</v>
      </c>
      <c r="DE14" t="s">
        <v>91</v>
      </c>
      <c r="DF14" t="s">
        <v>91</v>
      </c>
      <c r="DG14" t="s">
        <v>91</v>
      </c>
      <c r="DH14" t="s">
        <v>91</v>
      </c>
      <c r="DI14" t="s">
        <v>91</v>
      </c>
      <c r="DJ14" t="s">
        <v>91</v>
      </c>
      <c r="DK14" t="s">
        <v>91</v>
      </c>
      <c r="DL14" t="s">
        <v>91</v>
      </c>
      <c r="DM14" t="s">
        <v>91</v>
      </c>
      <c r="DN14" t="s">
        <v>91</v>
      </c>
      <c r="DO14" t="s">
        <v>91</v>
      </c>
      <c r="DP14" t="s">
        <v>91</v>
      </c>
      <c r="DQ14" t="s">
        <v>91</v>
      </c>
      <c r="DR14" t="s">
        <v>92</v>
      </c>
      <c r="DS14" t="s">
        <v>92</v>
      </c>
      <c r="DT14" t="s">
        <v>92</v>
      </c>
      <c r="DU14" t="s">
        <v>92</v>
      </c>
      <c r="DV14" t="s">
        <v>92</v>
      </c>
      <c r="DW14" t="s">
        <v>92</v>
      </c>
      <c r="DX14" t="s">
        <v>92</v>
      </c>
      <c r="DY14" t="s">
        <v>92</v>
      </c>
      <c r="DZ14" t="s">
        <v>92</v>
      </c>
      <c r="EA14" t="s">
        <v>92</v>
      </c>
      <c r="EB14" t="s">
        <v>92</v>
      </c>
      <c r="EC14" t="s">
        <v>92</v>
      </c>
      <c r="ED14" t="s">
        <v>92</v>
      </c>
      <c r="EE14" t="s">
        <v>92</v>
      </c>
      <c r="EF14" t="s">
        <v>92</v>
      </c>
      <c r="EG14" t="s">
        <v>93</v>
      </c>
      <c r="EH14" t="s">
        <v>93</v>
      </c>
      <c r="EI14" t="s">
        <v>93</v>
      </c>
      <c r="EJ14" t="s">
        <v>93</v>
      </c>
      <c r="EK14" t="s">
        <v>93</v>
      </c>
      <c r="EL14" t="s">
        <v>93</v>
      </c>
      <c r="EM14" t="s">
        <v>93</v>
      </c>
      <c r="EN14" t="s">
        <v>93</v>
      </c>
      <c r="EO14" t="s">
        <v>93</v>
      </c>
      <c r="EP14" t="s">
        <v>93</v>
      </c>
      <c r="EQ14" t="s">
        <v>93</v>
      </c>
      <c r="ER14" t="s">
        <v>93</v>
      </c>
      <c r="ES14" t="s">
        <v>93</v>
      </c>
      <c r="ET14" t="s">
        <v>93</v>
      </c>
      <c r="EU14" t="s">
        <v>93</v>
      </c>
      <c r="EV14" t="s">
        <v>93</v>
      </c>
      <c r="EW14" t="s">
        <v>93</v>
      </c>
      <c r="EX14" t="s">
        <v>93</v>
      </c>
      <c r="EY14" t="s">
        <v>94</v>
      </c>
      <c r="EZ14" t="s">
        <v>94</v>
      </c>
      <c r="FA14" t="s">
        <v>94</v>
      </c>
      <c r="FB14" t="s">
        <v>94</v>
      </c>
      <c r="FC14" t="s">
        <v>94</v>
      </c>
      <c r="FD14" t="s">
        <v>94</v>
      </c>
      <c r="FE14" t="s">
        <v>94</v>
      </c>
      <c r="FF14" t="s">
        <v>94</v>
      </c>
      <c r="FG14" t="s">
        <v>94</v>
      </c>
      <c r="FH14" t="s">
        <v>94</v>
      </c>
      <c r="FI14" t="s">
        <v>94</v>
      </c>
      <c r="FJ14" t="s">
        <v>94</v>
      </c>
      <c r="FK14" t="s">
        <v>94</v>
      </c>
      <c r="FL14" t="s">
        <v>94</v>
      </c>
      <c r="FM14" t="s">
        <v>94</v>
      </c>
      <c r="FN14" t="s">
        <v>94</v>
      </c>
    </row>
    <row r="15" spans="1:170" x14ac:dyDescent="0.25">
      <c r="A15" t="s">
        <v>95</v>
      </c>
      <c r="B15" t="s">
        <v>96</v>
      </c>
      <c r="C15" t="s">
        <v>97</v>
      </c>
      <c r="D15" t="s">
        <v>98</v>
      </c>
      <c r="E15" t="s">
        <v>99</v>
      </c>
      <c r="F15" t="s">
        <v>100</v>
      </c>
      <c r="G15" t="s">
        <v>101</v>
      </c>
      <c r="H15" t="s">
        <v>102</v>
      </c>
      <c r="I15" t="s">
        <v>103</v>
      </c>
      <c r="J15" t="s">
        <v>104</v>
      </c>
      <c r="K15" t="s">
        <v>105</v>
      </c>
      <c r="L15" t="s">
        <v>106</v>
      </c>
      <c r="M15" t="s">
        <v>107</v>
      </c>
      <c r="N15" t="s">
        <v>108</v>
      </c>
      <c r="O15" t="s">
        <v>109</v>
      </c>
      <c r="P15" t="s">
        <v>110</v>
      </c>
      <c r="Q15" t="s">
        <v>111</v>
      </c>
      <c r="R15" t="s">
        <v>112</v>
      </c>
      <c r="S15" t="s">
        <v>113</v>
      </c>
      <c r="T15" t="s">
        <v>114</v>
      </c>
      <c r="U15" t="s">
        <v>115</v>
      </c>
      <c r="V15" t="s">
        <v>116</v>
      </c>
      <c r="W15" t="s">
        <v>117</v>
      </c>
      <c r="X15" t="s">
        <v>118</v>
      </c>
      <c r="Y15" t="s">
        <v>119</v>
      </c>
      <c r="Z15" t="s">
        <v>120</v>
      </c>
      <c r="AA15" t="s">
        <v>121</v>
      </c>
      <c r="AB15" t="s">
        <v>122</v>
      </c>
      <c r="AC15" t="s">
        <v>123</v>
      </c>
      <c r="AD15" t="s">
        <v>124</v>
      </c>
      <c r="AE15" t="s">
        <v>84</v>
      </c>
      <c r="AF15" t="s">
        <v>125</v>
      </c>
      <c r="AG15" t="s">
        <v>126</v>
      </c>
      <c r="AH15" t="s">
        <v>127</v>
      </c>
      <c r="AI15" t="s">
        <v>128</v>
      </c>
      <c r="AJ15" t="s">
        <v>129</v>
      </c>
      <c r="AK15" t="s">
        <v>130</v>
      </c>
      <c r="AL15" t="s">
        <v>131</v>
      </c>
      <c r="AM15" t="s">
        <v>132</v>
      </c>
      <c r="AN15" t="s">
        <v>133</v>
      </c>
      <c r="AO15" t="s">
        <v>134</v>
      </c>
      <c r="AP15" t="s">
        <v>135</v>
      </c>
      <c r="AQ15" t="s">
        <v>136</v>
      </c>
      <c r="AR15" t="s">
        <v>137</v>
      </c>
      <c r="AS15" t="s">
        <v>138</v>
      </c>
      <c r="AT15" t="s">
        <v>139</v>
      </c>
      <c r="AU15" t="s">
        <v>140</v>
      </c>
      <c r="AV15" t="s">
        <v>141</v>
      </c>
      <c r="AW15" t="s">
        <v>142</v>
      </c>
      <c r="AX15" t="s">
        <v>143</v>
      </c>
      <c r="AY15" t="s">
        <v>144</v>
      </c>
      <c r="AZ15" t="s">
        <v>145</v>
      </c>
      <c r="BA15" t="s">
        <v>146</v>
      </c>
      <c r="BB15" t="s">
        <v>147</v>
      </c>
      <c r="BC15" t="s">
        <v>148</v>
      </c>
      <c r="BD15" t="s">
        <v>149</v>
      </c>
      <c r="BE15" t="s">
        <v>150</v>
      </c>
      <c r="BF15" t="s">
        <v>151</v>
      </c>
      <c r="BG15" t="s">
        <v>152</v>
      </c>
      <c r="BH15" t="s">
        <v>153</v>
      </c>
      <c r="BI15" t="s">
        <v>154</v>
      </c>
      <c r="BJ15" t="s">
        <v>155</v>
      </c>
      <c r="BK15" t="s">
        <v>156</v>
      </c>
      <c r="BL15" t="s">
        <v>157</v>
      </c>
      <c r="BM15" t="s">
        <v>158</v>
      </c>
      <c r="BN15" t="s">
        <v>159</v>
      </c>
      <c r="BO15" t="s">
        <v>160</v>
      </c>
      <c r="BP15" t="s">
        <v>102</v>
      </c>
      <c r="BQ15" t="s">
        <v>161</v>
      </c>
      <c r="BR15" t="s">
        <v>162</v>
      </c>
      <c r="BS15" t="s">
        <v>163</v>
      </c>
      <c r="BT15" t="s">
        <v>164</v>
      </c>
      <c r="BU15" t="s">
        <v>165</v>
      </c>
      <c r="BV15" t="s">
        <v>166</v>
      </c>
      <c r="BW15" t="s">
        <v>167</v>
      </c>
      <c r="BX15" t="s">
        <v>168</v>
      </c>
      <c r="BY15" t="s">
        <v>169</v>
      </c>
      <c r="BZ15" t="s">
        <v>170</v>
      </c>
      <c r="CA15" t="s">
        <v>171</v>
      </c>
      <c r="CB15" t="s">
        <v>172</v>
      </c>
      <c r="CC15" t="s">
        <v>173</v>
      </c>
      <c r="CD15" t="s">
        <v>174</v>
      </c>
      <c r="CE15" t="s">
        <v>175</v>
      </c>
      <c r="CF15" t="s">
        <v>176</v>
      </c>
      <c r="CG15" t="s">
        <v>177</v>
      </c>
      <c r="CH15" t="s">
        <v>178</v>
      </c>
      <c r="CI15" t="s">
        <v>179</v>
      </c>
      <c r="CJ15" t="s">
        <v>180</v>
      </c>
      <c r="CK15" t="s">
        <v>181</v>
      </c>
      <c r="CL15" t="s">
        <v>182</v>
      </c>
      <c r="CM15" t="s">
        <v>183</v>
      </c>
      <c r="CN15" t="s">
        <v>184</v>
      </c>
      <c r="CO15" t="s">
        <v>185</v>
      </c>
      <c r="CP15" t="s">
        <v>186</v>
      </c>
      <c r="CQ15" t="s">
        <v>187</v>
      </c>
      <c r="CR15" t="s">
        <v>188</v>
      </c>
      <c r="CS15" t="s">
        <v>189</v>
      </c>
      <c r="CT15" t="s">
        <v>190</v>
      </c>
      <c r="CU15" t="s">
        <v>191</v>
      </c>
      <c r="CV15" t="s">
        <v>192</v>
      </c>
      <c r="CW15" t="s">
        <v>193</v>
      </c>
      <c r="CX15" t="s">
        <v>194</v>
      </c>
      <c r="CY15" t="s">
        <v>195</v>
      </c>
      <c r="CZ15" t="s">
        <v>196</v>
      </c>
      <c r="DA15" t="s">
        <v>197</v>
      </c>
      <c r="DB15" t="s">
        <v>198</v>
      </c>
      <c r="DC15" t="s">
        <v>199</v>
      </c>
      <c r="DD15" t="s">
        <v>200</v>
      </c>
      <c r="DE15" t="s">
        <v>96</v>
      </c>
      <c r="DF15" t="s">
        <v>99</v>
      </c>
      <c r="DG15" t="s">
        <v>201</v>
      </c>
      <c r="DH15" t="s">
        <v>202</v>
      </c>
      <c r="DI15" t="s">
        <v>203</v>
      </c>
      <c r="DJ15" t="s">
        <v>204</v>
      </c>
      <c r="DK15" t="s">
        <v>205</v>
      </c>
      <c r="DL15" t="s">
        <v>206</v>
      </c>
      <c r="DM15" t="s">
        <v>207</v>
      </c>
      <c r="DN15" t="s">
        <v>208</v>
      </c>
      <c r="DO15" t="s">
        <v>209</v>
      </c>
      <c r="DP15" t="s">
        <v>210</v>
      </c>
      <c r="DQ15" t="s">
        <v>211</v>
      </c>
      <c r="DR15" t="s">
        <v>212</v>
      </c>
      <c r="DS15" t="s">
        <v>213</v>
      </c>
      <c r="DT15" t="s">
        <v>214</v>
      </c>
      <c r="DU15" t="s">
        <v>215</v>
      </c>
      <c r="DV15" t="s">
        <v>216</v>
      </c>
      <c r="DW15" t="s">
        <v>217</v>
      </c>
      <c r="DX15" t="s">
        <v>218</v>
      </c>
      <c r="DY15" t="s">
        <v>219</v>
      </c>
      <c r="DZ15" t="s">
        <v>220</v>
      </c>
      <c r="EA15" t="s">
        <v>221</v>
      </c>
      <c r="EB15" t="s">
        <v>222</v>
      </c>
      <c r="EC15" t="s">
        <v>223</v>
      </c>
      <c r="ED15" t="s">
        <v>224</v>
      </c>
      <c r="EE15" t="s">
        <v>225</v>
      </c>
      <c r="EF15" t="s">
        <v>226</v>
      </c>
      <c r="EG15" t="s">
        <v>227</v>
      </c>
      <c r="EH15" t="s">
        <v>228</v>
      </c>
      <c r="EI15" t="s">
        <v>229</v>
      </c>
      <c r="EJ15" t="s">
        <v>230</v>
      </c>
      <c r="EK15" t="s">
        <v>231</v>
      </c>
      <c r="EL15" t="s">
        <v>232</v>
      </c>
      <c r="EM15" t="s">
        <v>233</v>
      </c>
      <c r="EN15" t="s">
        <v>234</v>
      </c>
      <c r="EO15" t="s">
        <v>235</v>
      </c>
      <c r="EP15" t="s">
        <v>236</v>
      </c>
      <c r="EQ15" t="s">
        <v>237</v>
      </c>
      <c r="ER15" t="s">
        <v>238</v>
      </c>
      <c r="ES15" t="s">
        <v>239</v>
      </c>
      <c r="ET15" t="s">
        <v>240</v>
      </c>
      <c r="EU15" t="s">
        <v>241</v>
      </c>
      <c r="EV15" t="s">
        <v>242</v>
      </c>
      <c r="EW15" t="s">
        <v>243</v>
      </c>
      <c r="EX15" t="s">
        <v>244</v>
      </c>
      <c r="EY15" t="s">
        <v>245</v>
      </c>
      <c r="EZ15" t="s">
        <v>246</v>
      </c>
      <c r="FA15" t="s">
        <v>247</v>
      </c>
      <c r="FB15" t="s">
        <v>248</v>
      </c>
      <c r="FC15" t="s">
        <v>249</v>
      </c>
      <c r="FD15" t="s">
        <v>250</v>
      </c>
      <c r="FE15" t="s">
        <v>251</v>
      </c>
      <c r="FF15" t="s">
        <v>252</v>
      </c>
      <c r="FG15" t="s">
        <v>253</v>
      </c>
      <c r="FH15" t="s">
        <v>254</v>
      </c>
      <c r="FI15" t="s">
        <v>255</v>
      </c>
      <c r="FJ15" t="s">
        <v>256</v>
      </c>
      <c r="FK15" t="s">
        <v>257</v>
      </c>
      <c r="FL15" t="s">
        <v>258</v>
      </c>
      <c r="FM15" t="s">
        <v>259</v>
      </c>
      <c r="FN15" t="s">
        <v>260</v>
      </c>
    </row>
    <row r="16" spans="1:170" x14ac:dyDescent="0.25">
      <c r="B16" t="s">
        <v>261</v>
      </c>
      <c r="C16" t="s">
        <v>261</v>
      </c>
      <c r="H16" t="s">
        <v>261</v>
      </c>
      <c r="I16" t="s">
        <v>262</v>
      </c>
      <c r="J16" t="s">
        <v>263</v>
      </c>
      <c r="K16" t="s">
        <v>264</v>
      </c>
      <c r="L16" t="s">
        <v>264</v>
      </c>
      <c r="M16" t="s">
        <v>168</v>
      </c>
      <c r="N16" t="s">
        <v>168</v>
      </c>
      <c r="O16" t="s">
        <v>262</v>
      </c>
      <c r="P16" t="s">
        <v>262</v>
      </c>
      <c r="Q16" t="s">
        <v>262</v>
      </c>
      <c r="R16" t="s">
        <v>262</v>
      </c>
      <c r="S16" t="s">
        <v>265</v>
      </c>
      <c r="T16" t="s">
        <v>266</v>
      </c>
      <c r="U16" t="s">
        <v>266</v>
      </c>
      <c r="V16" t="s">
        <v>267</v>
      </c>
      <c r="W16" t="s">
        <v>268</v>
      </c>
      <c r="X16" t="s">
        <v>267</v>
      </c>
      <c r="Y16" t="s">
        <v>267</v>
      </c>
      <c r="Z16" t="s">
        <v>267</v>
      </c>
      <c r="AA16" t="s">
        <v>265</v>
      </c>
      <c r="AB16" t="s">
        <v>265</v>
      </c>
      <c r="AC16" t="s">
        <v>265</v>
      </c>
      <c r="AD16" t="s">
        <v>265</v>
      </c>
      <c r="AE16" t="s">
        <v>269</v>
      </c>
      <c r="AF16" t="s">
        <v>268</v>
      </c>
      <c r="AH16" t="s">
        <v>268</v>
      </c>
      <c r="AI16" t="s">
        <v>269</v>
      </c>
      <c r="AO16" t="s">
        <v>263</v>
      </c>
      <c r="AU16" t="s">
        <v>263</v>
      </c>
      <c r="AV16" t="s">
        <v>263</v>
      </c>
      <c r="AW16" t="s">
        <v>263</v>
      </c>
      <c r="AY16" t="s">
        <v>270</v>
      </c>
      <c r="BH16" t="s">
        <v>263</v>
      </c>
      <c r="BI16" t="s">
        <v>263</v>
      </c>
      <c r="BK16" t="s">
        <v>271</v>
      </c>
      <c r="BL16" t="s">
        <v>272</v>
      </c>
      <c r="BO16" t="s">
        <v>262</v>
      </c>
      <c r="BP16" t="s">
        <v>261</v>
      </c>
      <c r="BQ16" t="s">
        <v>264</v>
      </c>
      <c r="BR16" t="s">
        <v>264</v>
      </c>
      <c r="BS16" t="s">
        <v>273</v>
      </c>
      <c r="BT16" t="s">
        <v>273</v>
      </c>
      <c r="BU16" t="s">
        <v>264</v>
      </c>
      <c r="BV16" t="s">
        <v>273</v>
      </c>
      <c r="BW16" t="s">
        <v>269</v>
      </c>
      <c r="BX16" t="s">
        <v>267</v>
      </c>
      <c r="BY16" t="s">
        <v>267</v>
      </c>
      <c r="BZ16" t="s">
        <v>266</v>
      </c>
      <c r="CA16" t="s">
        <v>266</v>
      </c>
      <c r="CB16" t="s">
        <v>266</v>
      </c>
      <c r="CC16" t="s">
        <v>266</v>
      </c>
      <c r="CD16" t="s">
        <v>266</v>
      </c>
      <c r="CE16" t="s">
        <v>274</v>
      </c>
      <c r="CF16" t="s">
        <v>263</v>
      </c>
      <c r="CG16" t="s">
        <v>263</v>
      </c>
      <c r="CH16" t="s">
        <v>263</v>
      </c>
      <c r="CM16" t="s">
        <v>263</v>
      </c>
      <c r="CP16" t="s">
        <v>266</v>
      </c>
      <c r="CQ16" t="s">
        <v>266</v>
      </c>
      <c r="CR16" t="s">
        <v>266</v>
      </c>
      <c r="CS16" t="s">
        <v>266</v>
      </c>
      <c r="CT16" t="s">
        <v>266</v>
      </c>
      <c r="CU16" t="s">
        <v>263</v>
      </c>
      <c r="CV16" t="s">
        <v>263</v>
      </c>
      <c r="CW16" t="s">
        <v>263</v>
      </c>
      <c r="CX16" t="s">
        <v>261</v>
      </c>
      <c r="DA16" t="s">
        <v>275</v>
      </c>
      <c r="DB16" t="s">
        <v>275</v>
      </c>
      <c r="DD16" t="s">
        <v>261</v>
      </c>
      <c r="DE16" t="s">
        <v>276</v>
      </c>
      <c r="DG16" t="s">
        <v>261</v>
      </c>
      <c r="DH16" t="s">
        <v>261</v>
      </c>
      <c r="DJ16" t="s">
        <v>277</v>
      </c>
      <c r="DK16" t="s">
        <v>278</v>
      </c>
      <c r="DL16" t="s">
        <v>277</v>
      </c>
      <c r="DM16" t="s">
        <v>278</v>
      </c>
      <c r="DN16" t="s">
        <v>277</v>
      </c>
      <c r="DO16" t="s">
        <v>278</v>
      </c>
      <c r="DP16" t="s">
        <v>268</v>
      </c>
      <c r="DQ16" t="s">
        <v>268</v>
      </c>
      <c r="DR16" t="s">
        <v>263</v>
      </c>
      <c r="DS16" t="s">
        <v>279</v>
      </c>
      <c r="DT16" t="s">
        <v>263</v>
      </c>
      <c r="DV16" t="s">
        <v>264</v>
      </c>
      <c r="DW16" t="s">
        <v>280</v>
      </c>
      <c r="DX16" t="s">
        <v>264</v>
      </c>
      <c r="DZ16" t="s">
        <v>273</v>
      </c>
      <c r="EA16" t="s">
        <v>281</v>
      </c>
      <c r="EB16" t="s">
        <v>273</v>
      </c>
      <c r="EG16" t="s">
        <v>268</v>
      </c>
      <c r="EH16" t="s">
        <v>268</v>
      </c>
      <c r="EI16" t="s">
        <v>277</v>
      </c>
      <c r="EJ16" t="s">
        <v>278</v>
      </c>
      <c r="EK16" t="s">
        <v>278</v>
      </c>
      <c r="EO16" t="s">
        <v>278</v>
      </c>
      <c r="ES16" t="s">
        <v>264</v>
      </c>
      <c r="ET16" t="s">
        <v>264</v>
      </c>
      <c r="EU16" t="s">
        <v>273</v>
      </c>
      <c r="EV16" t="s">
        <v>273</v>
      </c>
      <c r="EW16" t="s">
        <v>282</v>
      </c>
      <c r="EX16" t="s">
        <v>282</v>
      </c>
      <c r="EZ16" t="s">
        <v>269</v>
      </c>
      <c r="FA16" t="s">
        <v>269</v>
      </c>
      <c r="FB16" t="s">
        <v>266</v>
      </c>
      <c r="FC16" t="s">
        <v>266</v>
      </c>
      <c r="FD16" t="s">
        <v>266</v>
      </c>
      <c r="FE16" t="s">
        <v>266</v>
      </c>
      <c r="FF16" t="s">
        <v>266</v>
      </c>
      <c r="FG16" t="s">
        <v>268</v>
      </c>
      <c r="FH16" t="s">
        <v>268</v>
      </c>
      <c r="FI16" t="s">
        <v>268</v>
      </c>
      <c r="FJ16" t="s">
        <v>266</v>
      </c>
      <c r="FK16" t="s">
        <v>264</v>
      </c>
      <c r="FL16" t="s">
        <v>273</v>
      </c>
      <c r="FM16" t="s">
        <v>268</v>
      </c>
      <c r="FN16" t="s">
        <v>268</v>
      </c>
    </row>
    <row r="17" spans="1:170" x14ac:dyDescent="0.25">
      <c r="A17">
        <v>1</v>
      </c>
      <c r="B17">
        <v>1608160910.5</v>
      </c>
      <c r="C17">
        <v>0</v>
      </c>
      <c r="D17" t="s">
        <v>283</v>
      </c>
      <c r="E17" t="s">
        <v>284</v>
      </c>
      <c r="F17" t="s">
        <v>285</v>
      </c>
      <c r="G17" t="s">
        <v>286</v>
      </c>
      <c r="H17">
        <v>1608160902.75</v>
      </c>
      <c r="I17">
        <f t="shared" ref="I17:I31" si="0">BW17*AG17*(BS17-BT17)/(100*BL17*(1000-AG17*BS17))</f>
        <v>1.5411381533679116E-4</v>
      </c>
      <c r="J17">
        <f t="shared" ref="J17:J31" si="1">BW17*AG17*(BR17-BQ17*(1000-AG17*BT17)/(1000-AG17*BS17))/(100*BL17)</f>
        <v>-1.8893532778119937</v>
      </c>
      <c r="K17">
        <f t="shared" ref="K17:K31" si="2">BQ17 - IF(AG17&gt;1, J17*BL17*100/(AI17*CE17), 0)</f>
        <v>401.76386666666701</v>
      </c>
      <c r="L17">
        <f t="shared" ref="L17:L31" si="3">((R17-I17/2)*K17-J17)/(R17+I17/2)</f>
        <v>806.32659475404284</v>
      </c>
      <c r="M17">
        <f t="shared" ref="M17:M31" si="4">L17*(BX17+BY17)/1000</f>
        <v>82.251923607650767</v>
      </c>
      <c r="N17">
        <f t="shared" ref="N17:N31" si="5">(BQ17 - IF(AG17&gt;1, J17*BL17*100/(AI17*CE17), 0))*(BX17+BY17)/1000</f>
        <v>40.983208397660754</v>
      </c>
      <c r="O17">
        <f t="shared" ref="O17:O31" si="6">2/((1/Q17-1/P17)+SIGN(Q17)*SQRT((1/Q17-1/P17)*(1/Q17-1/P17) + 4*BM17/((BM17+1)*(BM17+1))*(2*1/Q17*1/P17-1/P17*1/P17)))</f>
        <v>7.1121201319962303E-3</v>
      </c>
      <c r="P17">
        <f t="shared" ref="P17:P31" si="7">IF(LEFT(BN17,1)&lt;&gt;"0",IF(LEFT(BN17,1)="1",3,BO17),$D$5+$E$5*(CE17*BX17/($K$5*1000))+$F$5*(CE17*BX17/($K$5*1000))*MAX(MIN(BL17,$J$5),$I$5)*MAX(MIN(BL17,$J$5),$I$5)+$G$5*MAX(MIN(BL17,$J$5),$I$5)*(CE17*BX17/($K$5*1000))+$H$5*(CE17*BX17/($K$5*1000))*(CE17*BX17/($K$5*1000)))</f>
        <v>2.9639696664676096</v>
      </c>
      <c r="Q17">
        <f t="shared" ref="Q17:Q31" si="8">I17*(1000-(1000*0.61365*EXP(17.502*U17/(240.97+U17))/(BX17+BY17)+BS17)/2)/(1000*0.61365*EXP(17.502*U17/(240.97+U17))/(BX17+BY17)-BS17)</f>
        <v>7.1026528101512058E-3</v>
      </c>
      <c r="R17">
        <f t="shared" ref="R17:R31" si="9">1/((BM17+1)/(O17/1.6)+1/(P17/1.37)) + BM17/((BM17+1)/(O17/1.6) + BM17/(P17/1.37))</f>
        <v>4.4400075389131712E-3</v>
      </c>
      <c r="S17">
        <f t="shared" ref="S17:S31" si="10">(BI17*BK17)</f>
        <v>231.2914312400963</v>
      </c>
      <c r="T17">
        <f t="shared" ref="T17:T31" si="11">(BZ17+(S17+2*0.95*0.0000000567*(((BZ17+$B$7)+273)^4-(BZ17+273)^4)-44100*I17)/(1.84*29.3*P17+8*0.95*0.0000000567*(BZ17+273)^3))</f>
        <v>29.304275192802656</v>
      </c>
      <c r="U17">
        <f t="shared" ref="U17:U31" si="12">($C$7*CA17+$D$7*CB17+$E$7*T17)</f>
        <v>28.806236666666699</v>
      </c>
      <c r="V17">
        <f t="shared" ref="V17:V31" si="13">0.61365*EXP(17.502*U17/(240.97+U17))</f>
        <v>3.9768996361353155</v>
      </c>
      <c r="W17">
        <f t="shared" ref="W17:W31" si="14">(X17/Y17*100)</f>
        <v>48.142959260957824</v>
      </c>
      <c r="X17">
        <f t="shared" ref="X17:X31" si="15">BS17*(BX17+BY17)/1000</f>
        <v>1.8264802621159391</v>
      </c>
      <c r="Y17">
        <f t="shared" ref="Y17:Y31" si="16">0.61365*EXP(17.502*BZ17/(240.97+BZ17))</f>
        <v>3.7938678680210414</v>
      </c>
      <c r="Z17">
        <f t="shared" ref="Z17:Z31" si="17">(V17-BS17*(BX17+BY17)/1000)</f>
        <v>2.1504193740193767</v>
      </c>
      <c r="AA17">
        <f t="shared" ref="AA17:AA31" si="18">(-I17*44100)</f>
        <v>-6.7964192563524897</v>
      </c>
      <c r="AB17">
        <f t="shared" ref="AB17:AB31" si="19">2*29.3*P17*0.92*(BZ17-U17)</f>
        <v>-129.53343137904233</v>
      </c>
      <c r="AC17">
        <f t="shared" ref="AC17:AC31" si="20">2*0.95*0.0000000567*(((BZ17+$B$7)+273)^4-(U17+273)^4)</f>
        <v>-9.5643142443189983</v>
      </c>
      <c r="AD17">
        <f t="shared" ref="AD17:AD31" si="21">S17+AC17+AA17+AB17</f>
        <v>85.397266360382474</v>
      </c>
      <c r="AE17">
        <v>1</v>
      </c>
      <c r="AF17">
        <v>0</v>
      </c>
      <c r="AG17">
        <f t="shared" ref="AG17:AG31" si="22">IF(AE17*$H$13&gt;=AI17,1,(AI17/(AI17-AE17*$H$13)))</f>
        <v>1</v>
      </c>
      <c r="AH17">
        <f t="shared" ref="AH17:AH31" si="23">(AG17-1)*100</f>
        <v>0</v>
      </c>
      <c r="AI17">
        <f t="shared" ref="AI17:AI31" si="24">MAX(0,($B$13+$C$13*CE17)/(1+$D$13*CE17)*BX17/(BZ17+273)*$E$13)</f>
        <v>53741.898725327555</v>
      </c>
      <c r="AJ17" t="s">
        <v>287</v>
      </c>
      <c r="AK17">
        <v>715.47692307692296</v>
      </c>
      <c r="AL17">
        <v>3262.08</v>
      </c>
      <c r="AM17">
        <f t="shared" ref="AM17:AM31" si="25">AL17-AK17</f>
        <v>2546.603076923077</v>
      </c>
      <c r="AN17">
        <f t="shared" ref="AN17:AN31" si="26">AM17/AL17</f>
        <v>0.78066849277855754</v>
      </c>
      <c r="AO17">
        <v>-0.57774747981622299</v>
      </c>
      <c r="AP17" t="s">
        <v>288</v>
      </c>
      <c r="AQ17">
        <v>544.85616000000005</v>
      </c>
      <c r="AR17">
        <v>585.6</v>
      </c>
      <c r="AS17">
        <f t="shared" ref="AS17:AS31" si="27">1-AQ17/AR17</f>
        <v>6.9576229508196641E-2</v>
      </c>
      <c r="AT17">
        <v>0.5</v>
      </c>
      <c r="AU17">
        <f t="shared" ref="AU17:AU31" si="28">BI17</f>
        <v>1180.1862518534108</v>
      </c>
      <c r="AV17">
        <f t="shared" ref="AV17:AV31" si="29">J17</f>
        <v>-1.8893532778119937</v>
      </c>
      <c r="AW17">
        <f t="shared" ref="AW17:AW31" si="30">AS17*AT17*AU17</f>
        <v>41.056454760685639</v>
      </c>
      <c r="AX17">
        <f t="shared" ref="AX17:AX31" si="31">BC17/AR17</f>
        <v>0.27298497267759564</v>
      </c>
      <c r="AY17">
        <f t="shared" ref="AY17:AY31" si="32">(AV17-AO17)/AU17</f>
        <v>-1.1113549204085148E-3</v>
      </c>
      <c r="AZ17">
        <f t="shared" ref="AZ17:AZ31" si="33">(AL17-AR17)/AR17</f>
        <v>4.5704918032786885</v>
      </c>
      <c r="BA17" t="s">
        <v>289</v>
      </c>
      <c r="BB17">
        <v>425.74</v>
      </c>
      <c r="BC17">
        <f t="shared" ref="BC17:BC31" si="34">AR17-BB17</f>
        <v>159.86000000000001</v>
      </c>
      <c r="BD17">
        <f t="shared" ref="BD17:BD31" si="35">(AR17-AQ17)/(AR17-BB17)</f>
        <v>0.25487201301138479</v>
      </c>
      <c r="BE17">
        <f t="shared" ref="BE17:BE31" si="36">(AL17-AR17)/(AL17-BB17)</f>
        <v>0.94363863288604322</v>
      </c>
      <c r="BF17">
        <f t="shared" ref="BF17:BF31" si="37">(AR17-AQ17)/(AR17-AK17)</f>
        <v>-0.31371115849324821</v>
      </c>
      <c r="BG17">
        <f t="shared" ref="BG17:BG31" si="38">(AL17-AR17)/(AL17-AK17)</f>
        <v>1.051000065245286</v>
      </c>
      <c r="BH17">
        <f t="shared" ref="BH17:BH31" si="39">$B$11*CF17+$C$11*CG17+$F$11*CH17*(1-CK17)</f>
        <v>1400.00133333333</v>
      </c>
      <c r="BI17">
        <f t="shared" ref="BI17:BI31" si="40">BH17*BJ17</f>
        <v>1180.1862518534108</v>
      </c>
      <c r="BJ17">
        <f t="shared" ref="BJ17:BJ31" si="41">($B$11*$D$9+$C$11*$D$9+$F$11*((CU17+CM17)/MAX(CU17+CM17+CV17, 0.1)*$I$9+CV17/MAX(CU17+CM17+CV17, 0.1)*$J$9))/($B$11+$C$11+$F$11)</f>
        <v>0.84298937704826971</v>
      </c>
      <c r="BK17">
        <f t="shared" ref="BK17:BK31" si="42">($B$11*$K$9+$C$11*$K$9+$F$11*((CU17+CM17)/MAX(CU17+CM17+CV17, 0.1)*$P$9+CV17/MAX(CU17+CM17+CV17, 0.1)*$Q$9))/($B$11+$C$11+$F$11)</f>
        <v>0.19597875409653956</v>
      </c>
      <c r="BL17">
        <v>6</v>
      </c>
      <c r="BM17">
        <v>0.5</v>
      </c>
      <c r="BN17" t="s">
        <v>290</v>
      </c>
      <c r="BO17">
        <v>2</v>
      </c>
      <c r="BP17">
        <v>1608160902.75</v>
      </c>
      <c r="BQ17">
        <v>401.76386666666701</v>
      </c>
      <c r="BR17">
        <v>399.570966666667</v>
      </c>
      <c r="BS17">
        <v>17.90523</v>
      </c>
      <c r="BT17">
        <v>17.723606666666701</v>
      </c>
      <c r="BU17">
        <v>396.03106666666702</v>
      </c>
      <c r="BV17">
        <v>17.8301533333333</v>
      </c>
      <c r="BW17">
        <v>500.00526666666701</v>
      </c>
      <c r="BX17">
        <v>101.908266666667</v>
      </c>
      <c r="BY17">
        <v>9.9932173333333305E-2</v>
      </c>
      <c r="BZ17">
        <v>27.995606666666699</v>
      </c>
      <c r="CA17">
        <v>28.806236666666699</v>
      </c>
      <c r="CB17">
        <v>999.9</v>
      </c>
      <c r="CC17">
        <v>0</v>
      </c>
      <c r="CD17">
        <v>0</v>
      </c>
      <c r="CE17">
        <v>10006.5873333333</v>
      </c>
      <c r="CF17">
        <v>0</v>
      </c>
      <c r="CG17">
        <v>297.86669999999998</v>
      </c>
      <c r="CH17">
        <v>1400.00133333333</v>
      </c>
      <c r="CI17">
        <v>0.89999569999999995</v>
      </c>
      <c r="CJ17">
        <v>0.10000419000000001</v>
      </c>
      <c r="CK17">
        <v>0</v>
      </c>
      <c r="CL17">
        <v>545.15483333333304</v>
      </c>
      <c r="CM17">
        <v>4.9993800000000004</v>
      </c>
      <c r="CN17">
        <v>7747.3473333333304</v>
      </c>
      <c r="CO17">
        <v>11164.34</v>
      </c>
      <c r="CP17">
        <v>47.875</v>
      </c>
      <c r="CQ17">
        <v>49.75</v>
      </c>
      <c r="CR17">
        <v>48.75</v>
      </c>
      <c r="CS17">
        <v>49.5</v>
      </c>
      <c r="CT17">
        <v>49.403933333333299</v>
      </c>
      <c r="CU17">
        <v>1255.4970000000001</v>
      </c>
      <c r="CV17">
        <v>139.50433333333299</v>
      </c>
      <c r="CW17">
        <v>0</v>
      </c>
      <c r="CX17">
        <v>208.200000047684</v>
      </c>
      <c r="CY17">
        <v>0</v>
      </c>
      <c r="CZ17">
        <v>544.85616000000005</v>
      </c>
      <c r="DA17">
        <v>-45.341692310112201</v>
      </c>
      <c r="DB17">
        <v>-614.52846150581797</v>
      </c>
      <c r="DC17">
        <v>7743.2628000000004</v>
      </c>
      <c r="DD17">
        <v>15</v>
      </c>
      <c r="DE17">
        <v>1608160580.5</v>
      </c>
      <c r="DF17" t="s">
        <v>291</v>
      </c>
      <c r="DG17">
        <v>1608160580.5</v>
      </c>
      <c r="DH17">
        <v>1608160564</v>
      </c>
      <c r="DI17">
        <v>27</v>
      </c>
      <c r="DJ17">
        <v>2.2530000000000001</v>
      </c>
      <c r="DK17">
        <v>1.2E-2</v>
      </c>
      <c r="DL17">
        <v>5.7329999999999997</v>
      </c>
      <c r="DM17">
        <v>7.4999999999999997E-2</v>
      </c>
      <c r="DN17">
        <v>1216</v>
      </c>
      <c r="DO17">
        <v>18</v>
      </c>
      <c r="DP17">
        <v>0.15</v>
      </c>
      <c r="DQ17">
        <v>0.17</v>
      </c>
      <c r="DR17">
        <v>-1.92118650592632</v>
      </c>
      <c r="DS17">
        <v>1.86197185765937</v>
      </c>
      <c r="DT17">
        <v>0.135205639566819</v>
      </c>
      <c r="DU17">
        <v>0</v>
      </c>
      <c r="DV17">
        <v>2.2221519354838701</v>
      </c>
      <c r="DW17">
        <v>-2.2203900000000001</v>
      </c>
      <c r="DX17">
        <v>0.166527676870831</v>
      </c>
      <c r="DY17">
        <v>0</v>
      </c>
      <c r="DZ17">
        <v>0.181682451612903</v>
      </c>
      <c r="EA17">
        <v>-4.6270645161291804E-3</v>
      </c>
      <c r="EB17">
        <v>6.0845769268513903E-4</v>
      </c>
      <c r="EC17">
        <v>1</v>
      </c>
      <c r="ED17">
        <v>1</v>
      </c>
      <c r="EE17">
        <v>3</v>
      </c>
      <c r="EF17" t="s">
        <v>292</v>
      </c>
      <c r="EG17">
        <v>100</v>
      </c>
      <c r="EH17">
        <v>100</v>
      </c>
      <c r="EI17">
        <v>5.7329999999999997</v>
      </c>
      <c r="EJ17">
        <v>7.51E-2</v>
      </c>
      <c r="EK17">
        <v>5.7328571428570303</v>
      </c>
      <c r="EL17">
        <v>0</v>
      </c>
      <c r="EM17">
        <v>0</v>
      </c>
      <c r="EN17">
        <v>0</v>
      </c>
      <c r="EO17">
        <v>7.5080000000003394E-2</v>
      </c>
      <c r="EP17">
        <v>0</v>
      </c>
      <c r="EQ17">
        <v>0</v>
      </c>
      <c r="ER17">
        <v>0</v>
      </c>
      <c r="ES17">
        <v>-1</v>
      </c>
      <c r="ET17">
        <v>-1</v>
      </c>
      <c r="EU17">
        <v>-1</v>
      </c>
      <c r="EV17">
        <v>-1</v>
      </c>
      <c r="EW17">
        <v>5.5</v>
      </c>
      <c r="EX17">
        <v>5.8</v>
      </c>
      <c r="EY17">
        <v>2</v>
      </c>
      <c r="EZ17">
        <v>482.089</v>
      </c>
      <c r="FA17">
        <v>514.27200000000005</v>
      </c>
      <c r="FB17">
        <v>24.490600000000001</v>
      </c>
      <c r="FC17">
        <v>32.503</v>
      </c>
      <c r="FD17">
        <v>30</v>
      </c>
      <c r="FE17">
        <v>32.340000000000003</v>
      </c>
      <c r="FF17">
        <v>32.379100000000001</v>
      </c>
      <c r="FG17">
        <v>20.680299999999999</v>
      </c>
      <c r="FH17">
        <v>0</v>
      </c>
      <c r="FI17">
        <v>100</v>
      </c>
      <c r="FJ17">
        <v>24.4922</v>
      </c>
      <c r="FK17">
        <v>398.93900000000002</v>
      </c>
      <c r="FL17">
        <v>18.199200000000001</v>
      </c>
      <c r="FM17">
        <v>100.86499999999999</v>
      </c>
      <c r="FN17">
        <v>100.41</v>
      </c>
    </row>
    <row r="18" spans="1:170" x14ac:dyDescent="0.25">
      <c r="A18">
        <v>2</v>
      </c>
      <c r="B18">
        <v>1608161031</v>
      </c>
      <c r="C18">
        <v>120.5</v>
      </c>
      <c r="D18" t="s">
        <v>293</v>
      </c>
      <c r="E18" t="s">
        <v>294</v>
      </c>
      <c r="F18" t="s">
        <v>285</v>
      </c>
      <c r="G18" t="s">
        <v>286</v>
      </c>
      <c r="H18">
        <v>1608161023</v>
      </c>
      <c r="I18">
        <f t="shared" si="0"/>
        <v>1.5800478505548704E-4</v>
      </c>
      <c r="J18">
        <f t="shared" si="1"/>
        <v>-2.7099952622236443</v>
      </c>
      <c r="K18">
        <f t="shared" si="2"/>
        <v>49.622703225806397</v>
      </c>
      <c r="L18">
        <f t="shared" si="3"/>
        <v>636.47269955364516</v>
      </c>
      <c r="M18">
        <f t="shared" si="4"/>
        <v>64.922760666285157</v>
      </c>
      <c r="N18">
        <f t="shared" si="5"/>
        <v>5.0617141747045018</v>
      </c>
      <c r="O18">
        <f t="shared" si="6"/>
        <v>7.2492326894610338E-3</v>
      </c>
      <c r="P18">
        <f t="shared" si="7"/>
        <v>2.9630656433876079</v>
      </c>
      <c r="Q18">
        <f t="shared" si="8"/>
        <v>7.2393940893994034E-3</v>
      </c>
      <c r="R18">
        <f t="shared" si="9"/>
        <v>4.5255041331177682E-3</v>
      </c>
      <c r="S18">
        <f t="shared" si="10"/>
        <v>231.29677558551958</v>
      </c>
      <c r="T18">
        <f t="shared" si="11"/>
        <v>29.298585273385861</v>
      </c>
      <c r="U18">
        <f t="shared" si="12"/>
        <v>28.820080645161301</v>
      </c>
      <c r="V18">
        <f t="shared" si="13"/>
        <v>3.9800911794356715</v>
      </c>
      <c r="W18">
        <f t="shared" si="14"/>
        <v>47.908537556282873</v>
      </c>
      <c r="X18">
        <f t="shared" si="15"/>
        <v>1.8170465925696648</v>
      </c>
      <c r="Y18">
        <f t="shared" si="16"/>
        <v>3.792740678913443</v>
      </c>
      <c r="Z18">
        <f t="shared" si="17"/>
        <v>2.1630445868660066</v>
      </c>
      <c r="AA18">
        <f t="shared" si="18"/>
        <v>-6.9680110209469781</v>
      </c>
      <c r="AB18">
        <f t="shared" si="19"/>
        <v>-132.51964415193564</v>
      </c>
      <c r="AC18">
        <f t="shared" si="20"/>
        <v>-9.7882184211188843</v>
      </c>
      <c r="AD18">
        <f t="shared" si="21"/>
        <v>82.020901991518087</v>
      </c>
      <c r="AE18">
        <v>0</v>
      </c>
      <c r="AF18">
        <v>0</v>
      </c>
      <c r="AG18">
        <f t="shared" si="22"/>
        <v>1</v>
      </c>
      <c r="AH18">
        <f t="shared" si="23"/>
        <v>0</v>
      </c>
      <c r="AI18">
        <f t="shared" si="24"/>
        <v>53716.320947015316</v>
      </c>
      <c r="AJ18" t="s">
        <v>287</v>
      </c>
      <c r="AK18">
        <v>715.47692307692296</v>
      </c>
      <c r="AL18">
        <v>3262.08</v>
      </c>
      <c r="AM18">
        <f t="shared" si="25"/>
        <v>2546.603076923077</v>
      </c>
      <c r="AN18">
        <f t="shared" si="26"/>
        <v>0.78066849277855754</v>
      </c>
      <c r="AO18">
        <v>-0.57774747981622299</v>
      </c>
      <c r="AP18" t="s">
        <v>295</v>
      </c>
      <c r="AQ18">
        <v>497.79250000000002</v>
      </c>
      <c r="AR18">
        <v>530.89</v>
      </c>
      <c r="AS18">
        <f t="shared" si="27"/>
        <v>6.2343423308029888E-2</v>
      </c>
      <c r="AT18">
        <v>0.5</v>
      </c>
      <c r="AU18">
        <f t="shared" si="28"/>
        <v>1180.2134205767952</v>
      </c>
      <c r="AV18">
        <f t="shared" si="29"/>
        <v>-2.7099952622236443</v>
      </c>
      <c r="AW18">
        <f t="shared" si="30"/>
        <v>36.789272436418528</v>
      </c>
      <c r="AX18">
        <f t="shared" si="31"/>
        <v>0.23402211380888699</v>
      </c>
      <c r="AY18">
        <f t="shared" si="32"/>
        <v>-1.8066628842140658E-3</v>
      </c>
      <c r="AZ18">
        <f t="shared" si="33"/>
        <v>5.1445497183974087</v>
      </c>
      <c r="BA18" t="s">
        <v>296</v>
      </c>
      <c r="BB18">
        <v>406.65</v>
      </c>
      <c r="BC18">
        <f t="shared" si="34"/>
        <v>124.24000000000001</v>
      </c>
      <c r="BD18">
        <f t="shared" si="35"/>
        <v>0.26639971023824827</v>
      </c>
      <c r="BE18">
        <f t="shared" si="36"/>
        <v>0.95648991570446495</v>
      </c>
      <c r="BF18">
        <f t="shared" si="37"/>
        <v>-0.17930576797256237</v>
      </c>
      <c r="BG18">
        <f t="shared" si="38"/>
        <v>1.0724835859775799</v>
      </c>
      <c r="BH18">
        <f t="shared" si="39"/>
        <v>1400.0335483870999</v>
      </c>
      <c r="BI18">
        <f t="shared" si="40"/>
        <v>1180.2134205767952</v>
      </c>
      <c r="BJ18">
        <f t="shared" si="41"/>
        <v>0.84298938545897906</v>
      </c>
      <c r="BK18">
        <f t="shared" si="42"/>
        <v>0.19597877091795818</v>
      </c>
      <c r="BL18">
        <v>6</v>
      </c>
      <c r="BM18">
        <v>0.5</v>
      </c>
      <c r="BN18" t="s">
        <v>290</v>
      </c>
      <c r="BO18">
        <v>2</v>
      </c>
      <c r="BP18">
        <v>1608161023</v>
      </c>
      <c r="BQ18">
        <v>49.622703225806397</v>
      </c>
      <c r="BR18">
        <v>46.380103225806501</v>
      </c>
      <c r="BS18">
        <v>17.813483870967701</v>
      </c>
      <c r="BT18">
        <v>17.6272548387097</v>
      </c>
      <c r="BU18">
        <v>43.889845161290303</v>
      </c>
      <c r="BV18">
        <v>17.738406451612899</v>
      </c>
      <c r="BW18">
        <v>499.99777419354803</v>
      </c>
      <c r="BX18">
        <v>101.904064516129</v>
      </c>
      <c r="BY18">
        <v>9.9934574193548398E-2</v>
      </c>
      <c r="BZ18">
        <v>27.9905096774194</v>
      </c>
      <c r="CA18">
        <v>28.820080645161301</v>
      </c>
      <c r="CB18">
        <v>999.9</v>
      </c>
      <c r="CC18">
        <v>0</v>
      </c>
      <c r="CD18">
        <v>0</v>
      </c>
      <c r="CE18">
        <v>10001.8748387097</v>
      </c>
      <c r="CF18">
        <v>0</v>
      </c>
      <c r="CG18">
        <v>292.89600000000002</v>
      </c>
      <c r="CH18">
        <v>1400.0335483870999</v>
      </c>
      <c r="CI18">
        <v>0.89999545161290295</v>
      </c>
      <c r="CJ18">
        <v>0.100004441935484</v>
      </c>
      <c r="CK18">
        <v>0</v>
      </c>
      <c r="CL18">
        <v>497.83664516128999</v>
      </c>
      <c r="CM18">
        <v>4.9993800000000004</v>
      </c>
      <c r="CN18">
        <v>7088.94258064516</v>
      </c>
      <c r="CO18">
        <v>11164.580645161301</v>
      </c>
      <c r="CP18">
        <v>47.8</v>
      </c>
      <c r="CQ18">
        <v>49.625</v>
      </c>
      <c r="CR18">
        <v>48.651000000000003</v>
      </c>
      <c r="CS18">
        <v>49.375</v>
      </c>
      <c r="CT18">
        <v>49.318096774193499</v>
      </c>
      <c r="CU18">
        <v>1255.52677419355</v>
      </c>
      <c r="CV18">
        <v>139.508064516129</v>
      </c>
      <c r="CW18">
        <v>0</v>
      </c>
      <c r="CX18">
        <v>119.59999990463299</v>
      </c>
      <c r="CY18">
        <v>0</v>
      </c>
      <c r="CZ18">
        <v>497.79250000000002</v>
      </c>
      <c r="DA18">
        <v>-7.7842393267069498</v>
      </c>
      <c r="DB18">
        <v>-104.457094009221</v>
      </c>
      <c r="DC18">
        <v>7088.19038461539</v>
      </c>
      <c r="DD18">
        <v>15</v>
      </c>
      <c r="DE18">
        <v>1608160580.5</v>
      </c>
      <c r="DF18" t="s">
        <v>291</v>
      </c>
      <c r="DG18">
        <v>1608160580.5</v>
      </c>
      <c r="DH18">
        <v>1608160564</v>
      </c>
      <c r="DI18">
        <v>27</v>
      </c>
      <c r="DJ18">
        <v>2.2530000000000001</v>
      </c>
      <c r="DK18">
        <v>1.2E-2</v>
      </c>
      <c r="DL18">
        <v>5.7329999999999997</v>
      </c>
      <c r="DM18">
        <v>7.4999999999999997E-2</v>
      </c>
      <c r="DN18">
        <v>1216</v>
      </c>
      <c r="DO18">
        <v>18</v>
      </c>
      <c r="DP18">
        <v>0.15</v>
      </c>
      <c r="DQ18">
        <v>0.17</v>
      </c>
      <c r="DR18">
        <v>-2.7079145697082798</v>
      </c>
      <c r="DS18">
        <v>-0.31859338405405102</v>
      </c>
      <c r="DT18">
        <v>2.5670930103278401E-2</v>
      </c>
      <c r="DU18">
        <v>1</v>
      </c>
      <c r="DV18">
        <v>3.2426003225806501</v>
      </c>
      <c r="DW18">
        <v>0.38736241935482302</v>
      </c>
      <c r="DX18">
        <v>3.1060928520266502E-2</v>
      </c>
      <c r="DY18">
        <v>0</v>
      </c>
      <c r="DZ18">
        <v>0.18622922580645199</v>
      </c>
      <c r="EA18">
        <v>1.7123806451612E-2</v>
      </c>
      <c r="EB18">
        <v>1.3967277821388599E-3</v>
      </c>
      <c r="EC18">
        <v>1</v>
      </c>
      <c r="ED18">
        <v>2</v>
      </c>
      <c r="EE18">
        <v>3</v>
      </c>
      <c r="EF18" t="s">
        <v>297</v>
      </c>
      <c r="EG18">
        <v>100</v>
      </c>
      <c r="EH18">
        <v>100</v>
      </c>
      <c r="EI18">
        <v>5.7329999999999997</v>
      </c>
      <c r="EJ18">
        <v>7.51E-2</v>
      </c>
      <c r="EK18">
        <v>5.7328571428570303</v>
      </c>
      <c r="EL18">
        <v>0</v>
      </c>
      <c r="EM18">
        <v>0</v>
      </c>
      <c r="EN18">
        <v>0</v>
      </c>
      <c r="EO18">
        <v>7.5080000000003394E-2</v>
      </c>
      <c r="EP18">
        <v>0</v>
      </c>
      <c r="EQ18">
        <v>0</v>
      </c>
      <c r="ER18">
        <v>0</v>
      </c>
      <c r="ES18">
        <v>-1</v>
      </c>
      <c r="ET18">
        <v>-1</v>
      </c>
      <c r="EU18">
        <v>-1</v>
      </c>
      <c r="EV18">
        <v>-1</v>
      </c>
      <c r="EW18">
        <v>7.5</v>
      </c>
      <c r="EX18">
        <v>7.8</v>
      </c>
      <c r="EY18">
        <v>2</v>
      </c>
      <c r="EZ18">
        <v>482.47899999999998</v>
      </c>
      <c r="FA18">
        <v>513.48400000000004</v>
      </c>
      <c r="FB18">
        <v>24.532800000000002</v>
      </c>
      <c r="FC18">
        <v>32.468499999999999</v>
      </c>
      <c r="FD18">
        <v>30</v>
      </c>
      <c r="FE18">
        <v>32.299900000000001</v>
      </c>
      <c r="FF18">
        <v>32.340000000000003</v>
      </c>
      <c r="FG18">
        <v>5.1690100000000001</v>
      </c>
      <c r="FH18">
        <v>0</v>
      </c>
      <c r="FI18">
        <v>100</v>
      </c>
      <c r="FJ18">
        <v>24.535699999999999</v>
      </c>
      <c r="FK18">
        <v>46.545400000000001</v>
      </c>
      <c r="FL18">
        <v>17.8965</v>
      </c>
      <c r="FM18">
        <v>100.86799999999999</v>
      </c>
      <c r="FN18">
        <v>100.413</v>
      </c>
    </row>
    <row r="19" spans="1:170" x14ac:dyDescent="0.25">
      <c r="A19">
        <v>3</v>
      </c>
      <c r="B19">
        <v>1608161105.5999999</v>
      </c>
      <c r="C19">
        <v>195.09999990463299</v>
      </c>
      <c r="D19" t="s">
        <v>298</v>
      </c>
      <c r="E19" t="s">
        <v>299</v>
      </c>
      <c r="F19" t="s">
        <v>285</v>
      </c>
      <c r="G19" t="s">
        <v>286</v>
      </c>
      <c r="H19">
        <v>1608161097.6774199</v>
      </c>
      <c r="I19">
        <f t="shared" si="0"/>
        <v>1.5845405887477727E-4</v>
      </c>
      <c r="J19">
        <f t="shared" si="1"/>
        <v>-2.4953087186176508</v>
      </c>
      <c r="K19">
        <f t="shared" si="2"/>
        <v>79.536674193548393</v>
      </c>
      <c r="L19">
        <f t="shared" si="3"/>
        <v>618.53702221679862</v>
      </c>
      <c r="M19">
        <f t="shared" si="4"/>
        <v>63.092895188390351</v>
      </c>
      <c r="N19">
        <f t="shared" si="5"/>
        <v>8.1130132365267063</v>
      </c>
      <c r="O19">
        <f t="shared" si="6"/>
        <v>7.2514817688610622E-3</v>
      </c>
      <c r="P19">
        <f t="shared" si="7"/>
        <v>2.9611991496903682</v>
      </c>
      <c r="Q19">
        <f t="shared" si="8"/>
        <v>7.2416308712855244E-3</v>
      </c>
      <c r="R19">
        <f t="shared" si="9"/>
        <v>4.52690322422098E-3</v>
      </c>
      <c r="S19">
        <f t="shared" si="10"/>
        <v>231.29186789350248</v>
      </c>
      <c r="T19">
        <f t="shared" si="11"/>
        <v>29.289401665803187</v>
      </c>
      <c r="U19">
        <f t="shared" si="12"/>
        <v>28.823619354838701</v>
      </c>
      <c r="V19">
        <f t="shared" si="13"/>
        <v>3.9809073397708632</v>
      </c>
      <c r="W19">
        <f t="shared" si="14"/>
        <v>47.812126400509499</v>
      </c>
      <c r="X19">
        <f t="shared" si="15"/>
        <v>1.8123524469909176</v>
      </c>
      <c r="Y19">
        <f t="shared" si="16"/>
        <v>3.790570684535806</v>
      </c>
      <c r="Z19">
        <f t="shared" si="17"/>
        <v>2.1685548927799454</v>
      </c>
      <c r="AA19">
        <f t="shared" si="18"/>
        <v>-6.9878239963776778</v>
      </c>
      <c r="AB19">
        <f t="shared" si="19"/>
        <v>-134.5681895271376</v>
      </c>
      <c r="AC19">
        <f t="shared" si="20"/>
        <v>-9.9454838439540829</v>
      </c>
      <c r="AD19">
        <f t="shared" si="21"/>
        <v>79.790370526033115</v>
      </c>
      <c r="AE19">
        <v>0</v>
      </c>
      <c r="AF19">
        <v>0</v>
      </c>
      <c r="AG19">
        <f t="shared" si="22"/>
        <v>1</v>
      </c>
      <c r="AH19">
        <f t="shared" si="23"/>
        <v>0</v>
      </c>
      <c r="AI19">
        <f t="shared" si="24"/>
        <v>53663.573705573195</v>
      </c>
      <c r="AJ19" t="s">
        <v>287</v>
      </c>
      <c r="AK19">
        <v>715.47692307692296</v>
      </c>
      <c r="AL19">
        <v>3262.08</v>
      </c>
      <c r="AM19">
        <f t="shared" si="25"/>
        <v>2546.603076923077</v>
      </c>
      <c r="AN19">
        <f t="shared" si="26"/>
        <v>0.78066849277855754</v>
      </c>
      <c r="AO19">
        <v>-0.57774747981622299</v>
      </c>
      <c r="AP19" t="s">
        <v>300</v>
      </c>
      <c r="AQ19">
        <v>489.18007692307702</v>
      </c>
      <c r="AR19">
        <v>521.28</v>
      </c>
      <c r="AS19">
        <f t="shared" si="27"/>
        <v>6.1579042121168936E-2</v>
      </c>
      <c r="AT19">
        <v>0.5</v>
      </c>
      <c r="AU19">
        <f t="shared" si="28"/>
        <v>1180.1881566921427</v>
      </c>
      <c r="AV19">
        <f t="shared" si="29"/>
        <v>-2.4953087186176508</v>
      </c>
      <c r="AW19">
        <f t="shared" si="30"/>
        <v>36.337428105925092</v>
      </c>
      <c r="AX19">
        <f t="shared" si="31"/>
        <v>0.23994782074892571</v>
      </c>
      <c r="AY19">
        <f t="shared" si="32"/>
        <v>-1.6247928162370403E-3</v>
      </c>
      <c r="AZ19">
        <f t="shared" si="33"/>
        <v>5.2578268876611425</v>
      </c>
      <c r="BA19" t="s">
        <v>301</v>
      </c>
      <c r="BB19">
        <v>396.2</v>
      </c>
      <c r="BC19">
        <f t="shared" si="34"/>
        <v>125.07999999999998</v>
      </c>
      <c r="BD19">
        <f t="shared" si="35"/>
        <v>0.25663513812698235</v>
      </c>
      <c r="BE19">
        <f t="shared" si="36"/>
        <v>0.95635546498806656</v>
      </c>
      <c r="BF19">
        <f t="shared" si="37"/>
        <v>-0.16529573470228417</v>
      </c>
      <c r="BG19">
        <f t="shared" si="38"/>
        <v>1.0762572404143802</v>
      </c>
      <c r="BH19">
        <f t="shared" si="39"/>
        <v>1400.0035483871</v>
      </c>
      <c r="BI19">
        <f t="shared" si="40"/>
        <v>1180.1881566921427</v>
      </c>
      <c r="BJ19">
        <f t="shared" si="41"/>
        <v>0.84298940388529753</v>
      </c>
      <c r="BK19">
        <f t="shared" si="42"/>
        <v>0.19597880777059518</v>
      </c>
      <c r="BL19">
        <v>6</v>
      </c>
      <c r="BM19">
        <v>0.5</v>
      </c>
      <c r="BN19" t="s">
        <v>290</v>
      </c>
      <c r="BO19">
        <v>2</v>
      </c>
      <c r="BP19">
        <v>1608161097.6774199</v>
      </c>
      <c r="BQ19">
        <v>79.536674193548393</v>
      </c>
      <c r="BR19">
        <v>76.557509677419304</v>
      </c>
      <c r="BS19">
        <v>17.767564516128999</v>
      </c>
      <c r="BT19">
        <v>17.580803225806498</v>
      </c>
      <c r="BU19">
        <v>73.803803225806405</v>
      </c>
      <c r="BV19">
        <v>17.692496774193501</v>
      </c>
      <c r="BW19">
        <v>500.013838709678</v>
      </c>
      <c r="BX19">
        <v>101.903387096774</v>
      </c>
      <c r="BY19">
        <v>0.100038603225806</v>
      </c>
      <c r="BZ19">
        <v>27.980693548387102</v>
      </c>
      <c r="CA19">
        <v>28.823619354838701</v>
      </c>
      <c r="CB19">
        <v>999.9</v>
      </c>
      <c r="CC19">
        <v>0</v>
      </c>
      <c r="CD19">
        <v>0</v>
      </c>
      <c r="CE19">
        <v>9991.3654838709699</v>
      </c>
      <c r="CF19">
        <v>0</v>
      </c>
      <c r="CG19">
        <v>289.74838709677402</v>
      </c>
      <c r="CH19">
        <v>1400.0035483871</v>
      </c>
      <c r="CI19">
        <v>0.89999409677419395</v>
      </c>
      <c r="CJ19">
        <v>0.100005816129032</v>
      </c>
      <c r="CK19">
        <v>0</v>
      </c>
      <c r="CL19">
        <v>489.213419354839</v>
      </c>
      <c r="CM19">
        <v>4.9993800000000004</v>
      </c>
      <c r="CN19">
        <v>6966.3545161290303</v>
      </c>
      <c r="CO19">
        <v>11164.348387096799</v>
      </c>
      <c r="CP19">
        <v>47.811999999999998</v>
      </c>
      <c r="CQ19">
        <v>49.561999999999998</v>
      </c>
      <c r="CR19">
        <v>48.625</v>
      </c>
      <c r="CS19">
        <v>49.311999999999998</v>
      </c>
      <c r="CT19">
        <v>49.311999999999998</v>
      </c>
      <c r="CU19">
        <v>1255.49774193548</v>
      </c>
      <c r="CV19">
        <v>139.50580645161301</v>
      </c>
      <c r="CW19">
        <v>0</v>
      </c>
      <c r="CX19">
        <v>74</v>
      </c>
      <c r="CY19">
        <v>0</v>
      </c>
      <c r="CZ19">
        <v>489.18007692307702</v>
      </c>
      <c r="DA19">
        <v>-4.0733675158902898</v>
      </c>
      <c r="DB19">
        <v>-67.833504160486896</v>
      </c>
      <c r="DC19">
        <v>6965.8242307692299</v>
      </c>
      <c r="DD19">
        <v>15</v>
      </c>
      <c r="DE19">
        <v>1608160580.5</v>
      </c>
      <c r="DF19" t="s">
        <v>291</v>
      </c>
      <c r="DG19">
        <v>1608160580.5</v>
      </c>
      <c r="DH19">
        <v>1608160564</v>
      </c>
      <c r="DI19">
        <v>27</v>
      </c>
      <c r="DJ19">
        <v>2.2530000000000001</v>
      </c>
      <c r="DK19">
        <v>1.2E-2</v>
      </c>
      <c r="DL19">
        <v>5.7329999999999997</v>
      </c>
      <c r="DM19">
        <v>7.4999999999999997E-2</v>
      </c>
      <c r="DN19">
        <v>1216</v>
      </c>
      <c r="DO19">
        <v>18</v>
      </c>
      <c r="DP19">
        <v>0.15</v>
      </c>
      <c r="DQ19">
        <v>0.17</v>
      </c>
      <c r="DR19">
        <v>-2.4909850446082702</v>
      </c>
      <c r="DS19">
        <v>-0.2061114597631</v>
      </c>
      <c r="DT19">
        <v>2.47032374340472E-2</v>
      </c>
      <c r="DU19">
        <v>1</v>
      </c>
      <c r="DV19">
        <v>2.9766896774193499</v>
      </c>
      <c r="DW19">
        <v>0.18792075225584001</v>
      </c>
      <c r="DX19">
        <v>2.5970724521160501E-2</v>
      </c>
      <c r="DY19">
        <v>1</v>
      </c>
      <c r="DZ19">
        <v>0.18655151612903201</v>
      </c>
      <c r="EA19">
        <v>2.5371374391003499E-2</v>
      </c>
      <c r="EB19">
        <v>1.9049926063859201E-3</v>
      </c>
      <c r="EC19">
        <v>1</v>
      </c>
      <c r="ED19">
        <v>3</v>
      </c>
      <c r="EE19">
        <v>3</v>
      </c>
      <c r="EF19" t="s">
        <v>302</v>
      </c>
      <c r="EG19">
        <v>100</v>
      </c>
      <c r="EH19">
        <v>100</v>
      </c>
      <c r="EI19">
        <v>5.7329999999999997</v>
      </c>
      <c r="EJ19">
        <v>7.51E-2</v>
      </c>
      <c r="EK19">
        <v>5.7328571428570303</v>
      </c>
      <c r="EL19">
        <v>0</v>
      </c>
      <c r="EM19">
        <v>0</v>
      </c>
      <c r="EN19">
        <v>0</v>
      </c>
      <c r="EO19">
        <v>7.5080000000003394E-2</v>
      </c>
      <c r="EP19">
        <v>0</v>
      </c>
      <c r="EQ19">
        <v>0</v>
      </c>
      <c r="ER19">
        <v>0</v>
      </c>
      <c r="ES19">
        <v>-1</v>
      </c>
      <c r="ET19">
        <v>-1</v>
      </c>
      <c r="EU19">
        <v>-1</v>
      </c>
      <c r="EV19">
        <v>-1</v>
      </c>
      <c r="EW19">
        <v>8.8000000000000007</v>
      </c>
      <c r="EX19">
        <v>9</v>
      </c>
      <c r="EY19">
        <v>2</v>
      </c>
      <c r="EZ19">
        <v>482.75400000000002</v>
      </c>
      <c r="FA19">
        <v>513.57799999999997</v>
      </c>
      <c r="FB19">
        <v>24.4497</v>
      </c>
      <c r="FC19">
        <v>32.462699999999998</v>
      </c>
      <c r="FD19">
        <v>30</v>
      </c>
      <c r="FE19">
        <v>32.288499999999999</v>
      </c>
      <c r="FF19">
        <v>32.328600000000002</v>
      </c>
      <c r="FG19">
        <v>6.5300599999999998</v>
      </c>
      <c r="FH19">
        <v>0</v>
      </c>
      <c r="FI19">
        <v>100</v>
      </c>
      <c r="FJ19">
        <v>24.458100000000002</v>
      </c>
      <c r="FK19">
        <v>76.8048</v>
      </c>
      <c r="FL19">
        <v>17.8081</v>
      </c>
      <c r="FM19">
        <v>100.867</v>
      </c>
      <c r="FN19">
        <v>100.411</v>
      </c>
    </row>
    <row r="20" spans="1:170" x14ac:dyDescent="0.25">
      <c r="A20">
        <v>4</v>
      </c>
      <c r="B20">
        <v>1608161182.5999999</v>
      </c>
      <c r="C20">
        <v>272.09999990463302</v>
      </c>
      <c r="D20" t="s">
        <v>303</v>
      </c>
      <c r="E20" t="s">
        <v>304</v>
      </c>
      <c r="F20" t="s">
        <v>285</v>
      </c>
      <c r="G20" t="s">
        <v>286</v>
      </c>
      <c r="H20">
        <v>1608161174.8499999</v>
      </c>
      <c r="I20">
        <f t="shared" si="0"/>
        <v>1.7304757568728263E-4</v>
      </c>
      <c r="J20">
        <f t="shared" si="1"/>
        <v>-2.3115454156039328E-2</v>
      </c>
      <c r="K20">
        <f t="shared" si="2"/>
        <v>96.9466033333333</v>
      </c>
      <c r="L20">
        <f t="shared" si="3"/>
        <v>98.211540582484105</v>
      </c>
      <c r="M20">
        <f t="shared" si="4"/>
        <v>10.017720943370108</v>
      </c>
      <c r="N20">
        <f t="shared" si="5"/>
        <v>9.8886954918018724</v>
      </c>
      <c r="O20">
        <f t="shared" si="6"/>
        <v>7.8897488548769559E-3</v>
      </c>
      <c r="P20">
        <f t="shared" si="7"/>
        <v>2.9626533527047205</v>
      </c>
      <c r="Q20">
        <f t="shared" si="8"/>
        <v>7.8780947294381006E-3</v>
      </c>
      <c r="R20">
        <f t="shared" si="9"/>
        <v>4.9248548258741028E-3</v>
      </c>
      <c r="S20">
        <f t="shared" si="10"/>
        <v>231.29169484910079</v>
      </c>
      <c r="T20">
        <f t="shared" si="11"/>
        <v>29.302589876661628</v>
      </c>
      <c r="U20">
        <f t="shared" si="12"/>
        <v>28.848279999999999</v>
      </c>
      <c r="V20">
        <f t="shared" si="13"/>
        <v>3.9865990712053527</v>
      </c>
      <c r="W20">
        <f t="shared" si="14"/>
        <v>47.694083250226363</v>
      </c>
      <c r="X20">
        <f t="shared" si="15"/>
        <v>1.8097293585877292</v>
      </c>
      <c r="Y20">
        <f t="shared" si="16"/>
        <v>3.79445255104917</v>
      </c>
      <c r="Z20">
        <f t="shared" si="17"/>
        <v>2.1768697126176235</v>
      </c>
      <c r="AA20">
        <f t="shared" si="18"/>
        <v>-7.6313980878091643</v>
      </c>
      <c r="AB20">
        <f t="shared" si="19"/>
        <v>-135.76897409539094</v>
      </c>
      <c r="AC20">
        <f t="shared" si="20"/>
        <v>-10.031412225727651</v>
      </c>
      <c r="AD20">
        <f t="shared" si="21"/>
        <v>77.859910440173024</v>
      </c>
      <c r="AE20">
        <v>0</v>
      </c>
      <c r="AF20">
        <v>0</v>
      </c>
      <c r="AG20">
        <f t="shared" si="22"/>
        <v>1</v>
      </c>
      <c r="AH20">
        <f t="shared" si="23"/>
        <v>0</v>
      </c>
      <c r="AI20">
        <f t="shared" si="24"/>
        <v>53702.847186054438</v>
      </c>
      <c r="AJ20" t="s">
        <v>287</v>
      </c>
      <c r="AK20">
        <v>715.47692307692296</v>
      </c>
      <c r="AL20">
        <v>3262.08</v>
      </c>
      <c r="AM20">
        <f t="shared" si="25"/>
        <v>2546.603076923077</v>
      </c>
      <c r="AN20">
        <f t="shared" si="26"/>
        <v>0.78066849277855754</v>
      </c>
      <c r="AO20">
        <v>-0.57774747981622299</v>
      </c>
      <c r="AP20" t="s">
        <v>305</v>
      </c>
      <c r="AQ20">
        <v>483.64080000000001</v>
      </c>
      <c r="AR20">
        <v>515.75</v>
      </c>
      <c r="AS20">
        <f t="shared" si="27"/>
        <v>6.2257295201163299E-2</v>
      </c>
      <c r="AT20">
        <v>0.5</v>
      </c>
      <c r="AU20">
        <f t="shared" si="28"/>
        <v>1180.1873988640332</v>
      </c>
      <c r="AV20">
        <f t="shared" si="29"/>
        <v>-2.3115454156039328E-2</v>
      </c>
      <c r="AW20">
        <f t="shared" si="30"/>
        <v>36.737637641885584</v>
      </c>
      <c r="AX20">
        <f t="shared" si="31"/>
        <v>0.23809985458070773</v>
      </c>
      <c r="AY20">
        <f t="shared" si="32"/>
        <v>4.6995250601220966E-4</v>
      </c>
      <c r="AZ20">
        <f t="shared" si="33"/>
        <v>5.3249248666989821</v>
      </c>
      <c r="BA20" t="s">
        <v>306</v>
      </c>
      <c r="BB20">
        <v>392.95</v>
      </c>
      <c r="BC20">
        <f t="shared" si="34"/>
        <v>122.80000000000001</v>
      </c>
      <c r="BD20">
        <f t="shared" si="35"/>
        <v>0.26147557003257316</v>
      </c>
      <c r="BE20">
        <f t="shared" si="36"/>
        <v>0.95719956920739035</v>
      </c>
      <c r="BF20">
        <f t="shared" si="37"/>
        <v>-0.16076550674960044</v>
      </c>
      <c r="BG20">
        <f t="shared" si="38"/>
        <v>1.0784287606053795</v>
      </c>
      <c r="BH20">
        <f t="shared" si="39"/>
        <v>1400.0026666666699</v>
      </c>
      <c r="BI20">
        <f t="shared" si="40"/>
        <v>1180.1873988640332</v>
      </c>
      <c r="BJ20">
        <f t="shared" si="41"/>
        <v>0.8429893934945103</v>
      </c>
      <c r="BK20">
        <f t="shared" si="42"/>
        <v>0.19597878698902071</v>
      </c>
      <c r="BL20">
        <v>6</v>
      </c>
      <c r="BM20">
        <v>0.5</v>
      </c>
      <c r="BN20" t="s">
        <v>290</v>
      </c>
      <c r="BO20">
        <v>2</v>
      </c>
      <c r="BP20">
        <v>1608161174.8499999</v>
      </c>
      <c r="BQ20">
        <v>96.9466033333333</v>
      </c>
      <c r="BR20">
        <v>96.938996666666696</v>
      </c>
      <c r="BS20">
        <v>17.742190000000001</v>
      </c>
      <c r="BT20">
        <v>17.538223333333299</v>
      </c>
      <c r="BU20">
        <v>93.997603333333302</v>
      </c>
      <c r="BV20">
        <v>17.671189999999999</v>
      </c>
      <c r="BW20">
        <v>500.01503333333301</v>
      </c>
      <c r="BX20">
        <v>101.90146666666701</v>
      </c>
      <c r="BY20">
        <v>9.9997559999999999E-2</v>
      </c>
      <c r="BZ20">
        <v>27.998249999999999</v>
      </c>
      <c r="CA20">
        <v>28.848279999999999</v>
      </c>
      <c r="CB20">
        <v>999.9</v>
      </c>
      <c r="CC20">
        <v>0</v>
      </c>
      <c r="CD20">
        <v>0</v>
      </c>
      <c r="CE20">
        <v>9999.7929999999997</v>
      </c>
      <c r="CF20">
        <v>0</v>
      </c>
      <c r="CG20">
        <v>286.10443333333302</v>
      </c>
      <c r="CH20">
        <v>1400.0026666666699</v>
      </c>
      <c r="CI20">
        <v>0.89999499999999999</v>
      </c>
      <c r="CJ20">
        <v>0.10000489999999999</v>
      </c>
      <c r="CK20">
        <v>0</v>
      </c>
      <c r="CL20">
        <v>483.6823</v>
      </c>
      <c r="CM20">
        <v>4.9993800000000004</v>
      </c>
      <c r="CN20">
        <v>6887.442</v>
      </c>
      <c r="CO20">
        <v>11164.3433333333</v>
      </c>
      <c r="CP20">
        <v>47.811999999999998</v>
      </c>
      <c r="CQ20">
        <v>49.561999999999998</v>
      </c>
      <c r="CR20">
        <v>48.625</v>
      </c>
      <c r="CS20">
        <v>49.2520666666667</v>
      </c>
      <c r="CT20">
        <v>49.311999999999998</v>
      </c>
      <c r="CU20">
        <v>1255.49833333333</v>
      </c>
      <c r="CV20">
        <v>139.505333333333</v>
      </c>
      <c r="CW20">
        <v>0</v>
      </c>
      <c r="CX20">
        <v>76.200000047683702</v>
      </c>
      <c r="CY20">
        <v>0</v>
      </c>
      <c r="CZ20">
        <v>483.64080000000001</v>
      </c>
      <c r="DA20">
        <v>-3.86300002218151</v>
      </c>
      <c r="DB20">
        <v>-48.632307773546202</v>
      </c>
      <c r="DC20">
        <v>6887.0312000000004</v>
      </c>
      <c r="DD20">
        <v>15</v>
      </c>
      <c r="DE20">
        <v>1608161208.5999999</v>
      </c>
      <c r="DF20" t="s">
        <v>307</v>
      </c>
      <c r="DG20">
        <v>1608161208.5999999</v>
      </c>
      <c r="DH20">
        <v>1608161199.5999999</v>
      </c>
      <c r="DI20">
        <v>28</v>
      </c>
      <c r="DJ20">
        <v>-2.7829999999999999</v>
      </c>
      <c r="DK20">
        <v>-4.0000000000000001E-3</v>
      </c>
      <c r="DL20">
        <v>2.9489999999999998</v>
      </c>
      <c r="DM20">
        <v>7.0999999999999994E-2</v>
      </c>
      <c r="DN20">
        <v>97</v>
      </c>
      <c r="DO20">
        <v>18</v>
      </c>
      <c r="DP20">
        <v>0.19</v>
      </c>
      <c r="DQ20">
        <v>0.12</v>
      </c>
      <c r="DR20">
        <v>-2.3406132254251601</v>
      </c>
      <c r="DS20">
        <v>-0.168634491558358</v>
      </c>
      <c r="DT20">
        <v>1.71587416575524E-2</v>
      </c>
      <c r="DU20">
        <v>1</v>
      </c>
      <c r="DV20">
        <v>2.7877667741935501</v>
      </c>
      <c r="DW20">
        <v>0.18686080645161099</v>
      </c>
      <c r="DX20">
        <v>2.0246876045310599E-2</v>
      </c>
      <c r="DY20">
        <v>1</v>
      </c>
      <c r="DZ20">
        <v>0.207892225806452</v>
      </c>
      <c r="EA20">
        <v>1.6551725806451E-2</v>
      </c>
      <c r="EB20">
        <v>1.2991828873634001E-3</v>
      </c>
      <c r="EC20">
        <v>1</v>
      </c>
      <c r="ED20">
        <v>3</v>
      </c>
      <c r="EE20">
        <v>3</v>
      </c>
      <c r="EF20" t="s">
        <v>302</v>
      </c>
      <c r="EG20">
        <v>100</v>
      </c>
      <c r="EH20">
        <v>100</v>
      </c>
      <c r="EI20">
        <v>2.9489999999999998</v>
      </c>
      <c r="EJ20">
        <v>7.0999999999999994E-2</v>
      </c>
      <c r="EK20">
        <v>5.7328571428570303</v>
      </c>
      <c r="EL20">
        <v>0</v>
      </c>
      <c r="EM20">
        <v>0</v>
      </c>
      <c r="EN20">
        <v>0</v>
      </c>
      <c r="EO20">
        <v>7.5080000000003394E-2</v>
      </c>
      <c r="EP20">
        <v>0</v>
      </c>
      <c r="EQ20">
        <v>0</v>
      </c>
      <c r="ER20">
        <v>0</v>
      </c>
      <c r="ES20">
        <v>-1</v>
      </c>
      <c r="ET20">
        <v>-1</v>
      </c>
      <c r="EU20">
        <v>-1</v>
      </c>
      <c r="EV20">
        <v>-1</v>
      </c>
      <c r="EW20">
        <v>10</v>
      </c>
      <c r="EX20">
        <v>10.3</v>
      </c>
      <c r="EY20">
        <v>2</v>
      </c>
      <c r="EZ20">
        <v>482.76400000000001</v>
      </c>
      <c r="FA20">
        <v>513.52</v>
      </c>
      <c r="FB20">
        <v>24.475899999999999</v>
      </c>
      <c r="FC20">
        <v>32.465600000000002</v>
      </c>
      <c r="FD20">
        <v>30.000299999999999</v>
      </c>
      <c r="FE20">
        <v>32.285600000000002</v>
      </c>
      <c r="FF20">
        <v>32.325699999999998</v>
      </c>
      <c r="FG20">
        <v>7.4536199999999999</v>
      </c>
      <c r="FH20">
        <v>0</v>
      </c>
      <c r="FI20">
        <v>100</v>
      </c>
      <c r="FJ20">
        <v>24.473400000000002</v>
      </c>
      <c r="FK20">
        <v>97.084999999999994</v>
      </c>
      <c r="FL20">
        <v>17.765799999999999</v>
      </c>
      <c r="FM20">
        <v>100.864</v>
      </c>
      <c r="FN20">
        <v>100.41</v>
      </c>
    </row>
    <row r="21" spans="1:170" x14ac:dyDescent="0.25">
      <c r="A21">
        <v>5</v>
      </c>
      <c r="B21">
        <v>1608161284.5999999</v>
      </c>
      <c r="C21">
        <v>374.09999990463302</v>
      </c>
      <c r="D21" t="s">
        <v>308</v>
      </c>
      <c r="E21" t="s">
        <v>309</v>
      </c>
      <c r="F21" t="s">
        <v>285</v>
      </c>
      <c r="G21" t="s">
        <v>286</v>
      </c>
      <c r="H21">
        <v>1608161276.5999999</v>
      </c>
      <c r="I21">
        <f t="shared" si="0"/>
        <v>1.8273063215952685E-4</v>
      </c>
      <c r="J21">
        <f t="shared" si="1"/>
        <v>0.444001802813007</v>
      </c>
      <c r="K21">
        <f t="shared" si="2"/>
        <v>149.23522580645201</v>
      </c>
      <c r="L21">
        <f t="shared" si="3"/>
        <v>59.93843576380366</v>
      </c>
      <c r="M21">
        <f t="shared" si="4"/>
        <v>6.1138136997396204</v>
      </c>
      <c r="N21">
        <f t="shared" si="5"/>
        <v>15.222225211459568</v>
      </c>
      <c r="O21">
        <f t="shared" si="6"/>
        <v>8.3090298874115304E-3</v>
      </c>
      <c r="P21">
        <f t="shared" si="7"/>
        <v>2.9614354472017195</v>
      </c>
      <c r="Q21">
        <f t="shared" si="8"/>
        <v>8.2960999795371627E-3</v>
      </c>
      <c r="R21">
        <f t="shared" si="9"/>
        <v>5.1862224867965699E-3</v>
      </c>
      <c r="S21">
        <f t="shared" si="10"/>
        <v>231.29432453334425</v>
      </c>
      <c r="T21">
        <f t="shared" si="11"/>
        <v>29.288467964263653</v>
      </c>
      <c r="U21">
        <f t="shared" si="12"/>
        <v>28.8586387096774</v>
      </c>
      <c r="V21">
        <f t="shared" si="13"/>
        <v>3.9889920000041315</v>
      </c>
      <c r="W21">
        <f t="shared" si="14"/>
        <v>47.632668446142489</v>
      </c>
      <c r="X21">
        <f t="shared" si="15"/>
        <v>1.8061185158269855</v>
      </c>
      <c r="Y21">
        <f t="shared" si="16"/>
        <v>3.7917642969533301</v>
      </c>
      <c r="Z21">
        <f t="shared" si="17"/>
        <v>2.1828734841771462</v>
      </c>
      <c r="AA21">
        <f t="shared" si="18"/>
        <v>-8.0584208782351343</v>
      </c>
      <c r="AB21">
        <f t="shared" si="19"/>
        <v>-139.30786239323589</v>
      </c>
      <c r="AC21">
        <f t="shared" si="20"/>
        <v>-10.297028137207132</v>
      </c>
      <c r="AD21">
        <f t="shared" si="21"/>
        <v>73.631013124666111</v>
      </c>
      <c r="AE21">
        <v>0</v>
      </c>
      <c r="AF21">
        <v>0</v>
      </c>
      <c r="AG21">
        <f t="shared" si="22"/>
        <v>1</v>
      </c>
      <c r="AH21">
        <f t="shared" si="23"/>
        <v>0</v>
      </c>
      <c r="AI21">
        <f t="shared" si="24"/>
        <v>53669.467112095394</v>
      </c>
      <c r="AJ21" t="s">
        <v>287</v>
      </c>
      <c r="AK21">
        <v>715.47692307692296</v>
      </c>
      <c r="AL21">
        <v>3262.08</v>
      </c>
      <c r="AM21">
        <f t="shared" si="25"/>
        <v>2546.603076923077</v>
      </c>
      <c r="AN21">
        <f t="shared" si="26"/>
        <v>0.78066849277855754</v>
      </c>
      <c r="AO21">
        <v>-0.57774747981622299</v>
      </c>
      <c r="AP21" t="s">
        <v>310</v>
      </c>
      <c r="AQ21">
        <v>478.19648000000001</v>
      </c>
      <c r="AR21">
        <v>510.83</v>
      </c>
      <c r="AS21">
        <f t="shared" si="27"/>
        <v>6.3883327134271584E-2</v>
      </c>
      <c r="AT21">
        <v>0.5</v>
      </c>
      <c r="AU21">
        <f t="shared" si="28"/>
        <v>1180.1994502405926</v>
      </c>
      <c r="AV21">
        <f t="shared" si="29"/>
        <v>0.444001802813007</v>
      </c>
      <c r="AW21">
        <f t="shared" si="30"/>
        <v>37.697533781703626</v>
      </c>
      <c r="AX21">
        <f t="shared" si="31"/>
        <v>0.23264099602607516</v>
      </c>
      <c r="AY21">
        <f t="shared" si="32"/>
        <v>8.6574288983183199E-4</v>
      </c>
      <c r="AZ21">
        <f t="shared" si="33"/>
        <v>5.3858426482391408</v>
      </c>
      <c r="BA21" t="s">
        <v>311</v>
      </c>
      <c r="BB21">
        <v>391.99</v>
      </c>
      <c r="BC21">
        <f t="shared" si="34"/>
        <v>118.83999999999997</v>
      </c>
      <c r="BD21">
        <f t="shared" si="35"/>
        <v>0.27460047122181069</v>
      </c>
      <c r="BE21">
        <f t="shared" si="36"/>
        <v>0.95859363295227673</v>
      </c>
      <c r="BF21">
        <f t="shared" si="37"/>
        <v>-0.15946254900560436</v>
      </c>
      <c r="BG21">
        <f t="shared" si="38"/>
        <v>1.0803607460194333</v>
      </c>
      <c r="BH21">
        <f t="shared" si="39"/>
        <v>1400.01677419355</v>
      </c>
      <c r="BI21">
        <f t="shared" si="40"/>
        <v>1180.1994502405926</v>
      </c>
      <c r="BJ21">
        <f t="shared" si="41"/>
        <v>0.84298950697960129</v>
      </c>
      <c r="BK21">
        <f t="shared" si="42"/>
        <v>0.19597901395920253</v>
      </c>
      <c r="BL21">
        <v>6</v>
      </c>
      <c r="BM21">
        <v>0.5</v>
      </c>
      <c r="BN21" t="s">
        <v>290</v>
      </c>
      <c r="BO21">
        <v>2</v>
      </c>
      <c r="BP21">
        <v>1608161276.5999999</v>
      </c>
      <c r="BQ21">
        <v>149.23522580645201</v>
      </c>
      <c r="BR21">
        <v>149.80074193548401</v>
      </c>
      <c r="BS21">
        <v>17.706774193548402</v>
      </c>
      <c r="BT21">
        <v>17.491383870967699</v>
      </c>
      <c r="BU21">
        <v>146.28583870967699</v>
      </c>
      <c r="BV21">
        <v>17.635474193548401</v>
      </c>
      <c r="BW21">
        <v>500.00870967741901</v>
      </c>
      <c r="BX21">
        <v>101.901516129032</v>
      </c>
      <c r="BY21">
        <v>0.100039664516129</v>
      </c>
      <c r="BZ21">
        <v>27.9860935483871</v>
      </c>
      <c r="CA21">
        <v>28.8586387096774</v>
      </c>
      <c r="CB21">
        <v>999.9</v>
      </c>
      <c r="CC21">
        <v>0</v>
      </c>
      <c r="CD21">
        <v>0</v>
      </c>
      <c r="CE21">
        <v>9992.8874193548399</v>
      </c>
      <c r="CF21">
        <v>0</v>
      </c>
      <c r="CG21">
        <v>281.32793548387099</v>
      </c>
      <c r="CH21">
        <v>1400.01677419355</v>
      </c>
      <c r="CI21">
        <v>0.89999274193548395</v>
      </c>
      <c r="CJ21">
        <v>0.100007190322581</v>
      </c>
      <c r="CK21">
        <v>0</v>
      </c>
      <c r="CL21">
        <v>478.273161290323</v>
      </c>
      <c r="CM21">
        <v>4.9993800000000004</v>
      </c>
      <c r="CN21">
        <v>6809.8235483871003</v>
      </c>
      <c r="CO21">
        <v>11164.4322580645</v>
      </c>
      <c r="CP21">
        <v>47.75</v>
      </c>
      <c r="CQ21">
        <v>49.5</v>
      </c>
      <c r="CR21">
        <v>48.578258064516099</v>
      </c>
      <c r="CS21">
        <v>49.25</v>
      </c>
      <c r="CT21">
        <v>49.29</v>
      </c>
      <c r="CU21">
        <v>1255.5048387096799</v>
      </c>
      <c r="CV21">
        <v>139.51193548387101</v>
      </c>
      <c r="CW21">
        <v>0</v>
      </c>
      <c r="CX21">
        <v>101.30000019073501</v>
      </c>
      <c r="CY21">
        <v>0</v>
      </c>
      <c r="CZ21">
        <v>478.19648000000001</v>
      </c>
      <c r="DA21">
        <v>-2.4419230876621398</v>
      </c>
      <c r="DB21">
        <v>-27.675384605847</v>
      </c>
      <c r="DC21">
        <v>6809.4164000000001</v>
      </c>
      <c r="DD21">
        <v>15</v>
      </c>
      <c r="DE21">
        <v>1608161208.5999999</v>
      </c>
      <c r="DF21" t="s">
        <v>307</v>
      </c>
      <c r="DG21">
        <v>1608161208.5999999</v>
      </c>
      <c r="DH21">
        <v>1608161199.5999999</v>
      </c>
      <c r="DI21">
        <v>28</v>
      </c>
      <c r="DJ21">
        <v>-2.7829999999999999</v>
      </c>
      <c r="DK21">
        <v>-4.0000000000000001E-3</v>
      </c>
      <c r="DL21">
        <v>2.9489999999999998</v>
      </c>
      <c r="DM21">
        <v>7.0999999999999994E-2</v>
      </c>
      <c r="DN21">
        <v>97</v>
      </c>
      <c r="DO21">
        <v>18</v>
      </c>
      <c r="DP21">
        <v>0.19</v>
      </c>
      <c r="DQ21">
        <v>0.12</v>
      </c>
      <c r="DR21">
        <v>0.44537929258234299</v>
      </c>
      <c r="DS21">
        <v>-0.112014046624574</v>
      </c>
      <c r="DT21">
        <v>2.65125593056314E-2</v>
      </c>
      <c r="DU21">
        <v>1</v>
      </c>
      <c r="DV21">
        <v>-0.56796170967741899</v>
      </c>
      <c r="DW21">
        <v>0.100970274193548</v>
      </c>
      <c r="DX21">
        <v>3.1419865934903798E-2</v>
      </c>
      <c r="DY21">
        <v>1</v>
      </c>
      <c r="DZ21">
        <v>0.21525541935483899</v>
      </c>
      <c r="EA21">
        <v>1.56502741935476E-2</v>
      </c>
      <c r="EB21">
        <v>1.5867824774029799E-3</v>
      </c>
      <c r="EC21">
        <v>1</v>
      </c>
      <c r="ED21">
        <v>3</v>
      </c>
      <c r="EE21">
        <v>3</v>
      </c>
      <c r="EF21" t="s">
        <v>302</v>
      </c>
      <c r="EG21">
        <v>100</v>
      </c>
      <c r="EH21">
        <v>100</v>
      </c>
      <c r="EI21">
        <v>2.95</v>
      </c>
      <c r="EJ21">
        <v>7.1300000000000002E-2</v>
      </c>
      <c r="EK21">
        <v>2.9493999999999998</v>
      </c>
      <c r="EL21">
        <v>0</v>
      </c>
      <c r="EM21">
        <v>0</v>
      </c>
      <c r="EN21">
        <v>0</v>
      </c>
      <c r="EO21">
        <v>7.1300000000000793E-2</v>
      </c>
      <c r="EP21">
        <v>0</v>
      </c>
      <c r="EQ21">
        <v>0</v>
      </c>
      <c r="ER21">
        <v>0</v>
      </c>
      <c r="ES21">
        <v>-1</v>
      </c>
      <c r="ET21">
        <v>-1</v>
      </c>
      <c r="EU21">
        <v>-1</v>
      </c>
      <c r="EV21">
        <v>-1</v>
      </c>
      <c r="EW21">
        <v>1.3</v>
      </c>
      <c r="EX21">
        <v>1.4</v>
      </c>
      <c r="EY21">
        <v>2</v>
      </c>
      <c r="EZ21">
        <v>483.00299999999999</v>
      </c>
      <c r="FA21">
        <v>513.65300000000002</v>
      </c>
      <c r="FB21">
        <v>24.453199999999999</v>
      </c>
      <c r="FC21">
        <v>32.485700000000001</v>
      </c>
      <c r="FD21">
        <v>30.0001</v>
      </c>
      <c r="FE21">
        <v>32.294199999999996</v>
      </c>
      <c r="FF21">
        <v>32.331400000000002</v>
      </c>
      <c r="FG21">
        <v>9.87547</v>
      </c>
      <c r="FH21">
        <v>0</v>
      </c>
      <c r="FI21">
        <v>100</v>
      </c>
      <c r="FJ21">
        <v>24.461600000000001</v>
      </c>
      <c r="FK21">
        <v>150.17699999999999</v>
      </c>
      <c r="FL21">
        <v>17.765799999999999</v>
      </c>
      <c r="FM21">
        <v>100.86199999999999</v>
      </c>
      <c r="FN21">
        <v>100.40600000000001</v>
      </c>
    </row>
    <row r="22" spans="1:170" x14ac:dyDescent="0.25">
      <c r="A22">
        <v>6</v>
      </c>
      <c r="B22">
        <v>1608161359.5999999</v>
      </c>
      <c r="C22">
        <v>449.09999990463302</v>
      </c>
      <c r="D22" t="s">
        <v>312</v>
      </c>
      <c r="E22" t="s">
        <v>313</v>
      </c>
      <c r="F22" t="s">
        <v>285</v>
      </c>
      <c r="G22" t="s">
        <v>286</v>
      </c>
      <c r="H22">
        <v>1608161351.8499999</v>
      </c>
      <c r="I22">
        <f t="shared" si="0"/>
        <v>1.9427544576827008E-4</v>
      </c>
      <c r="J22">
        <f t="shared" si="1"/>
        <v>0.7766325527794965</v>
      </c>
      <c r="K22">
        <f t="shared" si="2"/>
        <v>199.26140000000001</v>
      </c>
      <c r="L22">
        <f t="shared" si="3"/>
        <v>53.61725907054511</v>
      </c>
      <c r="M22">
        <f t="shared" si="4"/>
        <v>5.4690586630951188</v>
      </c>
      <c r="N22">
        <f t="shared" si="5"/>
        <v>20.325027888065488</v>
      </c>
      <c r="O22">
        <f t="shared" si="6"/>
        <v>8.8141312855085901E-3</v>
      </c>
      <c r="P22">
        <f t="shared" si="7"/>
        <v>2.9659145402090452</v>
      </c>
      <c r="Q22">
        <f t="shared" si="8"/>
        <v>8.7996050103893806E-3</v>
      </c>
      <c r="R22">
        <f t="shared" si="9"/>
        <v>5.5010562373097819E-3</v>
      </c>
      <c r="S22">
        <f t="shared" si="10"/>
        <v>231.2918141612812</v>
      </c>
      <c r="T22">
        <f t="shared" si="11"/>
        <v>29.283794704019609</v>
      </c>
      <c r="U22">
        <f t="shared" si="12"/>
        <v>28.867336666666699</v>
      </c>
      <c r="V22">
        <f t="shared" si="13"/>
        <v>3.9910022515399994</v>
      </c>
      <c r="W22">
        <f t="shared" si="14"/>
        <v>47.54979505602094</v>
      </c>
      <c r="X22">
        <f t="shared" si="15"/>
        <v>1.8029908462010762</v>
      </c>
      <c r="Y22">
        <f t="shared" si="16"/>
        <v>3.7917951992787282</v>
      </c>
      <c r="Z22">
        <f t="shared" si="17"/>
        <v>2.1880114053389232</v>
      </c>
      <c r="AA22">
        <f t="shared" si="18"/>
        <v>-8.5675471583807106</v>
      </c>
      <c r="AB22">
        <f t="shared" si="19"/>
        <v>-140.88699974652721</v>
      </c>
      <c r="AC22">
        <f t="shared" si="20"/>
        <v>-10.398482071411733</v>
      </c>
      <c r="AD22">
        <f t="shared" si="21"/>
        <v>71.438785184961546</v>
      </c>
      <c r="AE22">
        <v>0</v>
      </c>
      <c r="AF22">
        <v>0</v>
      </c>
      <c r="AG22">
        <f t="shared" si="22"/>
        <v>1</v>
      </c>
      <c r="AH22">
        <f t="shared" si="23"/>
        <v>0</v>
      </c>
      <c r="AI22">
        <f t="shared" si="24"/>
        <v>53800.242996597248</v>
      </c>
      <c r="AJ22" t="s">
        <v>287</v>
      </c>
      <c r="AK22">
        <v>715.47692307692296</v>
      </c>
      <c r="AL22">
        <v>3262.08</v>
      </c>
      <c r="AM22">
        <f t="shared" si="25"/>
        <v>2546.603076923077</v>
      </c>
      <c r="AN22">
        <f t="shared" si="26"/>
        <v>0.78066849277855754</v>
      </c>
      <c r="AO22">
        <v>-0.57774747981622299</v>
      </c>
      <c r="AP22" t="s">
        <v>314</v>
      </c>
      <c r="AQ22">
        <v>474.39661538461502</v>
      </c>
      <c r="AR22">
        <v>507.21</v>
      </c>
      <c r="AS22">
        <f t="shared" si="27"/>
        <v>6.4693883431685029E-2</v>
      </c>
      <c r="AT22">
        <v>0.5</v>
      </c>
      <c r="AU22">
        <f t="shared" si="28"/>
        <v>1180.1859518535327</v>
      </c>
      <c r="AV22">
        <f t="shared" si="29"/>
        <v>0.7766325527794965</v>
      </c>
      <c r="AW22">
        <f t="shared" si="30"/>
        <v>38.175406198462341</v>
      </c>
      <c r="AX22">
        <f t="shared" si="31"/>
        <v>0.24378462569744283</v>
      </c>
      <c r="AY22">
        <f t="shared" si="32"/>
        <v>1.1475988427659279E-3</v>
      </c>
      <c r="AZ22">
        <f t="shared" si="33"/>
        <v>5.4314189389010465</v>
      </c>
      <c r="BA22" t="s">
        <v>315</v>
      </c>
      <c r="BB22">
        <v>383.56</v>
      </c>
      <c r="BC22">
        <f t="shared" si="34"/>
        <v>123.64999999999998</v>
      </c>
      <c r="BD22">
        <f t="shared" si="35"/>
        <v>0.26537310647298801</v>
      </c>
      <c r="BE22">
        <f t="shared" si="36"/>
        <v>0.95704389755846753</v>
      </c>
      <c r="BF22">
        <f t="shared" si="37"/>
        <v>-0.15755446967094916</v>
      </c>
      <c r="BG22">
        <f t="shared" si="38"/>
        <v>1.0817822474826193</v>
      </c>
      <c r="BH22">
        <f t="shared" si="39"/>
        <v>1400.00066666667</v>
      </c>
      <c r="BI22">
        <f t="shared" si="40"/>
        <v>1180.1859518535327</v>
      </c>
      <c r="BJ22">
        <f t="shared" si="41"/>
        <v>0.8429895641860623</v>
      </c>
      <c r="BK22">
        <f t="shared" si="42"/>
        <v>0.19597912837212431</v>
      </c>
      <c r="BL22">
        <v>6</v>
      </c>
      <c r="BM22">
        <v>0.5</v>
      </c>
      <c r="BN22" t="s">
        <v>290</v>
      </c>
      <c r="BO22">
        <v>2</v>
      </c>
      <c r="BP22">
        <v>1608161351.8499999</v>
      </c>
      <c r="BQ22">
        <v>199.26140000000001</v>
      </c>
      <c r="BR22">
        <v>200.2398</v>
      </c>
      <c r="BS22">
        <v>17.6760633333333</v>
      </c>
      <c r="BT22">
        <v>17.4470566666667</v>
      </c>
      <c r="BU22">
        <v>196.31209999999999</v>
      </c>
      <c r="BV22">
        <v>17.604763333333299</v>
      </c>
      <c r="BW22">
        <v>500.00663333333301</v>
      </c>
      <c r="BX22">
        <v>101.9019</v>
      </c>
      <c r="BY22">
        <v>9.9932206666666704E-2</v>
      </c>
      <c r="BZ22">
        <v>27.986233333333299</v>
      </c>
      <c r="CA22">
        <v>28.867336666666699</v>
      </c>
      <c r="CB22">
        <v>999.9</v>
      </c>
      <c r="CC22">
        <v>0</v>
      </c>
      <c r="CD22">
        <v>0</v>
      </c>
      <c r="CE22">
        <v>10018.245000000001</v>
      </c>
      <c r="CF22">
        <v>0</v>
      </c>
      <c r="CG22">
        <v>277.55560000000003</v>
      </c>
      <c r="CH22">
        <v>1400.00066666667</v>
      </c>
      <c r="CI22">
        <v>0.89999150000000006</v>
      </c>
      <c r="CJ22">
        <v>0.10000845</v>
      </c>
      <c r="CK22">
        <v>0</v>
      </c>
      <c r="CL22">
        <v>474.39789999999999</v>
      </c>
      <c r="CM22">
        <v>4.9993800000000004</v>
      </c>
      <c r="CN22">
        <v>6757.0703333333304</v>
      </c>
      <c r="CO22">
        <v>11164.31</v>
      </c>
      <c r="CP22">
        <v>47.770666666666699</v>
      </c>
      <c r="CQ22">
        <v>49.483199999999997</v>
      </c>
      <c r="CR22">
        <v>48.561999999999998</v>
      </c>
      <c r="CS22">
        <v>49.237400000000001</v>
      </c>
      <c r="CT22">
        <v>49.295466666666698</v>
      </c>
      <c r="CU22">
        <v>1255.4876666666701</v>
      </c>
      <c r="CV22">
        <v>139.51300000000001</v>
      </c>
      <c r="CW22">
        <v>0</v>
      </c>
      <c r="CX22">
        <v>74.400000095367403</v>
      </c>
      <c r="CY22">
        <v>0</v>
      </c>
      <c r="CZ22">
        <v>474.39661538461502</v>
      </c>
      <c r="DA22">
        <v>-2.3414017053430398</v>
      </c>
      <c r="DB22">
        <v>-32.7213675055255</v>
      </c>
      <c r="DC22">
        <v>6756.9115384615397</v>
      </c>
      <c r="DD22">
        <v>15</v>
      </c>
      <c r="DE22">
        <v>1608161208.5999999</v>
      </c>
      <c r="DF22" t="s">
        <v>307</v>
      </c>
      <c r="DG22">
        <v>1608161208.5999999</v>
      </c>
      <c r="DH22">
        <v>1608161199.5999999</v>
      </c>
      <c r="DI22">
        <v>28</v>
      </c>
      <c r="DJ22">
        <v>-2.7829999999999999</v>
      </c>
      <c r="DK22">
        <v>-4.0000000000000001E-3</v>
      </c>
      <c r="DL22">
        <v>2.9489999999999998</v>
      </c>
      <c r="DM22">
        <v>7.0999999999999994E-2</v>
      </c>
      <c r="DN22">
        <v>97</v>
      </c>
      <c r="DO22">
        <v>18</v>
      </c>
      <c r="DP22">
        <v>0.19</v>
      </c>
      <c r="DQ22">
        <v>0.12</v>
      </c>
      <c r="DR22">
        <v>0.78011366944413196</v>
      </c>
      <c r="DS22">
        <v>-0.15863665219342701</v>
      </c>
      <c r="DT22">
        <v>1.5048017934351199E-2</v>
      </c>
      <c r="DU22">
        <v>1</v>
      </c>
      <c r="DV22">
        <v>-0.98200767741935502</v>
      </c>
      <c r="DW22">
        <v>0.180311612903232</v>
      </c>
      <c r="DX22">
        <v>1.7789012401438199E-2</v>
      </c>
      <c r="DY22">
        <v>1</v>
      </c>
      <c r="DZ22">
        <v>0.22885206451612899</v>
      </c>
      <c r="EA22">
        <v>1.74271935483865E-2</v>
      </c>
      <c r="EB22">
        <v>1.41316062907923E-3</v>
      </c>
      <c r="EC22">
        <v>1</v>
      </c>
      <c r="ED22">
        <v>3</v>
      </c>
      <c r="EE22">
        <v>3</v>
      </c>
      <c r="EF22" t="s">
        <v>302</v>
      </c>
      <c r="EG22">
        <v>100</v>
      </c>
      <c r="EH22">
        <v>100</v>
      </c>
      <c r="EI22">
        <v>2.9489999999999998</v>
      </c>
      <c r="EJ22">
        <v>7.1300000000000002E-2</v>
      </c>
      <c r="EK22">
        <v>2.9493999999999998</v>
      </c>
      <c r="EL22">
        <v>0</v>
      </c>
      <c r="EM22">
        <v>0</v>
      </c>
      <c r="EN22">
        <v>0</v>
      </c>
      <c r="EO22">
        <v>7.1300000000000793E-2</v>
      </c>
      <c r="EP22">
        <v>0</v>
      </c>
      <c r="EQ22">
        <v>0</v>
      </c>
      <c r="ER22">
        <v>0</v>
      </c>
      <c r="ES22">
        <v>-1</v>
      </c>
      <c r="ET22">
        <v>-1</v>
      </c>
      <c r="EU22">
        <v>-1</v>
      </c>
      <c r="EV22">
        <v>-1</v>
      </c>
      <c r="EW22">
        <v>2.5</v>
      </c>
      <c r="EX22">
        <v>2.7</v>
      </c>
      <c r="EY22">
        <v>2</v>
      </c>
      <c r="EZ22">
        <v>482.863</v>
      </c>
      <c r="FA22">
        <v>513.58699999999999</v>
      </c>
      <c r="FB22">
        <v>24.422999999999998</v>
      </c>
      <c r="FC22">
        <v>32.500100000000003</v>
      </c>
      <c r="FD22">
        <v>30.0001</v>
      </c>
      <c r="FE22">
        <v>32.302700000000002</v>
      </c>
      <c r="FF22">
        <v>32.340000000000003</v>
      </c>
      <c r="FG22">
        <v>12.1533</v>
      </c>
      <c r="FH22">
        <v>0</v>
      </c>
      <c r="FI22">
        <v>100</v>
      </c>
      <c r="FJ22">
        <v>24.433399999999999</v>
      </c>
      <c r="FK22">
        <v>200.62299999999999</v>
      </c>
      <c r="FL22">
        <v>17.7</v>
      </c>
      <c r="FM22">
        <v>100.858</v>
      </c>
      <c r="FN22">
        <v>100.404</v>
      </c>
    </row>
    <row r="23" spans="1:170" x14ac:dyDescent="0.25">
      <c r="A23">
        <v>7</v>
      </c>
      <c r="B23">
        <v>1608161435.5999999</v>
      </c>
      <c r="C23">
        <v>525.09999990463302</v>
      </c>
      <c r="D23" t="s">
        <v>316</v>
      </c>
      <c r="E23" t="s">
        <v>317</v>
      </c>
      <c r="F23" t="s">
        <v>285</v>
      </c>
      <c r="G23" t="s">
        <v>286</v>
      </c>
      <c r="H23">
        <v>1608161427.8499999</v>
      </c>
      <c r="I23">
        <f t="shared" si="0"/>
        <v>2.0703510010847565E-4</v>
      </c>
      <c r="J23">
        <f t="shared" si="1"/>
        <v>1.0589971857644249</v>
      </c>
      <c r="K23">
        <f t="shared" si="2"/>
        <v>249.291</v>
      </c>
      <c r="L23">
        <f t="shared" si="3"/>
        <v>63.162107642978306</v>
      </c>
      <c r="M23">
        <f t="shared" si="4"/>
        <v>6.442744838633975</v>
      </c>
      <c r="N23">
        <f t="shared" si="5"/>
        <v>25.428510280980994</v>
      </c>
      <c r="O23">
        <f t="shared" si="6"/>
        <v>9.3955336743027067E-3</v>
      </c>
      <c r="P23">
        <f t="shared" si="7"/>
        <v>2.9627837768328278</v>
      </c>
      <c r="Q23">
        <f t="shared" si="8"/>
        <v>9.3790123456847611E-3</v>
      </c>
      <c r="R23">
        <f t="shared" si="9"/>
        <v>5.8633646402467734E-3</v>
      </c>
      <c r="S23">
        <f t="shared" si="10"/>
        <v>231.29133215018189</v>
      </c>
      <c r="T23">
        <f t="shared" si="11"/>
        <v>29.282417068088812</v>
      </c>
      <c r="U23">
        <f t="shared" si="12"/>
        <v>28.8573733333333</v>
      </c>
      <c r="V23">
        <f t="shared" si="13"/>
        <v>3.9886996227594218</v>
      </c>
      <c r="W23">
        <f t="shared" si="14"/>
        <v>47.494207861200373</v>
      </c>
      <c r="X23">
        <f t="shared" si="15"/>
        <v>1.8009492421862057</v>
      </c>
      <c r="Y23">
        <f t="shared" si="16"/>
        <v>3.79193447640899</v>
      </c>
      <c r="Z23">
        <f t="shared" si="17"/>
        <v>2.1877503805732159</v>
      </c>
      <c r="AA23">
        <f t="shared" si="18"/>
        <v>-9.1302479147837765</v>
      </c>
      <c r="AB23">
        <f t="shared" si="19"/>
        <v>-139.04621320512993</v>
      </c>
      <c r="AC23">
        <f t="shared" si="20"/>
        <v>-10.272985476480214</v>
      </c>
      <c r="AD23">
        <f t="shared" si="21"/>
        <v>72.841885553787961</v>
      </c>
      <c r="AE23">
        <v>0</v>
      </c>
      <c r="AF23">
        <v>0</v>
      </c>
      <c r="AG23">
        <f t="shared" si="22"/>
        <v>1</v>
      </c>
      <c r="AH23">
        <f t="shared" si="23"/>
        <v>0</v>
      </c>
      <c r="AI23">
        <f t="shared" si="24"/>
        <v>53708.726658094136</v>
      </c>
      <c r="AJ23" t="s">
        <v>287</v>
      </c>
      <c r="AK23">
        <v>715.47692307692296</v>
      </c>
      <c r="AL23">
        <v>3262.08</v>
      </c>
      <c r="AM23">
        <f t="shared" si="25"/>
        <v>2546.603076923077</v>
      </c>
      <c r="AN23">
        <f t="shared" si="26"/>
        <v>0.78066849277855754</v>
      </c>
      <c r="AO23">
        <v>-0.57774747981622299</v>
      </c>
      <c r="AP23" t="s">
        <v>318</v>
      </c>
      <c r="AQ23">
        <v>471.18338461538502</v>
      </c>
      <c r="AR23">
        <v>505.8</v>
      </c>
      <c r="AS23">
        <f t="shared" si="27"/>
        <v>6.8439334489155734E-2</v>
      </c>
      <c r="AT23">
        <v>0.5</v>
      </c>
      <c r="AU23">
        <f t="shared" si="28"/>
        <v>1180.1836818535201</v>
      </c>
      <c r="AV23">
        <f t="shared" si="29"/>
        <v>1.0589971857644249</v>
      </c>
      <c r="AW23">
        <f t="shared" si="30"/>
        <v>40.38549288050821</v>
      </c>
      <c r="AX23">
        <f t="shared" si="31"/>
        <v>0.23839462238038747</v>
      </c>
      <c r="AY23">
        <f t="shared" si="32"/>
        <v>1.3868558689187117E-3</v>
      </c>
      <c r="AZ23">
        <f t="shared" si="33"/>
        <v>5.4493475682087773</v>
      </c>
      <c r="BA23" t="s">
        <v>319</v>
      </c>
      <c r="BB23">
        <v>385.22</v>
      </c>
      <c r="BC23">
        <f t="shared" si="34"/>
        <v>120.57999999999998</v>
      </c>
      <c r="BD23">
        <f t="shared" si="35"/>
        <v>0.2870842211362995</v>
      </c>
      <c r="BE23">
        <f t="shared" si="36"/>
        <v>0.95808624681075893</v>
      </c>
      <c r="BF23">
        <f t="shared" si="37"/>
        <v>-0.16509501797637213</v>
      </c>
      <c r="BG23">
        <f t="shared" si="38"/>
        <v>1.0823359262293297</v>
      </c>
      <c r="BH23">
        <f t="shared" si="39"/>
        <v>1399.998</v>
      </c>
      <c r="BI23">
        <f t="shared" si="40"/>
        <v>1180.1836818535201</v>
      </c>
      <c r="BJ23">
        <f t="shared" si="41"/>
        <v>0.84298954845186924</v>
      </c>
      <c r="BK23">
        <f t="shared" si="42"/>
        <v>0.19597909690373849</v>
      </c>
      <c r="BL23">
        <v>6</v>
      </c>
      <c r="BM23">
        <v>0.5</v>
      </c>
      <c r="BN23" t="s">
        <v>290</v>
      </c>
      <c r="BO23">
        <v>2</v>
      </c>
      <c r="BP23">
        <v>1608161427.8499999</v>
      </c>
      <c r="BQ23">
        <v>249.291</v>
      </c>
      <c r="BR23">
        <v>250.62370000000001</v>
      </c>
      <c r="BS23">
        <v>17.65579</v>
      </c>
      <c r="BT23">
        <v>17.411740000000002</v>
      </c>
      <c r="BU23">
        <v>246.341733333333</v>
      </c>
      <c r="BV23">
        <v>17.584486666666699</v>
      </c>
      <c r="BW23">
        <v>500.01163333333301</v>
      </c>
      <c r="BX23">
        <v>101.90333333333299</v>
      </c>
      <c r="BY23">
        <v>9.9989213333333396E-2</v>
      </c>
      <c r="BZ23">
        <v>27.9868633333333</v>
      </c>
      <c r="CA23">
        <v>28.8573733333333</v>
      </c>
      <c r="CB23">
        <v>999.9</v>
      </c>
      <c r="CC23">
        <v>0</v>
      </c>
      <c r="CD23">
        <v>0</v>
      </c>
      <c r="CE23">
        <v>10000.349</v>
      </c>
      <c r="CF23">
        <v>0</v>
      </c>
      <c r="CG23">
        <v>273.1499</v>
      </c>
      <c r="CH23">
        <v>1399.998</v>
      </c>
      <c r="CI23">
        <v>0.89999220000000002</v>
      </c>
      <c r="CJ23">
        <v>0.10000774</v>
      </c>
      <c r="CK23">
        <v>0</v>
      </c>
      <c r="CL23">
        <v>471.17066666666699</v>
      </c>
      <c r="CM23">
        <v>4.9993800000000004</v>
      </c>
      <c r="CN23">
        <v>6712.9110000000001</v>
      </c>
      <c r="CO23">
        <v>11164.3066666667</v>
      </c>
      <c r="CP23">
        <v>47.7541333333333</v>
      </c>
      <c r="CQ23">
        <v>49.436999999999998</v>
      </c>
      <c r="CR23">
        <v>48.561999999999998</v>
      </c>
      <c r="CS23">
        <v>49.212200000000003</v>
      </c>
      <c r="CT23">
        <v>49.274799999999999</v>
      </c>
      <c r="CU23">
        <v>1255.4860000000001</v>
      </c>
      <c r="CV23">
        <v>139.512</v>
      </c>
      <c r="CW23">
        <v>0</v>
      </c>
      <c r="CX23">
        <v>75.600000143051105</v>
      </c>
      <c r="CY23">
        <v>0</v>
      </c>
      <c r="CZ23">
        <v>471.18338461538502</v>
      </c>
      <c r="DA23">
        <v>-2.2060854719012002</v>
      </c>
      <c r="DB23">
        <v>-26.106666679202501</v>
      </c>
      <c r="DC23">
        <v>6712.63</v>
      </c>
      <c r="DD23">
        <v>15</v>
      </c>
      <c r="DE23">
        <v>1608161208.5999999</v>
      </c>
      <c r="DF23" t="s">
        <v>307</v>
      </c>
      <c r="DG23">
        <v>1608161208.5999999</v>
      </c>
      <c r="DH23">
        <v>1608161199.5999999</v>
      </c>
      <c r="DI23">
        <v>28</v>
      </c>
      <c r="DJ23">
        <v>-2.7829999999999999</v>
      </c>
      <c r="DK23">
        <v>-4.0000000000000001E-3</v>
      </c>
      <c r="DL23">
        <v>2.9489999999999998</v>
      </c>
      <c r="DM23">
        <v>7.0999999999999994E-2</v>
      </c>
      <c r="DN23">
        <v>97</v>
      </c>
      <c r="DO23">
        <v>18</v>
      </c>
      <c r="DP23">
        <v>0.19</v>
      </c>
      <c r="DQ23">
        <v>0.12</v>
      </c>
      <c r="DR23">
        <v>1.0618759759312399</v>
      </c>
      <c r="DS23">
        <v>-0.153741030670938</v>
      </c>
      <c r="DT23">
        <v>1.7150988287180501E-2</v>
      </c>
      <c r="DU23">
        <v>1</v>
      </c>
      <c r="DV23">
        <v>-1.3356974193548401</v>
      </c>
      <c r="DW23">
        <v>0.16669838709677401</v>
      </c>
      <c r="DX23">
        <v>2.0076126725741002E-2</v>
      </c>
      <c r="DY23">
        <v>1</v>
      </c>
      <c r="DZ23">
        <v>0.243716225806452</v>
      </c>
      <c r="EA23">
        <v>2.0089161290322101E-2</v>
      </c>
      <c r="EB23">
        <v>1.72569888057876E-3</v>
      </c>
      <c r="EC23">
        <v>1</v>
      </c>
      <c r="ED23">
        <v>3</v>
      </c>
      <c r="EE23">
        <v>3</v>
      </c>
      <c r="EF23" t="s">
        <v>302</v>
      </c>
      <c r="EG23">
        <v>100</v>
      </c>
      <c r="EH23">
        <v>100</v>
      </c>
      <c r="EI23">
        <v>2.9489999999999998</v>
      </c>
      <c r="EJ23">
        <v>7.1300000000000002E-2</v>
      </c>
      <c r="EK23">
        <v>2.9493999999999998</v>
      </c>
      <c r="EL23">
        <v>0</v>
      </c>
      <c r="EM23">
        <v>0</v>
      </c>
      <c r="EN23">
        <v>0</v>
      </c>
      <c r="EO23">
        <v>7.1300000000000793E-2</v>
      </c>
      <c r="EP23">
        <v>0</v>
      </c>
      <c r="EQ23">
        <v>0</v>
      </c>
      <c r="ER23">
        <v>0</v>
      </c>
      <c r="ES23">
        <v>-1</v>
      </c>
      <c r="ET23">
        <v>-1</v>
      </c>
      <c r="EU23">
        <v>-1</v>
      </c>
      <c r="EV23">
        <v>-1</v>
      </c>
      <c r="EW23">
        <v>3.8</v>
      </c>
      <c r="EX23">
        <v>3.9</v>
      </c>
      <c r="EY23">
        <v>2</v>
      </c>
      <c r="EZ23">
        <v>482.83600000000001</v>
      </c>
      <c r="FA23">
        <v>513.98400000000004</v>
      </c>
      <c r="FB23">
        <v>24.453099999999999</v>
      </c>
      <c r="FC23">
        <v>32.515099999999997</v>
      </c>
      <c r="FD23">
        <v>30.0001</v>
      </c>
      <c r="FE23">
        <v>32.311799999999998</v>
      </c>
      <c r="FF23">
        <v>32.348599999999998</v>
      </c>
      <c r="FG23">
        <v>14.3912</v>
      </c>
      <c r="FH23">
        <v>0</v>
      </c>
      <c r="FI23">
        <v>100</v>
      </c>
      <c r="FJ23">
        <v>24.459099999999999</v>
      </c>
      <c r="FK23">
        <v>250.99299999999999</v>
      </c>
      <c r="FL23">
        <v>17.671199999999999</v>
      </c>
      <c r="FM23">
        <v>100.854</v>
      </c>
      <c r="FN23">
        <v>100.401</v>
      </c>
    </row>
    <row r="24" spans="1:170" x14ac:dyDescent="0.25">
      <c r="A24">
        <v>8</v>
      </c>
      <c r="B24">
        <v>1608161543.5999999</v>
      </c>
      <c r="C24">
        <v>633.09999990463302</v>
      </c>
      <c r="D24" t="s">
        <v>320</v>
      </c>
      <c r="E24" t="s">
        <v>321</v>
      </c>
      <c r="F24" t="s">
        <v>285</v>
      </c>
      <c r="G24" t="s">
        <v>286</v>
      </c>
      <c r="H24">
        <v>1608161535.8499999</v>
      </c>
      <c r="I24">
        <f t="shared" si="0"/>
        <v>2.1478585039451584E-4</v>
      </c>
      <c r="J24">
        <f t="shared" si="1"/>
        <v>2.1245217793621203</v>
      </c>
      <c r="K24">
        <f t="shared" si="2"/>
        <v>399.56810000000002</v>
      </c>
      <c r="L24">
        <f t="shared" si="3"/>
        <v>36.252033084326406</v>
      </c>
      <c r="M24">
        <f t="shared" si="4"/>
        <v>3.6977591338040621</v>
      </c>
      <c r="N24">
        <f t="shared" si="5"/>
        <v>40.756516687350597</v>
      </c>
      <c r="O24">
        <f t="shared" si="6"/>
        <v>9.5769508913072544E-3</v>
      </c>
      <c r="P24">
        <f t="shared" si="7"/>
        <v>2.9641239566177382</v>
      </c>
      <c r="Q24">
        <f t="shared" si="8"/>
        <v>9.5597937614564209E-3</v>
      </c>
      <c r="R24">
        <f t="shared" si="9"/>
        <v>5.9764100078124908E-3</v>
      </c>
      <c r="S24">
        <f t="shared" si="10"/>
        <v>231.29467684532173</v>
      </c>
      <c r="T24">
        <f t="shared" si="11"/>
        <v>29.285749971471958</v>
      </c>
      <c r="U24">
        <f t="shared" si="12"/>
        <v>29.003060000000001</v>
      </c>
      <c r="V24">
        <f t="shared" si="13"/>
        <v>4.0224849552064184</v>
      </c>
      <c r="W24">
        <f t="shared" si="14"/>
        <v>47.350691121396828</v>
      </c>
      <c r="X24">
        <f t="shared" si="15"/>
        <v>1.7961203611069829</v>
      </c>
      <c r="Y24">
        <f t="shared" si="16"/>
        <v>3.7932294515028784</v>
      </c>
      <c r="Z24">
        <f t="shared" si="17"/>
        <v>2.2263645940994357</v>
      </c>
      <c r="AA24">
        <f t="shared" si="18"/>
        <v>-9.4720560023981495</v>
      </c>
      <c r="AB24">
        <f t="shared" si="19"/>
        <v>-161.45420188592246</v>
      </c>
      <c r="AC24">
        <f t="shared" si="20"/>
        <v>-11.93213749453111</v>
      </c>
      <c r="AD24">
        <f t="shared" si="21"/>
        <v>48.436281462470021</v>
      </c>
      <c r="AE24">
        <v>0</v>
      </c>
      <c r="AF24">
        <v>0</v>
      </c>
      <c r="AG24">
        <f t="shared" si="22"/>
        <v>1</v>
      </c>
      <c r="AH24">
        <f t="shared" si="23"/>
        <v>0</v>
      </c>
      <c r="AI24">
        <f t="shared" si="24"/>
        <v>53746.772627452214</v>
      </c>
      <c r="AJ24" t="s">
        <v>287</v>
      </c>
      <c r="AK24">
        <v>715.47692307692296</v>
      </c>
      <c r="AL24">
        <v>3262.08</v>
      </c>
      <c r="AM24">
        <f t="shared" si="25"/>
        <v>2546.603076923077</v>
      </c>
      <c r="AN24">
        <f t="shared" si="26"/>
        <v>0.78066849277855754</v>
      </c>
      <c r="AO24">
        <v>-0.57774747981622299</v>
      </c>
      <c r="AP24" t="s">
        <v>322</v>
      </c>
      <c r="AQ24">
        <v>467.87473076923101</v>
      </c>
      <c r="AR24">
        <v>505.38</v>
      </c>
      <c r="AS24">
        <f t="shared" si="27"/>
        <v>7.4212017156929377E-2</v>
      </c>
      <c r="AT24">
        <v>0.5</v>
      </c>
      <c r="AU24">
        <f t="shared" si="28"/>
        <v>1180.2018218534677</v>
      </c>
      <c r="AV24">
        <f t="shared" si="29"/>
        <v>2.1245217793621203</v>
      </c>
      <c r="AW24">
        <f t="shared" si="30"/>
        <v>43.792578926014428</v>
      </c>
      <c r="AX24">
        <f t="shared" si="31"/>
        <v>0.2444695080929202</v>
      </c>
      <c r="AY24">
        <f t="shared" si="32"/>
        <v>2.2896670799359715E-3</v>
      </c>
      <c r="AZ24">
        <f t="shared" si="33"/>
        <v>5.4547073489255604</v>
      </c>
      <c r="BA24" t="s">
        <v>323</v>
      </c>
      <c r="BB24">
        <v>381.83</v>
      </c>
      <c r="BC24">
        <f t="shared" si="34"/>
        <v>123.55000000000001</v>
      </c>
      <c r="BD24">
        <f t="shared" si="35"/>
        <v>0.30356349033402658</v>
      </c>
      <c r="BE24">
        <f t="shared" si="36"/>
        <v>0.95710441801926904</v>
      </c>
      <c r="BF24">
        <f t="shared" si="37"/>
        <v>-0.1785141290100529</v>
      </c>
      <c r="BG24">
        <f t="shared" si="38"/>
        <v>1.0825008518134565</v>
      </c>
      <c r="BH24">
        <f t="shared" si="39"/>
        <v>1400.01966666667</v>
      </c>
      <c r="BI24">
        <f t="shared" si="40"/>
        <v>1180.2018218534677</v>
      </c>
      <c r="BJ24">
        <f t="shared" si="41"/>
        <v>0.84298945932911762</v>
      </c>
      <c r="BK24">
        <f t="shared" si="42"/>
        <v>0.19597891865823519</v>
      </c>
      <c r="BL24">
        <v>6</v>
      </c>
      <c r="BM24">
        <v>0.5</v>
      </c>
      <c r="BN24" t="s">
        <v>290</v>
      </c>
      <c r="BO24">
        <v>2</v>
      </c>
      <c r="BP24">
        <v>1608161535.8499999</v>
      </c>
      <c r="BQ24">
        <v>399.56810000000002</v>
      </c>
      <c r="BR24">
        <v>402.22050000000002</v>
      </c>
      <c r="BS24">
        <v>17.608776666666699</v>
      </c>
      <c r="BT24">
        <v>17.3555733333333</v>
      </c>
      <c r="BU24">
        <v>396.61863333333298</v>
      </c>
      <c r="BV24">
        <v>17.537476666666699</v>
      </c>
      <c r="BW24">
        <v>500.00226666666703</v>
      </c>
      <c r="BX24">
        <v>101.90146666666701</v>
      </c>
      <c r="BY24">
        <v>9.9961093333333306E-2</v>
      </c>
      <c r="BZ24">
        <v>27.992719999999998</v>
      </c>
      <c r="CA24">
        <v>29.003060000000001</v>
      </c>
      <c r="CB24">
        <v>999.9</v>
      </c>
      <c r="CC24">
        <v>0</v>
      </c>
      <c r="CD24">
        <v>0</v>
      </c>
      <c r="CE24">
        <v>10008.129999999999</v>
      </c>
      <c r="CF24">
        <v>0</v>
      </c>
      <c r="CG24">
        <v>266.56156666666698</v>
      </c>
      <c r="CH24">
        <v>1400.01966666667</v>
      </c>
      <c r="CI24">
        <v>0.89999156666666702</v>
      </c>
      <c r="CJ24">
        <v>0.100008403333333</v>
      </c>
      <c r="CK24">
        <v>0</v>
      </c>
      <c r="CL24">
        <v>467.86956666666703</v>
      </c>
      <c r="CM24">
        <v>4.9993800000000004</v>
      </c>
      <c r="CN24">
        <v>6665.9849999999997</v>
      </c>
      <c r="CO24">
        <v>11164.4566666667</v>
      </c>
      <c r="CP24">
        <v>47.722700000000003</v>
      </c>
      <c r="CQ24">
        <v>49.436999999999998</v>
      </c>
      <c r="CR24">
        <v>48.547533333333298</v>
      </c>
      <c r="CS24">
        <v>49.203800000000001</v>
      </c>
      <c r="CT24">
        <v>49.245800000000003</v>
      </c>
      <c r="CU24">
        <v>1255.50966666667</v>
      </c>
      <c r="CV24">
        <v>139.51</v>
      </c>
      <c r="CW24">
        <v>0</v>
      </c>
      <c r="CX24">
        <v>107.10000014305101</v>
      </c>
      <c r="CY24">
        <v>0</v>
      </c>
      <c r="CZ24">
        <v>467.87473076923101</v>
      </c>
      <c r="DA24">
        <v>-0.63476921815422704</v>
      </c>
      <c r="DB24">
        <v>-11.477606846033201</v>
      </c>
      <c r="DC24">
        <v>6665.95</v>
      </c>
      <c r="DD24">
        <v>15</v>
      </c>
      <c r="DE24">
        <v>1608161208.5999999</v>
      </c>
      <c r="DF24" t="s">
        <v>307</v>
      </c>
      <c r="DG24">
        <v>1608161208.5999999</v>
      </c>
      <c r="DH24">
        <v>1608161199.5999999</v>
      </c>
      <c r="DI24">
        <v>28</v>
      </c>
      <c r="DJ24">
        <v>-2.7829999999999999</v>
      </c>
      <c r="DK24">
        <v>-4.0000000000000001E-3</v>
      </c>
      <c r="DL24">
        <v>2.9489999999999998</v>
      </c>
      <c r="DM24">
        <v>7.0999999999999994E-2</v>
      </c>
      <c r="DN24">
        <v>97</v>
      </c>
      <c r="DO24">
        <v>18</v>
      </c>
      <c r="DP24">
        <v>0.19</v>
      </c>
      <c r="DQ24">
        <v>0.12</v>
      </c>
      <c r="DR24">
        <v>2.1294175013404599</v>
      </c>
      <c r="DS24">
        <v>-0.13849956831376001</v>
      </c>
      <c r="DT24">
        <v>1.6189822677617201E-2</v>
      </c>
      <c r="DU24">
        <v>1</v>
      </c>
      <c r="DV24">
        <v>-2.6570906451612899</v>
      </c>
      <c r="DW24">
        <v>0.17395935483871999</v>
      </c>
      <c r="DX24">
        <v>1.9888470632502101E-2</v>
      </c>
      <c r="DY24">
        <v>1</v>
      </c>
      <c r="DZ24">
        <v>0.25313861290322598</v>
      </c>
      <c r="EA24">
        <v>7.7319193548385798E-3</v>
      </c>
      <c r="EB24">
        <v>7.8385407123698404E-4</v>
      </c>
      <c r="EC24">
        <v>1</v>
      </c>
      <c r="ED24">
        <v>3</v>
      </c>
      <c r="EE24">
        <v>3</v>
      </c>
      <c r="EF24" t="s">
        <v>302</v>
      </c>
      <c r="EG24">
        <v>100</v>
      </c>
      <c r="EH24">
        <v>100</v>
      </c>
      <c r="EI24">
        <v>2.95</v>
      </c>
      <c r="EJ24">
        <v>7.1300000000000002E-2</v>
      </c>
      <c r="EK24">
        <v>2.9493999999999998</v>
      </c>
      <c r="EL24">
        <v>0</v>
      </c>
      <c r="EM24">
        <v>0</v>
      </c>
      <c r="EN24">
        <v>0</v>
      </c>
      <c r="EO24">
        <v>7.1300000000000793E-2</v>
      </c>
      <c r="EP24">
        <v>0</v>
      </c>
      <c r="EQ24">
        <v>0</v>
      </c>
      <c r="ER24">
        <v>0</v>
      </c>
      <c r="ES24">
        <v>-1</v>
      </c>
      <c r="ET24">
        <v>-1</v>
      </c>
      <c r="EU24">
        <v>-1</v>
      </c>
      <c r="EV24">
        <v>-1</v>
      </c>
      <c r="EW24">
        <v>5.6</v>
      </c>
      <c r="EX24">
        <v>5.7</v>
      </c>
      <c r="EY24">
        <v>2</v>
      </c>
      <c r="EZ24">
        <v>483.26799999999997</v>
      </c>
      <c r="FA24">
        <v>514.04700000000003</v>
      </c>
      <c r="FB24">
        <v>24.528600000000001</v>
      </c>
      <c r="FC24">
        <v>32.540500000000002</v>
      </c>
      <c r="FD24">
        <v>30.0001</v>
      </c>
      <c r="FE24">
        <v>32.333300000000001</v>
      </c>
      <c r="FF24">
        <v>32.368699999999997</v>
      </c>
      <c r="FG24">
        <v>20.832999999999998</v>
      </c>
      <c r="FH24">
        <v>0</v>
      </c>
      <c r="FI24">
        <v>100</v>
      </c>
      <c r="FJ24">
        <v>24.528600000000001</v>
      </c>
      <c r="FK24">
        <v>402.42599999999999</v>
      </c>
      <c r="FL24">
        <v>17.652699999999999</v>
      </c>
      <c r="FM24">
        <v>100.851</v>
      </c>
      <c r="FN24">
        <v>100.398</v>
      </c>
    </row>
    <row r="25" spans="1:170" x14ac:dyDescent="0.25">
      <c r="A25">
        <v>9</v>
      </c>
      <c r="B25">
        <v>1608161664.0999999</v>
      </c>
      <c r="C25">
        <v>753.59999990463302</v>
      </c>
      <c r="D25" t="s">
        <v>324</v>
      </c>
      <c r="E25" t="s">
        <v>325</v>
      </c>
      <c r="F25" t="s">
        <v>285</v>
      </c>
      <c r="G25" t="s">
        <v>286</v>
      </c>
      <c r="H25">
        <v>1608161656.0999999</v>
      </c>
      <c r="I25">
        <f t="shared" si="0"/>
        <v>2.0718515891539791E-4</v>
      </c>
      <c r="J25">
        <f t="shared" si="1"/>
        <v>2.8558260250885654</v>
      </c>
      <c r="K25">
        <f t="shared" si="2"/>
        <v>499.86658064516098</v>
      </c>
      <c r="L25">
        <f t="shared" si="3"/>
        <v>2.6157216424726344</v>
      </c>
      <c r="M25">
        <f t="shared" si="4"/>
        <v>0.26679752217393599</v>
      </c>
      <c r="N25">
        <f t="shared" si="5"/>
        <v>50.985228308781004</v>
      </c>
      <c r="O25">
        <f t="shared" si="6"/>
        <v>9.3707428434241496E-3</v>
      </c>
      <c r="P25">
        <f t="shared" si="7"/>
        <v>2.9612514088903445</v>
      </c>
      <c r="Q25">
        <f t="shared" si="8"/>
        <v>9.354300014798601E-3</v>
      </c>
      <c r="R25">
        <f t="shared" si="9"/>
        <v>5.8479123972688075E-3</v>
      </c>
      <c r="S25">
        <f t="shared" si="10"/>
        <v>231.29142474842649</v>
      </c>
      <c r="T25">
        <f t="shared" si="11"/>
        <v>29.27725811558139</v>
      </c>
      <c r="U25">
        <f t="shared" si="12"/>
        <v>28.8402483870968</v>
      </c>
      <c r="V25">
        <f t="shared" si="13"/>
        <v>3.9847445784399271</v>
      </c>
      <c r="W25">
        <f t="shared" si="14"/>
        <v>47.210209336794264</v>
      </c>
      <c r="X25">
        <f t="shared" si="15"/>
        <v>1.7895801106766709</v>
      </c>
      <c r="Y25">
        <f t="shared" si="16"/>
        <v>3.7906633667093783</v>
      </c>
      <c r="Z25">
        <f t="shared" si="17"/>
        <v>2.1951644677632562</v>
      </c>
      <c r="AA25">
        <f t="shared" si="18"/>
        <v>-9.1368655081690484</v>
      </c>
      <c r="AB25">
        <f t="shared" si="19"/>
        <v>-137.15839052793754</v>
      </c>
      <c r="AC25">
        <f t="shared" si="20"/>
        <v>-10.137598873383691</v>
      </c>
      <c r="AD25">
        <f t="shared" si="21"/>
        <v>74.858569838936205</v>
      </c>
      <c r="AE25">
        <v>0</v>
      </c>
      <c r="AF25">
        <v>0</v>
      </c>
      <c r="AG25">
        <f t="shared" si="22"/>
        <v>1</v>
      </c>
      <c r="AH25">
        <f t="shared" si="23"/>
        <v>0</v>
      </c>
      <c r="AI25">
        <f t="shared" si="24"/>
        <v>53664.901092723099</v>
      </c>
      <c r="AJ25" t="s">
        <v>287</v>
      </c>
      <c r="AK25">
        <v>715.47692307692296</v>
      </c>
      <c r="AL25">
        <v>3262.08</v>
      </c>
      <c r="AM25">
        <f t="shared" si="25"/>
        <v>2546.603076923077</v>
      </c>
      <c r="AN25">
        <f t="shared" si="26"/>
        <v>0.78066849277855754</v>
      </c>
      <c r="AO25">
        <v>-0.57774747981622299</v>
      </c>
      <c r="AP25" t="s">
        <v>326</v>
      </c>
      <c r="AQ25">
        <v>465.97357692307702</v>
      </c>
      <c r="AR25">
        <v>506.08</v>
      </c>
      <c r="AS25">
        <f t="shared" si="27"/>
        <v>7.9249176171599323E-2</v>
      </c>
      <c r="AT25">
        <v>0.5</v>
      </c>
      <c r="AU25">
        <f t="shared" si="28"/>
        <v>1180.1867031505899</v>
      </c>
      <c r="AV25">
        <f t="shared" si="29"/>
        <v>2.8558260250885654</v>
      </c>
      <c r="AW25">
        <f t="shared" si="30"/>
        <v>46.764411976680044</v>
      </c>
      <c r="AX25">
        <f t="shared" si="31"/>
        <v>0.25199573190009478</v>
      </c>
      <c r="AY25">
        <f t="shared" si="32"/>
        <v>2.9093477292521826E-3</v>
      </c>
      <c r="AZ25">
        <f t="shared" si="33"/>
        <v>5.4457793234271259</v>
      </c>
      <c r="BA25" t="s">
        <v>327</v>
      </c>
      <c r="BB25">
        <v>378.55</v>
      </c>
      <c r="BC25">
        <f t="shared" si="34"/>
        <v>127.52999999999997</v>
      </c>
      <c r="BD25">
        <f t="shared" si="35"/>
        <v>0.31448618424623992</v>
      </c>
      <c r="BE25">
        <f t="shared" si="36"/>
        <v>0.95577295883864577</v>
      </c>
      <c r="BF25">
        <f t="shared" si="37"/>
        <v>-0.1915330105504448</v>
      </c>
      <c r="BG25">
        <f t="shared" si="38"/>
        <v>1.0822259758399122</v>
      </c>
      <c r="BH25">
        <f t="shared" si="39"/>
        <v>1400.0019354838701</v>
      </c>
      <c r="BI25">
        <f t="shared" si="40"/>
        <v>1180.1867031505899</v>
      </c>
      <c r="BJ25">
        <f t="shared" si="41"/>
        <v>0.84298933682737565</v>
      </c>
      <c r="BK25">
        <f t="shared" si="42"/>
        <v>0.19597867365475147</v>
      </c>
      <c r="BL25">
        <v>6</v>
      </c>
      <c r="BM25">
        <v>0.5</v>
      </c>
      <c r="BN25" t="s">
        <v>290</v>
      </c>
      <c r="BO25">
        <v>2</v>
      </c>
      <c r="BP25">
        <v>1608161656.0999999</v>
      </c>
      <c r="BQ25">
        <v>499.86658064516098</v>
      </c>
      <c r="BR25">
        <v>503.41777419354798</v>
      </c>
      <c r="BS25">
        <v>17.545303225806499</v>
      </c>
      <c r="BT25">
        <v>17.301048387096799</v>
      </c>
      <c r="BU25">
        <v>496.91725806451598</v>
      </c>
      <c r="BV25">
        <v>17.474003225806499</v>
      </c>
      <c r="BW25">
        <v>500.01064516128997</v>
      </c>
      <c r="BX25">
        <v>101.89764516129</v>
      </c>
      <c r="BY25">
        <v>0.100028383870968</v>
      </c>
      <c r="BZ25">
        <v>27.981112903225799</v>
      </c>
      <c r="CA25">
        <v>28.8402483870968</v>
      </c>
      <c r="CB25">
        <v>999.9</v>
      </c>
      <c r="CC25">
        <v>0</v>
      </c>
      <c r="CD25">
        <v>0</v>
      </c>
      <c r="CE25">
        <v>9992.2245161290302</v>
      </c>
      <c r="CF25">
        <v>0</v>
      </c>
      <c r="CG25">
        <v>258.26203225806398</v>
      </c>
      <c r="CH25">
        <v>1400.0019354838701</v>
      </c>
      <c r="CI25">
        <v>0.89999796774193597</v>
      </c>
      <c r="CJ25">
        <v>0.10000210322580599</v>
      </c>
      <c r="CK25">
        <v>0</v>
      </c>
      <c r="CL25">
        <v>465.962548387097</v>
      </c>
      <c r="CM25">
        <v>4.9993800000000004</v>
      </c>
      <c r="CN25">
        <v>6638.4935483871004</v>
      </c>
      <c r="CO25">
        <v>11164.3322580645</v>
      </c>
      <c r="CP25">
        <v>47.625</v>
      </c>
      <c r="CQ25">
        <v>49.375</v>
      </c>
      <c r="CR25">
        <v>48.473580645161299</v>
      </c>
      <c r="CS25">
        <v>49.128999999999998</v>
      </c>
      <c r="CT25">
        <v>49.186999999999998</v>
      </c>
      <c r="CU25">
        <v>1255.5</v>
      </c>
      <c r="CV25">
        <v>139.502580645161</v>
      </c>
      <c r="CW25">
        <v>0</v>
      </c>
      <c r="CX25">
        <v>119.60000014305101</v>
      </c>
      <c r="CY25">
        <v>0</v>
      </c>
      <c r="CZ25">
        <v>465.97357692307702</v>
      </c>
      <c r="DA25">
        <v>0.92297436116537501</v>
      </c>
      <c r="DB25">
        <v>-2.1117948657558201</v>
      </c>
      <c r="DC25">
        <v>6638.4888461538503</v>
      </c>
      <c r="DD25">
        <v>15</v>
      </c>
      <c r="DE25">
        <v>1608161208.5999999</v>
      </c>
      <c r="DF25" t="s">
        <v>307</v>
      </c>
      <c r="DG25">
        <v>1608161208.5999999</v>
      </c>
      <c r="DH25">
        <v>1608161199.5999999</v>
      </c>
      <c r="DI25">
        <v>28</v>
      </c>
      <c r="DJ25">
        <v>-2.7829999999999999</v>
      </c>
      <c r="DK25">
        <v>-4.0000000000000001E-3</v>
      </c>
      <c r="DL25">
        <v>2.9489999999999998</v>
      </c>
      <c r="DM25">
        <v>7.0999999999999994E-2</v>
      </c>
      <c r="DN25">
        <v>97</v>
      </c>
      <c r="DO25">
        <v>18</v>
      </c>
      <c r="DP25">
        <v>0.19</v>
      </c>
      <c r="DQ25">
        <v>0.12</v>
      </c>
      <c r="DR25">
        <v>2.8555748172425601</v>
      </c>
      <c r="DS25">
        <v>-0.313815247165801</v>
      </c>
      <c r="DT25">
        <v>3.2675413957697803E-2</v>
      </c>
      <c r="DU25">
        <v>1</v>
      </c>
      <c r="DV25">
        <v>-3.5511387096774198</v>
      </c>
      <c r="DW25">
        <v>0.33071032258064098</v>
      </c>
      <c r="DX25">
        <v>3.8458759373237901E-2</v>
      </c>
      <c r="DY25">
        <v>0</v>
      </c>
      <c r="DZ25">
        <v>0.24424916129032301</v>
      </c>
      <c r="EA25">
        <v>7.9929677419354195E-3</v>
      </c>
      <c r="EB25">
        <v>7.03607574679752E-4</v>
      </c>
      <c r="EC25">
        <v>1</v>
      </c>
      <c r="ED25">
        <v>2</v>
      </c>
      <c r="EE25">
        <v>3</v>
      </c>
      <c r="EF25" t="s">
        <v>297</v>
      </c>
      <c r="EG25">
        <v>100</v>
      </c>
      <c r="EH25">
        <v>100</v>
      </c>
      <c r="EI25">
        <v>2.95</v>
      </c>
      <c r="EJ25">
        <v>7.1300000000000002E-2</v>
      </c>
      <c r="EK25">
        <v>2.9493999999999998</v>
      </c>
      <c r="EL25">
        <v>0</v>
      </c>
      <c r="EM25">
        <v>0</v>
      </c>
      <c r="EN25">
        <v>0</v>
      </c>
      <c r="EO25">
        <v>7.1300000000000793E-2</v>
      </c>
      <c r="EP25">
        <v>0</v>
      </c>
      <c r="EQ25">
        <v>0</v>
      </c>
      <c r="ER25">
        <v>0</v>
      </c>
      <c r="ES25">
        <v>-1</v>
      </c>
      <c r="ET25">
        <v>-1</v>
      </c>
      <c r="EU25">
        <v>-1</v>
      </c>
      <c r="EV25">
        <v>-1</v>
      </c>
      <c r="EW25">
        <v>7.6</v>
      </c>
      <c r="EX25">
        <v>7.7</v>
      </c>
      <c r="EY25">
        <v>2</v>
      </c>
      <c r="EZ25">
        <v>483.24</v>
      </c>
      <c r="FA25">
        <v>514.42200000000003</v>
      </c>
      <c r="FB25">
        <v>24.531600000000001</v>
      </c>
      <c r="FC25">
        <v>32.546199999999999</v>
      </c>
      <c r="FD25">
        <v>29.9999</v>
      </c>
      <c r="FE25">
        <v>32.340000000000003</v>
      </c>
      <c r="FF25">
        <v>32.374400000000001</v>
      </c>
      <c r="FG25">
        <v>24.915199999999999</v>
      </c>
      <c r="FH25">
        <v>0</v>
      </c>
      <c r="FI25">
        <v>100</v>
      </c>
      <c r="FJ25">
        <v>24.545100000000001</v>
      </c>
      <c r="FK25">
        <v>503.42</v>
      </c>
      <c r="FL25">
        <v>17.607500000000002</v>
      </c>
      <c r="FM25">
        <v>100.85</v>
      </c>
      <c r="FN25">
        <v>100.399</v>
      </c>
    </row>
    <row r="26" spans="1:170" x14ac:dyDescent="0.25">
      <c r="A26">
        <v>10</v>
      </c>
      <c r="B26">
        <v>1608161734.5999999</v>
      </c>
      <c r="C26">
        <v>824.09999990463302</v>
      </c>
      <c r="D26" t="s">
        <v>328</v>
      </c>
      <c r="E26" t="s">
        <v>329</v>
      </c>
      <c r="F26" t="s">
        <v>285</v>
      </c>
      <c r="G26" t="s">
        <v>286</v>
      </c>
      <c r="H26">
        <v>1608161726.5999999</v>
      </c>
      <c r="I26">
        <f t="shared" si="0"/>
        <v>2.0347707860087917E-4</v>
      </c>
      <c r="J26">
        <f t="shared" si="1"/>
        <v>4.0997541407958211</v>
      </c>
      <c r="K26">
        <f t="shared" si="2"/>
        <v>597.94825806451604</v>
      </c>
      <c r="L26">
        <f t="shared" si="3"/>
        <v>-124.25336678303296</v>
      </c>
      <c r="M26">
        <f t="shared" si="4"/>
        <v>-12.673152917472583</v>
      </c>
      <c r="N26">
        <f t="shared" si="5"/>
        <v>60.987399435382919</v>
      </c>
      <c r="O26">
        <f t="shared" si="6"/>
        <v>9.2031386188903812E-3</v>
      </c>
      <c r="P26">
        <f t="shared" si="7"/>
        <v>2.9625476789840817</v>
      </c>
      <c r="Q26">
        <f t="shared" si="8"/>
        <v>9.1872851092549036E-3</v>
      </c>
      <c r="R26">
        <f t="shared" si="9"/>
        <v>5.7434752628595627E-3</v>
      </c>
      <c r="S26">
        <f t="shared" si="10"/>
        <v>231.29045640424846</v>
      </c>
      <c r="T26">
        <f t="shared" si="11"/>
        <v>29.280913733843501</v>
      </c>
      <c r="U26">
        <f t="shared" si="12"/>
        <v>28.821964516129</v>
      </c>
      <c r="V26">
        <f t="shared" si="13"/>
        <v>3.9805256531897268</v>
      </c>
      <c r="W26">
        <f t="shared" si="14"/>
        <v>47.092002810995261</v>
      </c>
      <c r="X26">
        <f t="shared" si="15"/>
        <v>1.7854364111493746</v>
      </c>
      <c r="Y26">
        <f t="shared" si="16"/>
        <v>3.7913792248659735</v>
      </c>
      <c r="Z26">
        <f t="shared" si="17"/>
        <v>2.1950892420403525</v>
      </c>
      <c r="AA26">
        <f t="shared" si="18"/>
        <v>-8.9733391662987714</v>
      </c>
      <c r="AB26">
        <f t="shared" si="19"/>
        <v>-133.78091156800463</v>
      </c>
      <c r="AC26">
        <f t="shared" si="20"/>
        <v>-9.8828964294215194</v>
      </c>
      <c r="AD26">
        <f t="shared" si="21"/>
        <v>78.653309240523527</v>
      </c>
      <c r="AE26">
        <v>0</v>
      </c>
      <c r="AF26">
        <v>0</v>
      </c>
      <c r="AG26">
        <f t="shared" si="22"/>
        <v>1</v>
      </c>
      <c r="AH26">
        <f t="shared" si="23"/>
        <v>0</v>
      </c>
      <c r="AI26">
        <f t="shared" si="24"/>
        <v>53702.091632620199</v>
      </c>
      <c r="AJ26" t="s">
        <v>287</v>
      </c>
      <c r="AK26">
        <v>715.47692307692296</v>
      </c>
      <c r="AL26">
        <v>3262.08</v>
      </c>
      <c r="AM26">
        <f t="shared" si="25"/>
        <v>2546.603076923077</v>
      </c>
      <c r="AN26">
        <f t="shared" si="26"/>
        <v>0.78066849277855754</v>
      </c>
      <c r="AO26">
        <v>-0.57774747981622299</v>
      </c>
      <c r="AP26" t="s">
        <v>330</v>
      </c>
      <c r="AQ26">
        <v>464.99007999999998</v>
      </c>
      <c r="AR26">
        <v>508.57</v>
      </c>
      <c r="AS26">
        <f t="shared" si="27"/>
        <v>8.5691094637906362E-2</v>
      </c>
      <c r="AT26">
        <v>0.5</v>
      </c>
      <c r="AU26">
        <f t="shared" si="28"/>
        <v>1180.1827780101057</v>
      </c>
      <c r="AV26">
        <f t="shared" si="29"/>
        <v>4.0997541407958211</v>
      </c>
      <c r="AW26">
        <f t="shared" si="30"/>
        <v>50.565577060245602</v>
      </c>
      <c r="AX26">
        <f t="shared" si="31"/>
        <v>0.24456810271938967</v>
      </c>
      <c r="AY26">
        <f t="shared" si="32"/>
        <v>3.9633705115564664E-3</v>
      </c>
      <c r="AZ26">
        <f t="shared" si="33"/>
        <v>5.4142202646636646</v>
      </c>
      <c r="BA26" t="s">
        <v>331</v>
      </c>
      <c r="BB26">
        <v>384.19</v>
      </c>
      <c r="BC26">
        <f t="shared" si="34"/>
        <v>124.38</v>
      </c>
      <c r="BD26">
        <f t="shared" si="35"/>
        <v>0.35037723106608792</v>
      </c>
      <c r="BE26">
        <f t="shared" si="36"/>
        <v>0.95678083595967878</v>
      </c>
      <c r="BF26">
        <f t="shared" si="37"/>
        <v>-0.210625721710617</v>
      </c>
      <c r="BG26">
        <f t="shared" si="38"/>
        <v>1.0812482027340191</v>
      </c>
      <c r="BH26">
        <f t="shared" si="39"/>
        <v>1399.9974193548401</v>
      </c>
      <c r="BI26">
        <f t="shared" si="40"/>
        <v>1180.1827780101057</v>
      </c>
      <c r="BJ26">
        <f t="shared" si="41"/>
        <v>0.84298925247588563</v>
      </c>
      <c r="BK26">
        <f t="shared" si="42"/>
        <v>0.19597850495177108</v>
      </c>
      <c r="BL26">
        <v>6</v>
      </c>
      <c r="BM26">
        <v>0.5</v>
      </c>
      <c r="BN26" t="s">
        <v>290</v>
      </c>
      <c r="BO26">
        <v>2</v>
      </c>
      <c r="BP26">
        <v>1608161726.5999999</v>
      </c>
      <c r="BQ26">
        <v>597.94825806451604</v>
      </c>
      <c r="BR26">
        <v>603.01393548387102</v>
      </c>
      <c r="BS26">
        <v>17.505232258064499</v>
      </c>
      <c r="BT26">
        <v>17.265335483870999</v>
      </c>
      <c r="BU26">
        <v>594.99874193548396</v>
      </c>
      <c r="BV26">
        <v>17.433932258064502</v>
      </c>
      <c r="BW26">
        <v>500.00296774193498</v>
      </c>
      <c r="BX26">
        <v>101.894483870968</v>
      </c>
      <c r="BY26">
        <v>9.9958980645161302E-2</v>
      </c>
      <c r="BZ26">
        <v>27.9843516129032</v>
      </c>
      <c r="CA26">
        <v>28.821964516129</v>
      </c>
      <c r="CB26">
        <v>999.9</v>
      </c>
      <c r="CC26">
        <v>0</v>
      </c>
      <c r="CD26">
        <v>0</v>
      </c>
      <c r="CE26">
        <v>9999.8793548387093</v>
      </c>
      <c r="CF26">
        <v>0</v>
      </c>
      <c r="CG26">
        <v>253.857709677419</v>
      </c>
      <c r="CH26">
        <v>1399.9974193548401</v>
      </c>
      <c r="CI26">
        <v>0.90000145161290301</v>
      </c>
      <c r="CJ26">
        <v>9.9998622580645194E-2</v>
      </c>
      <c r="CK26">
        <v>0</v>
      </c>
      <c r="CL26">
        <v>464.97167741935499</v>
      </c>
      <c r="CM26">
        <v>4.9993800000000004</v>
      </c>
      <c r="CN26">
        <v>6624.8409677419404</v>
      </c>
      <c r="CO26">
        <v>11164.325806451599</v>
      </c>
      <c r="CP26">
        <v>47.628999999999998</v>
      </c>
      <c r="CQ26">
        <v>49.311999999999998</v>
      </c>
      <c r="CR26">
        <v>48.441064516129003</v>
      </c>
      <c r="CS26">
        <v>49.098580645161299</v>
      </c>
      <c r="CT26">
        <v>49.186999999999998</v>
      </c>
      <c r="CU26">
        <v>1255.5016129032299</v>
      </c>
      <c r="CV26">
        <v>139.498387096774</v>
      </c>
      <c r="CW26">
        <v>0</v>
      </c>
      <c r="CX26">
        <v>69.800000190734906</v>
      </c>
      <c r="CY26">
        <v>0</v>
      </c>
      <c r="CZ26">
        <v>464.99007999999998</v>
      </c>
      <c r="DA26">
        <v>-5.8384635959333998E-2</v>
      </c>
      <c r="DB26">
        <v>-11.7599999654417</v>
      </c>
      <c r="DC26">
        <v>6624.6603999999998</v>
      </c>
      <c r="DD26">
        <v>15</v>
      </c>
      <c r="DE26">
        <v>1608161208.5999999</v>
      </c>
      <c r="DF26" t="s">
        <v>307</v>
      </c>
      <c r="DG26">
        <v>1608161208.5999999</v>
      </c>
      <c r="DH26">
        <v>1608161199.5999999</v>
      </c>
      <c r="DI26">
        <v>28</v>
      </c>
      <c r="DJ26">
        <v>-2.7829999999999999</v>
      </c>
      <c r="DK26">
        <v>-4.0000000000000001E-3</v>
      </c>
      <c r="DL26">
        <v>2.9489999999999998</v>
      </c>
      <c r="DM26">
        <v>7.0999999999999994E-2</v>
      </c>
      <c r="DN26">
        <v>97</v>
      </c>
      <c r="DO26">
        <v>18</v>
      </c>
      <c r="DP26">
        <v>0.19</v>
      </c>
      <c r="DQ26">
        <v>0.12</v>
      </c>
      <c r="DR26">
        <v>4.1095465334462302</v>
      </c>
      <c r="DS26">
        <v>-0.15735872914349999</v>
      </c>
      <c r="DT26">
        <v>2.6765917666017099E-2</v>
      </c>
      <c r="DU26">
        <v>1</v>
      </c>
      <c r="DV26">
        <v>-5.0715335483870998</v>
      </c>
      <c r="DW26">
        <v>0.18423483870969501</v>
      </c>
      <c r="DX26">
        <v>3.1859150156576303E-2</v>
      </c>
      <c r="DY26">
        <v>1</v>
      </c>
      <c r="DZ26">
        <v>0.239889967741935</v>
      </c>
      <c r="EA26">
        <v>2.9088387096773698E-3</v>
      </c>
      <c r="EB26">
        <v>5.2529785614363297E-4</v>
      </c>
      <c r="EC26">
        <v>1</v>
      </c>
      <c r="ED26">
        <v>3</v>
      </c>
      <c r="EE26">
        <v>3</v>
      </c>
      <c r="EF26" t="s">
        <v>302</v>
      </c>
      <c r="EG26">
        <v>100</v>
      </c>
      <c r="EH26">
        <v>100</v>
      </c>
      <c r="EI26">
        <v>2.95</v>
      </c>
      <c r="EJ26">
        <v>7.1300000000000002E-2</v>
      </c>
      <c r="EK26">
        <v>2.9493999999999998</v>
      </c>
      <c r="EL26">
        <v>0</v>
      </c>
      <c r="EM26">
        <v>0</v>
      </c>
      <c r="EN26">
        <v>0</v>
      </c>
      <c r="EO26">
        <v>7.1300000000000793E-2</v>
      </c>
      <c r="EP26">
        <v>0</v>
      </c>
      <c r="EQ26">
        <v>0</v>
      </c>
      <c r="ER26">
        <v>0</v>
      </c>
      <c r="ES26">
        <v>-1</v>
      </c>
      <c r="ET26">
        <v>-1</v>
      </c>
      <c r="EU26">
        <v>-1</v>
      </c>
      <c r="EV26">
        <v>-1</v>
      </c>
      <c r="EW26">
        <v>8.8000000000000007</v>
      </c>
      <c r="EX26">
        <v>8.9</v>
      </c>
      <c r="EY26">
        <v>2</v>
      </c>
      <c r="EZ26">
        <v>483.279</v>
      </c>
      <c r="FA26">
        <v>514.63699999999994</v>
      </c>
      <c r="FB26">
        <v>24.527799999999999</v>
      </c>
      <c r="FC26">
        <v>32.5261</v>
      </c>
      <c r="FD26">
        <v>29.9999</v>
      </c>
      <c r="FE26">
        <v>32.328499999999998</v>
      </c>
      <c r="FF26">
        <v>32.363</v>
      </c>
      <c r="FG26">
        <v>28.838799999999999</v>
      </c>
      <c r="FH26">
        <v>0</v>
      </c>
      <c r="FI26">
        <v>100</v>
      </c>
      <c r="FJ26">
        <v>24.537800000000001</v>
      </c>
      <c r="FK26">
        <v>603.74</v>
      </c>
      <c r="FL26">
        <v>17.537800000000001</v>
      </c>
      <c r="FM26">
        <v>100.85299999999999</v>
      </c>
      <c r="FN26">
        <v>100.404</v>
      </c>
    </row>
    <row r="27" spans="1:170" x14ac:dyDescent="0.25">
      <c r="A27">
        <v>11</v>
      </c>
      <c r="B27">
        <v>1608161839.5999999</v>
      </c>
      <c r="C27">
        <v>929.09999990463302</v>
      </c>
      <c r="D27" t="s">
        <v>332</v>
      </c>
      <c r="E27" t="s">
        <v>333</v>
      </c>
      <c r="F27" t="s">
        <v>285</v>
      </c>
      <c r="G27" t="s">
        <v>286</v>
      </c>
      <c r="H27">
        <v>1608161831.8499999</v>
      </c>
      <c r="I27">
        <f t="shared" si="0"/>
        <v>1.8693038915362024E-4</v>
      </c>
      <c r="J27">
        <f t="shared" si="1"/>
        <v>2.8656335298969986</v>
      </c>
      <c r="K27">
        <f t="shared" si="2"/>
        <v>701.04226666666705</v>
      </c>
      <c r="L27">
        <f t="shared" si="3"/>
        <v>141.68791363776702</v>
      </c>
      <c r="M27">
        <f t="shared" si="4"/>
        <v>14.451070175686995</v>
      </c>
      <c r="N27">
        <f t="shared" si="5"/>
        <v>71.500883396608259</v>
      </c>
      <c r="O27">
        <f t="shared" si="6"/>
        <v>8.4336861031229626E-3</v>
      </c>
      <c r="P27">
        <f t="shared" si="7"/>
        <v>2.9621196705023531</v>
      </c>
      <c r="Q27">
        <f t="shared" si="8"/>
        <v>8.4203687306361064E-3</v>
      </c>
      <c r="R27">
        <f t="shared" si="9"/>
        <v>5.2639251920200492E-3</v>
      </c>
      <c r="S27">
        <f t="shared" si="10"/>
        <v>231.28849423656396</v>
      </c>
      <c r="T27">
        <f t="shared" si="11"/>
        <v>29.290809907703906</v>
      </c>
      <c r="U27">
        <f t="shared" si="12"/>
        <v>28.8142666666667</v>
      </c>
      <c r="V27">
        <f t="shared" si="13"/>
        <v>3.9787505728415442</v>
      </c>
      <c r="W27">
        <f t="shared" si="14"/>
        <v>46.892703519943645</v>
      </c>
      <c r="X27">
        <f t="shared" si="15"/>
        <v>1.7784485137117347</v>
      </c>
      <c r="Y27">
        <f t="shared" si="16"/>
        <v>3.7925911287144145</v>
      </c>
      <c r="Z27">
        <f t="shared" si="17"/>
        <v>2.2003020591298093</v>
      </c>
      <c r="AA27">
        <f t="shared" si="18"/>
        <v>-8.2436301616746537</v>
      </c>
      <c r="AB27">
        <f t="shared" si="19"/>
        <v>-131.65688828192873</v>
      </c>
      <c r="AC27">
        <f t="shared" si="20"/>
        <v>-9.7272843598077809</v>
      </c>
      <c r="AD27">
        <f t="shared" si="21"/>
        <v>81.660691433152806</v>
      </c>
      <c r="AE27">
        <v>0</v>
      </c>
      <c r="AF27">
        <v>0</v>
      </c>
      <c r="AG27">
        <f t="shared" si="22"/>
        <v>1</v>
      </c>
      <c r="AH27">
        <f t="shared" si="23"/>
        <v>0</v>
      </c>
      <c r="AI27">
        <f t="shared" si="24"/>
        <v>53688.572096452044</v>
      </c>
      <c r="AJ27" t="s">
        <v>287</v>
      </c>
      <c r="AK27">
        <v>715.47692307692296</v>
      </c>
      <c r="AL27">
        <v>3262.08</v>
      </c>
      <c r="AM27">
        <f t="shared" si="25"/>
        <v>2546.603076923077</v>
      </c>
      <c r="AN27">
        <f t="shared" si="26"/>
        <v>0.78066849277855754</v>
      </c>
      <c r="AO27">
        <v>-0.57774747981622299</v>
      </c>
      <c r="AP27" t="s">
        <v>334</v>
      </c>
      <c r="AQ27">
        <v>464.28883999999999</v>
      </c>
      <c r="AR27">
        <v>509.47</v>
      </c>
      <c r="AS27">
        <f t="shared" si="27"/>
        <v>8.8682670225921134E-2</v>
      </c>
      <c r="AT27">
        <v>0.5</v>
      </c>
      <c r="AU27">
        <f t="shared" si="28"/>
        <v>1180.1746218532408</v>
      </c>
      <c r="AV27">
        <f t="shared" si="29"/>
        <v>2.8656335298969986</v>
      </c>
      <c r="AW27">
        <f t="shared" si="30"/>
        <v>52.330518399406067</v>
      </c>
      <c r="AX27">
        <f t="shared" si="31"/>
        <v>0.25765992109447078</v>
      </c>
      <c r="AY27">
        <f t="shared" si="32"/>
        <v>2.917687726843375E-3</v>
      </c>
      <c r="AZ27">
        <f t="shared" si="33"/>
        <v>5.4028892770918793</v>
      </c>
      <c r="BA27" t="s">
        <v>335</v>
      </c>
      <c r="BB27">
        <v>378.2</v>
      </c>
      <c r="BC27">
        <f t="shared" si="34"/>
        <v>131.27000000000004</v>
      </c>
      <c r="BD27">
        <f t="shared" si="35"/>
        <v>0.34418496229146051</v>
      </c>
      <c r="BE27">
        <f t="shared" si="36"/>
        <v>0.95448146247416665</v>
      </c>
      <c r="BF27">
        <f t="shared" si="37"/>
        <v>-0.2193186487384669</v>
      </c>
      <c r="BG27">
        <f t="shared" si="38"/>
        <v>1.0808947907680335</v>
      </c>
      <c r="BH27">
        <f t="shared" si="39"/>
        <v>1399.9880000000001</v>
      </c>
      <c r="BI27">
        <f t="shared" si="40"/>
        <v>1180.1746218532408</v>
      </c>
      <c r="BJ27">
        <f t="shared" si="41"/>
        <v>0.84298909837315805</v>
      </c>
      <c r="BK27">
        <f t="shared" si="42"/>
        <v>0.19597819674631639</v>
      </c>
      <c r="BL27">
        <v>6</v>
      </c>
      <c r="BM27">
        <v>0.5</v>
      </c>
      <c r="BN27" t="s">
        <v>290</v>
      </c>
      <c r="BO27">
        <v>2</v>
      </c>
      <c r="BP27">
        <v>1608161831.8499999</v>
      </c>
      <c r="BQ27">
        <v>701.04226666666705</v>
      </c>
      <c r="BR27">
        <v>704.63819999999998</v>
      </c>
      <c r="BS27">
        <v>17.437093333333301</v>
      </c>
      <c r="BT27">
        <v>17.2166933333333</v>
      </c>
      <c r="BU27">
        <v>696.72826666666697</v>
      </c>
      <c r="BV27">
        <v>17.371093333333299</v>
      </c>
      <c r="BW27">
        <v>500.011433333333</v>
      </c>
      <c r="BX27">
        <v>101.892266666667</v>
      </c>
      <c r="BY27">
        <v>9.9990856666666697E-2</v>
      </c>
      <c r="BZ27">
        <v>27.989833333333301</v>
      </c>
      <c r="CA27">
        <v>28.8142666666667</v>
      </c>
      <c r="CB27">
        <v>999.9</v>
      </c>
      <c r="CC27">
        <v>0</v>
      </c>
      <c r="CD27">
        <v>0</v>
      </c>
      <c r="CE27">
        <v>9997.67133333333</v>
      </c>
      <c r="CF27">
        <v>0</v>
      </c>
      <c r="CG27">
        <v>250.051066666667</v>
      </c>
      <c r="CH27">
        <v>1399.9880000000001</v>
      </c>
      <c r="CI27">
        <v>0.90000789999999997</v>
      </c>
      <c r="CJ27">
        <v>9.99921E-2</v>
      </c>
      <c r="CK27">
        <v>0</v>
      </c>
      <c r="CL27">
        <v>464.26703333333302</v>
      </c>
      <c r="CM27">
        <v>4.9993800000000004</v>
      </c>
      <c r="CN27">
        <v>6613.77966666667</v>
      </c>
      <c r="CO27">
        <v>11164.253333333299</v>
      </c>
      <c r="CP27">
        <v>47.561999999999998</v>
      </c>
      <c r="CQ27">
        <v>49.2541333333333</v>
      </c>
      <c r="CR27">
        <v>48.3791333333333</v>
      </c>
      <c r="CS27">
        <v>49.061999999999998</v>
      </c>
      <c r="CT27">
        <v>49.116599999999998</v>
      </c>
      <c r="CU27">
        <v>1255.498</v>
      </c>
      <c r="CV27">
        <v>139.49</v>
      </c>
      <c r="CW27">
        <v>0</v>
      </c>
      <c r="CX27">
        <v>104.60000014305101</v>
      </c>
      <c r="CY27">
        <v>0</v>
      </c>
      <c r="CZ27">
        <v>464.28883999999999</v>
      </c>
      <c r="DA27">
        <v>-0.64123076130193701</v>
      </c>
      <c r="DB27">
        <v>-1.1007692269643501</v>
      </c>
      <c r="DC27">
        <v>6613.7655999999997</v>
      </c>
      <c r="DD27">
        <v>15</v>
      </c>
      <c r="DE27">
        <v>1608161867.5999999</v>
      </c>
      <c r="DF27" t="s">
        <v>336</v>
      </c>
      <c r="DG27">
        <v>1608161867.5999999</v>
      </c>
      <c r="DH27">
        <v>1608161856.5999999</v>
      </c>
      <c r="DI27">
        <v>29</v>
      </c>
      <c r="DJ27">
        <v>1.3640000000000001</v>
      </c>
      <c r="DK27">
        <v>-6.0000000000000001E-3</v>
      </c>
      <c r="DL27">
        <v>4.3140000000000001</v>
      </c>
      <c r="DM27">
        <v>6.6000000000000003E-2</v>
      </c>
      <c r="DN27">
        <v>705</v>
      </c>
      <c r="DO27">
        <v>17</v>
      </c>
      <c r="DP27">
        <v>0.26</v>
      </c>
      <c r="DQ27">
        <v>0.13</v>
      </c>
      <c r="DR27">
        <v>3.99848582210962</v>
      </c>
      <c r="DS27">
        <v>-3.5512765674922599E-2</v>
      </c>
      <c r="DT27">
        <v>6.0418533204617098E-2</v>
      </c>
      <c r="DU27">
        <v>1</v>
      </c>
      <c r="DV27">
        <v>-4.9633135483870996</v>
      </c>
      <c r="DW27">
        <v>-6.6966774193537498E-2</v>
      </c>
      <c r="DX27">
        <v>7.5408566063783794E-2</v>
      </c>
      <c r="DY27">
        <v>1</v>
      </c>
      <c r="DZ27">
        <v>0.225673161290323</v>
      </c>
      <c r="EA27">
        <v>1.7395161290292201E-4</v>
      </c>
      <c r="EB27">
        <v>3.6780982961256699E-4</v>
      </c>
      <c r="EC27">
        <v>1</v>
      </c>
      <c r="ED27">
        <v>3</v>
      </c>
      <c r="EE27">
        <v>3</v>
      </c>
      <c r="EF27" t="s">
        <v>302</v>
      </c>
      <c r="EG27">
        <v>100</v>
      </c>
      <c r="EH27">
        <v>100</v>
      </c>
      <c r="EI27">
        <v>4.3140000000000001</v>
      </c>
      <c r="EJ27">
        <v>6.6000000000000003E-2</v>
      </c>
      <c r="EK27">
        <v>2.9493999999999998</v>
      </c>
      <c r="EL27">
        <v>0</v>
      </c>
      <c r="EM27">
        <v>0</v>
      </c>
      <c r="EN27">
        <v>0</v>
      </c>
      <c r="EO27">
        <v>7.1300000000000793E-2</v>
      </c>
      <c r="EP27">
        <v>0</v>
      </c>
      <c r="EQ27">
        <v>0</v>
      </c>
      <c r="ER27">
        <v>0</v>
      </c>
      <c r="ES27">
        <v>-1</v>
      </c>
      <c r="ET27">
        <v>-1</v>
      </c>
      <c r="EU27">
        <v>-1</v>
      </c>
      <c r="EV27">
        <v>-1</v>
      </c>
      <c r="EW27">
        <v>10.5</v>
      </c>
      <c r="EX27">
        <v>10.7</v>
      </c>
      <c r="EY27">
        <v>2</v>
      </c>
      <c r="EZ27">
        <v>483.51</v>
      </c>
      <c r="FA27">
        <v>515.00900000000001</v>
      </c>
      <c r="FB27">
        <v>24.611699999999999</v>
      </c>
      <c r="FC27">
        <v>32.489600000000003</v>
      </c>
      <c r="FD27">
        <v>29.9999</v>
      </c>
      <c r="FE27">
        <v>32.302700000000002</v>
      </c>
      <c r="FF27">
        <v>32.337200000000003</v>
      </c>
      <c r="FG27">
        <v>32.679400000000001</v>
      </c>
      <c r="FH27">
        <v>0</v>
      </c>
      <c r="FI27">
        <v>100</v>
      </c>
      <c r="FJ27">
        <v>24.615200000000002</v>
      </c>
      <c r="FK27">
        <v>704.65200000000004</v>
      </c>
      <c r="FL27">
        <v>17.501000000000001</v>
      </c>
      <c r="FM27">
        <v>100.85899999999999</v>
      </c>
      <c r="FN27">
        <v>100.40900000000001</v>
      </c>
    </row>
    <row r="28" spans="1:170" x14ac:dyDescent="0.25">
      <c r="A28">
        <v>12</v>
      </c>
      <c r="B28">
        <v>1608161981.5999999</v>
      </c>
      <c r="C28">
        <v>1071.0999999046301</v>
      </c>
      <c r="D28" t="s">
        <v>337</v>
      </c>
      <c r="E28" t="s">
        <v>338</v>
      </c>
      <c r="F28" t="s">
        <v>285</v>
      </c>
      <c r="G28" t="s">
        <v>286</v>
      </c>
      <c r="H28">
        <v>1608161973.5999999</v>
      </c>
      <c r="I28">
        <f t="shared" si="0"/>
        <v>1.64956813108799E-4</v>
      </c>
      <c r="J28">
        <f t="shared" si="1"/>
        <v>3.2212969831901188</v>
      </c>
      <c r="K28">
        <f t="shared" si="2"/>
        <v>799.79529032258097</v>
      </c>
      <c r="L28">
        <f t="shared" si="3"/>
        <v>86.062511329829817</v>
      </c>
      <c r="M28">
        <f t="shared" si="4"/>
        <v>8.7771224741562524</v>
      </c>
      <c r="N28">
        <f t="shared" si="5"/>
        <v>81.567468912349852</v>
      </c>
      <c r="O28">
        <f t="shared" si="6"/>
        <v>7.3938516013731335E-3</v>
      </c>
      <c r="P28">
        <f t="shared" si="7"/>
        <v>2.9629241803016644</v>
      </c>
      <c r="Q28">
        <f t="shared" si="8"/>
        <v>7.3836163457756433E-3</v>
      </c>
      <c r="R28">
        <f t="shared" si="9"/>
        <v>4.6156786125941002E-3</v>
      </c>
      <c r="S28">
        <f t="shared" si="10"/>
        <v>231.29087568441568</v>
      </c>
      <c r="T28">
        <f t="shared" si="11"/>
        <v>29.308140174605505</v>
      </c>
      <c r="U28">
        <f t="shared" si="12"/>
        <v>28.833796774193502</v>
      </c>
      <c r="V28">
        <f t="shared" si="13"/>
        <v>3.9832554512734411</v>
      </c>
      <c r="W28">
        <f t="shared" si="14"/>
        <v>46.61259002164477</v>
      </c>
      <c r="X28">
        <f t="shared" si="15"/>
        <v>1.7690626769814402</v>
      </c>
      <c r="Y28">
        <f t="shared" si="16"/>
        <v>3.7952464691620174</v>
      </c>
      <c r="Z28">
        <f t="shared" si="17"/>
        <v>2.2141927742920009</v>
      </c>
      <c r="AA28">
        <f t="shared" si="18"/>
        <v>-7.2745954580980356</v>
      </c>
      <c r="AB28">
        <f t="shared" si="19"/>
        <v>-132.89462546035438</v>
      </c>
      <c r="AC28">
        <f t="shared" si="20"/>
        <v>-9.8176077837677909</v>
      </c>
      <c r="AD28">
        <f t="shared" si="21"/>
        <v>81.304046982195473</v>
      </c>
      <c r="AE28">
        <v>0</v>
      </c>
      <c r="AF28">
        <v>0</v>
      </c>
      <c r="AG28">
        <f t="shared" si="22"/>
        <v>1</v>
      </c>
      <c r="AH28">
        <f t="shared" si="23"/>
        <v>0</v>
      </c>
      <c r="AI28">
        <f t="shared" si="24"/>
        <v>53709.767039957791</v>
      </c>
      <c r="AJ28" t="s">
        <v>287</v>
      </c>
      <c r="AK28">
        <v>715.47692307692296</v>
      </c>
      <c r="AL28">
        <v>3262.08</v>
      </c>
      <c r="AM28">
        <f t="shared" si="25"/>
        <v>2546.603076923077</v>
      </c>
      <c r="AN28">
        <f t="shared" si="26"/>
        <v>0.78066849277855754</v>
      </c>
      <c r="AO28">
        <v>-0.57774747981622299</v>
      </c>
      <c r="AP28" t="s">
        <v>339</v>
      </c>
      <c r="AQ28">
        <v>463.54315384615398</v>
      </c>
      <c r="AR28">
        <v>509.93</v>
      </c>
      <c r="AS28">
        <f t="shared" si="27"/>
        <v>9.0967085980126705E-2</v>
      </c>
      <c r="AT28">
        <v>0.5</v>
      </c>
      <c r="AU28">
        <f t="shared" si="28"/>
        <v>1180.1868986274269</v>
      </c>
      <c r="AV28">
        <f t="shared" si="29"/>
        <v>3.2212969831901188</v>
      </c>
      <c r="AW28">
        <f t="shared" si="30"/>
        <v>53.679081540030111</v>
      </c>
      <c r="AX28">
        <f t="shared" si="31"/>
        <v>0.25850606946051419</v>
      </c>
      <c r="AY28">
        <f t="shared" si="32"/>
        <v>3.2190193497527225E-3</v>
      </c>
      <c r="AZ28">
        <f t="shared" si="33"/>
        <v>5.3971133292804891</v>
      </c>
      <c r="BA28" t="s">
        <v>340</v>
      </c>
      <c r="BB28">
        <v>378.11</v>
      </c>
      <c r="BC28">
        <f t="shared" si="34"/>
        <v>131.82</v>
      </c>
      <c r="BD28">
        <f t="shared" si="35"/>
        <v>0.35189535847250814</v>
      </c>
      <c r="BE28">
        <f t="shared" si="36"/>
        <v>0.95429217363564822</v>
      </c>
      <c r="BF28">
        <f t="shared" si="37"/>
        <v>-0.22567521546642866</v>
      </c>
      <c r="BG28">
        <f t="shared" si="38"/>
        <v>1.0807141579854189</v>
      </c>
      <c r="BH28">
        <f t="shared" si="39"/>
        <v>1400.0025806451599</v>
      </c>
      <c r="BI28">
        <f t="shared" si="40"/>
        <v>1180.1868986274269</v>
      </c>
      <c r="BJ28">
        <f t="shared" si="41"/>
        <v>0.84298908797979799</v>
      </c>
      <c r="BK28">
        <f t="shared" si="42"/>
        <v>0.19597817595959593</v>
      </c>
      <c r="BL28">
        <v>6</v>
      </c>
      <c r="BM28">
        <v>0.5</v>
      </c>
      <c r="BN28" t="s">
        <v>290</v>
      </c>
      <c r="BO28">
        <v>2</v>
      </c>
      <c r="BP28">
        <v>1608161973.5999999</v>
      </c>
      <c r="BQ28">
        <v>799.79529032258097</v>
      </c>
      <c r="BR28">
        <v>803.81906451612895</v>
      </c>
      <c r="BS28">
        <v>17.346229032258101</v>
      </c>
      <c r="BT28">
        <v>17.151719354838701</v>
      </c>
      <c r="BU28">
        <v>795.48148387096796</v>
      </c>
      <c r="BV28">
        <v>17.280635483870999</v>
      </c>
      <c r="BW28">
        <v>500.01245161290302</v>
      </c>
      <c r="BX28">
        <v>101.885419354839</v>
      </c>
      <c r="BY28">
        <v>0.10001354193548399</v>
      </c>
      <c r="BZ28">
        <v>28.001838709677401</v>
      </c>
      <c r="CA28">
        <v>28.833796774193502</v>
      </c>
      <c r="CB28">
        <v>999.9</v>
      </c>
      <c r="CC28">
        <v>0</v>
      </c>
      <c r="CD28">
        <v>0</v>
      </c>
      <c r="CE28">
        <v>10002.9032258065</v>
      </c>
      <c r="CF28">
        <v>0</v>
      </c>
      <c r="CG28">
        <v>249.682548387097</v>
      </c>
      <c r="CH28">
        <v>1400.0025806451599</v>
      </c>
      <c r="CI28">
        <v>0.90000458064516198</v>
      </c>
      <c r="CJ28">
        <v>9.9995419354838702E-2</v>
      </c>
      <c r="CK28">
        <v>0</v>
      </c>
      <c r="CL28">
        <v>463.53487096774199</v>
      </c>
      <c r="CM28">
        <v>4.9993800000000004</v>
      </c>
      <c r="CN28">
        <v>6600.6741935483897</v>
      </c>
      <c r="CO28">
        <v>11164.3806451613</v>
      </c>
      <c r="CP28">
        <v>47.483741935483899</v>
      </c>
      <c r="CQ28">
        <v>49.186999999999998</v>
      </c>
      <c r="CR28">
        <v>48.311999999999998</v>
      </c>
      <c r="CS28">
        <v>48.987806451612897</v>
      </c>
      <c r="CT28">
        <v>49.033999999999999</v>
      </c>
      <c r="CU28">
        <v>1255.5116129032299</v>
      </c>
      <c r="CV28">
        <v>139.49096774193501</v>
      </c>
      <c r="CW28">
        <v>0</v>
      </c>
      <c r="CX28">
        <v>141.10000014305101</v>
      </c>
      <c r="CY28">
        <v>0</v>
      </c>
      <c r="CZ28">
        <v>463.54315384615398</v>
      </c>
      <c r="DA28">
        <v>-0.76786325478088002</v>
      </c>
      <c r="DB28">
        <v>-0.97743588191431696</v>
      </c>
      <c r="DC28">
        <v>6600.6065384615404</v>
      </c>
      <c r="DD28">
        <v>15</v>
      </c>
      <c r="DE28">
        <v>1608161867.5999999</v>
      </c>
      <c r="DF28" t="s">
        <v>336</v>
      </c>
      <c r="DG28">
        <v>1608161867.5999999</v>
      </c>
      <c r="DH28">
        <v>1608161856.5999999</v>
      </c>
      <c r="DI28">
        <v>29</v>
      </c>
      <c r="DJ28">
        <v>1.3640000000000001</v>
      </c>
      <c r="DK28">
        <v>-6.0000000000000001E-3</v>
      </c>
      <c r="DL28">
        <v>4.3140000000000001</v>
      </c>
      <c r="DM28">
        <v>6.6000000000000003E-2</v>
      </c>
      <c r="DN28">
        <v>705</v>
      </c>
      <c r="DO28">
        <v>17</v>
      </c>
      <c r="DP28">
        <v>0.26</v>
      </c>
      <c r="DQ28">
        <v>0.13</v>
      </c>
      <c r="DR28">
        <v>3.2277524914939102</v>
      </c>
      <c r="DS28">
        <v>-0.102079585525972</v>
      </c>
      <c r="DT28">
        <v>4.1940533049495098E-2</v>
      </c>
      <c r="DU28">
        <v>1</v>
      </c>
      <c r="DV28">
        <v>-4.0297299999999998</v>
      </c>
      <c r="DW28">
        <v>0.19976951612903099</v>
      </c>
      <c r="DX28">
        <v>5.1005432474742297E-2</v>
      </c>
      <c r="DY28">
        <v>1</v>
      </c>
      <c r="DZ28">
        <v>0.19487277419354801</v>
      </c>
      <c r="EA28">
        <v>-5.6190483870967999E-2</v>
      </c>
      <c r="EB28">
        <v>4.3451672799728804E-3</v>
      </c>
      <c r="EC28">
        <v>1</v>
      </c>
      <c r="ED28">
        <v>3</v>
      </c>
      <c r="EE28">
        <v>3</v>
      </c>
      <c r="EF28" t="s">
        <v>302</v>
      </c>
      <c r="EG28">
        <v>100</v>
      </c>
      <c r="EH28">
        <v>100</v>
      </c>
      <c r="EI28">
        <v>4.3140000000000001</v>
      </c>
      <c r="EJ28">
        <v>6.5600000000000006E-2</v>
      </c>
      <c r="EK28">
        <v>4.3138500000000004</v>
      </c>
      <c r="EL28">
        <v>0</v>
      </c>
      <c r="EM28">
        <v>0</v>
      </c>
      <c r="EN28">
        <v>0</v>
      </c>
      <c r="EO28">
        <v>6.5590000000000301E-2</v>
      </c>
      <c r="EP28">
        <v>0</v>
      </c>
      <c r="EQ28">
        <v>0</v>
      </c>
      <c r="ER28">
        <v>0</v>
      </c>
      <c r="ES28">
        <v>-1</v>
      </c>
      <c r="ET28">
        <v>-1</v>
      </c>
      <c r="EU28">
        <v>-1</v>
      </c>
      <c r="EV28">
        <v>-1</v>
      </c>
      <c r="EW28">
        <v>1.9</v>
      </c>
      <c r="EX28">
        <v>2.1</v>
      </c>
      <c r="EY28">
        <v>2</v>
      </c>
      <c r="EZ28">
        <v>483.46600000000001</v>
      </c>
      <c r="FA28">
        <v>515.29499999999996</v>
      </c>
      <c r="FB28">
        <v>24.4863</v>
      </c>
      <c r="FC28">
        <v>32.457000000000001</v>
      </c>
      <c r="FD28">
        <v>30</v>
      </c>
      <c r="FE28">
        <v>32.274099999999997</v>
      </c>
      <c r="FF28">
        <v>32.311399999999999</v>
      </c>
      <c r="FG28">
        <v>36.345300000000002</v>
      </c>
      <c r="FH28">
        <v>0</v>
      </c>
      <c r="FI28">
        <v>100</v>
      </c>
      <c r="FJ28">
        <v>24.492999999999999</v>
      </c>
      <c r="FK28">
        <v>803.8</v>
      </c>
      <c r="FL28">
        <v>17.501000000000001</v>
      </c>
      <c r="FM28">
        <v>100.864</v>
      </c>
      <c r="FN28">
        <v>100.411</v>
      </c>
    </row>
    <row r="29" spans="1:170" x14ac:dyDescent="0.25">
      <c r="A29">
        <v>13</v>
      </c>
      <c r="B29">
        <v>1608162076.5999999</v>
      </c>
      <c r="C29">
        <v>1166.0999999046301</v>
      </c>
      <c r="D29" t="s">
        <v>341</v>
      </c>
      <c r="E29" t="s">
        <v>342</v>
      </c>
      <c r="F29" t="s">
        <v>285</v>
      </c>
      <c r="G29" t="s">
        <v>286</v>
      </c>
      <c r="H29">
        <v>1608162068.8499999</v>
      </c>
      <c r="I29">
        <f t="shared" si="0"/>
        <v>1.6649390078631051E-4</v>
      </c>
      <c r="J29">
        <f t="shared" si="1"/>
        <v>3.8552507860448699</v>
      </c>
      <c r="K29">
        <f t="shared" si="2"/>
        <v>899.42570000000001</v>
      </c>
      <c r="L29">
        <f t="shared" si="3"/>
        <v>53.569709399830437</v>
      </c>
      <c r="M29">
        <f t="shared" si="4"/>
        <v>5.4631726597684169</v>
      </c>
      <c r="N29">
        <f t="shared" si="5"/>
        <v>91.725677603706103</v>
      </c>
      <c r="O29">
        <f t="shared" si="6"/>
        <v>7.4514725607925276E-3</v>
      </c>
      <c r="P29">
        <f t="shared" si="7"/>
        <v>2.9603479692827905</v>
      </c>
      <c r="Q29">
        <f t="shared" si="8"/>
        <v>7.4410682433772119E-3</v>
      </c>
      <c r="R29">
        <f t="shared" si="9"/>
        <v>4.65160120793651E-3</v>
      </c>
      <c r="S29">
        <f t="shared" si="10"/>
        <v>231.2913609539435</v>
      </c>
      <c r="T29">
        <f t="shared" si="11"/>
        <v>29.292432170158339</v>
      </c>
      <c r="U29">
        <f t="shared" si="12"/>
        <v>28.8266566666667</v>
      </c>
      <c r="V29">
        <f t="shared" si="13"/>
        <v>3.981607975183759</v>
      </c>
      <c r="W29">
        <f t="shared" si="14"/>
        <v>46.524388453884086</v>
      </c>
      <c r="X29">
        <f t="shared" si="15"/>
        <v>1.7640289620499146</v>
      </c>
      <c r="Y29">
        <f t="shared" si="16"/>
        <v>3.791622030235724</v>
      </c>
      <c r="Z29">
        <f t="shared" si="17"/>
        <v>2.2175790131338444</v>
      </c>
      <c r="AA29">
        <f t="shared" si="18"/>
        <v>-7.3423810246762935</v>
      </c>
      <c r="AB29">
        <f t="shared" si="19"/>
        <v>-134.2551368889788</v>
      </c>
      <c r="AC29">
        <f t="shared" si="20"/>
        <v>-9.9255850163233692</v>
      </c>
      <c r="AD29">
        <f t="shared" si="21"/>
        <v>79.768258023965046</v>
      </c>
      <c r="AE29">
        <v>0</v>
      </c>
      <c r="AF29">
        <v>0</v>
      </c>
      <c r="AG29">
        <f t="shared" si="22"/>
        <v>1</v>
      </c>
      <c r="AH29">
        <f t="shared" si="23"/>
        <v>0</v>
      </c>
      <c r="AI29">
        <f t="shared" si="24"/>
        <v>53637.438990900569</v>
      </c>
      <c r="AJ29" t="s">
        <v>287</v>
      </c>
      <c r="AK29">
        <v>715.47692307692296</v>
      </c>
      <c r="AL29">
        <v>3262.08</v>
      </c>
      <c r="AM29">
        <f t="shared" si="25"/>
        <v>2546.603076923077</v>
      </c>
      <c r="AN29">
        <f t="shared" si="26"/>
        <v>0.78066849277855754</v>
      </c>
      <c r="AO29">
        <v>-0.57774747981622299</v>
      </c>
      <c r="AP29" t="s">
        <v>343</v>
      </c>
      <c r="AQ29">
        <v>463.67107692307701</v>
      </c>
      <c r="AR29">
        <v>512.33000000000004</v>
      </c>
      <c r="AS29">
        <f t="shared" si="27"/>
        <v>9.4975744299422349E-2</v>
      </c>
      <c r="AT29">
        <v>0.5</v>
      </c>
      <c r="AU29">
        <f t="shared" si="28"/>
        <v>1180.1877249143752</v>
      </c>
      <c r="AV29">
        <f t="shared" si="29"/>
        <v>3.8552507860448699</v>
      </c>
      <c r="AW29">
        <f t="shared" si="30"/>
        <v>56.044603793392348</v>
      </c>
      <c r="AX29">
        <f t="shared" si="31"/>
        <v>0.26196006480198314</v>
      </c>
      <c r="AY29">
        <f t="shared" si="32"/>
        <v>3.7561806247245243E-3</v>
      </c>
      <c r="AZ29">
        <f t="shared" si="33"/>
        <v>5.36714617531669</v>
      </c>
      <c r="BA29" t="s">
        <v>344</v>
      </c>
      <c r="BB29">
        <v>378.12</v>
      </c>
      <c r="BC29">
        <f t="shared" si="34"/>
        <v>134.21000000000004</v>
      </c>
      <c r="BD29">
        <f t="shared" si="35"/>
        <v>0.36255810354610696</v>
      </c>
      <c r="BE29">
        <f t="shared" si="36"/>
        <v>0.95346329352695602</v>
      </c>
      <c r="BF29">
        <f t="shared" si="37"/>
        <v>-0.23952576952641322</v>
      </c>
      <c r="BG29">
        <f t="shared" si="38"/>
        <v>1.0797717260761244</v>
      </c>
      <c r="BH29">
        <f t="shared" si="39"/>
        <v>1400.0033333333299</v>
      </c>
      <c r="BI29">
        <f t="shared" si="40"/>
        <v>1180.1877249143752</v>
      </c>
      <c r="BJ29">
        <f t="shared" si="41"/>
        <v>0.84298922496449624</v>
      </c>
      <c r="BK29">
        <f t="shared" si="42"/>
        <v>0.19597844992899255</v>
      </c>
      <c r="BL29">
        <v>6</v>
      </c>
      <c r="BM29">
        <v>0.5</v>
      </c>
      <c r="BN29" t="s">
        <v>290</v>
      </c>
      <c r="BO29">
        <v>2</v>
      </c>
      <c r="BP29">
        <v>1608162068.8499999</v>
      </c>
      <c r="BQ29">
        <v>899.42570000000001</v>
      </c>
      <c r="BR29">
        <v>904.231533333333</v>
      </c>
      <c r="BS29">
        <v>17.297370000000001</v>
      </c>
      <c r="BT29">
        <v>17.101040000000001</v>
      </c>
      <c r="BU29">
        <v>895.11186666666697</v>
      </c>
      <c r="BV29">
        <v>17.231780000000001</v>
      </c>
      <c r="BW29">
        <v>500.01729999999998</v>
      </c>
      <c r="BX29">
        <v>101.8824</v>
      </c>
      <c r="BY29">
        <v>0.100095723333333</v>
      </c>
      <c r="BZ29">
        <v>27.98545</v>
      </c>
      <c r="CA29">
        <v>28.8266566666667</v>
      </c>
      <c r="CB29">
        <v>999.9</v>
      </c>
      <c r="CC29">
        <v>0</v>
      </c>
      <c r="CD29">
        <v>0</v>
      </c>
      <c r="CE29">
        <v>9988.6023333333305</v>
      </c>
      <c r="CF29">
        <v>0</v>
      </c>
      <c r="CG29">
        <v>249.263033333333</v>
      </c>
      <c r="CH29">
        <v>1400.0033333333299</v>
      </c>
      <c r="CI29">
        <v>0.90000369999999996</v>
      </c>
      <c r="CJ29">
        <v>9.9996299999999996E-2</v>
      </c>
      <c r="CK29">
        <v>0</v>
      </c>
      <c r="CL29">
        <v>463.67113333333299</v>
      </c>
      <c r="CM29">
        <v>4.9993800000000004</v>
      </c>
      <c r="CN29">
        <v>6602.982</v>
      </c>
      <c r="CO29">
        <v>11164.3666666667</v>
      </c>
      <c r="CP29">
        <v>47.441200000000002</v>
      </c>
      <c r="CQ29">
        <v>49.125</v>
      </c>
      <c r="CR29">
        <v>48.25</v>
      </c>
      <c r="CS29">
        <v>48.936999999999998</v>
      </c>
      <c r="CT29">
        <v>49</v>
      </c>
      <c r="CU29">
        <v>1255.511</v>
      </c>
      <c r="CV29">
        <v>139.49799999999999</v>
      </c>
      <c r="CW29">
        <v>0</v>
      </c>
      <c r="CX29">
        <v>94.400000095367403</v>
      </c>
      <c r="CY29">
        <v>0</v>
      </c>
      <c r="CZ29">
        <v>463.67107692307701</v>
      </c>
      <c r="DA29">
        <v>0.45839316192165003</v>
      </c>
      <c r="DB29">
        <v>3.0806837557984701</v>
      </c>
      <c r="DC29">
        <v>6603.0357692307698</v>
      </c>
      <c r="DD29">
        <v>15</v>
      </c>
      <c r="DE29">
        <v>1608161867.5999999</v>
      </c>
      <c r="DF29" t="s">
        <v>336</v>
      </c>
      <c r="DG29">
        <v>1608161867.5999999</v>
      </c>
      <c r="DH29">
        <v>1608161856.5999999</v>
      </c>
      <c r="DI29">
        <v>29</v>
      </c>
      <c r="DJ29">
        <v>1.3640000000000001</v>
      </c>
      <c r="DK29">
        <v>-6.0000000000000001E-3</v>
      </c>
      <c r="DL29">
        <v>4.3140000000000001</v>
      </c>
      <c r="DM29">
        <v>6.6000000000000003E-2</v>
      </c>
      <c r="DN29">
        <v>705</v>
      </c>
      <c r="DO29">
        <v>17</v>
      </c>
      <c r="DP29">
        <v>0.26</v>
      </c>
      <c r="DQ29">
        <v>0.13</v>
      </c>
      <c r="DR29">
        <v>3.8651277334729501</v>
      </c>
      <c r="DS29">
        <v>-0.114961183437366</v>
      </c>
      <c r="DT29">
        <v>5.5557886016988502E-2</v>
      </c>
      <c r="DU29">
        <v>1</v>
      </c>
      <c r="DV29">
        <v>-4.8169629032258099</v>
      </c>
      <c r="DW29">
        <v>0.13456064516130001</v>
      </c>
      <c r="DX29">
        <v>6.5552869782585094E-2</v>
      </c>
      <c r="DY29">
        <v>1</v>
      </c>
      <c r="DZ29">
        <v>0.19625319354838699</v>
      </c>
      <c r="EA29">
        <v>5.1937741935478704E-3</v>
      </c>
      <c r="EB29">
        <v>5.1669148587070804E-4</v>
      </c>
      <c r="EC29">
        <v>1</v>
      </c>
      <c r="ED29">
        <v>3</v>
      </c>
      <c r="EE29">
        <v>3</v>
      </c>
      <c r="EF29" t="s">
        <v>302</v>
      </c>
      <c r="EG29">
        <v>100</v>
      </c>
      <c r="EH29">
        <v>100</v>
      </c>
      <c r="EI29">
        <v>4.3129999999999997</v>
      </c>
      <c r="EJ29">
        <v>6.5500000000000003E-2</v>
      </c>
      <c r="EK29">
        <v>4.3138500000000004</v>
      </c>
      <c r="EL29">
        <v>0</v>
      </c>
      <c r="EM29">
        <v>0</v>
      </c>
      <c r="EN29">
        <v>0</v>
      </c>
      <c r="EO29">
        <v>6.5590000000000301E-2</v>
      </c>
      <c r="EP29">
        <v>0</v>
      </c>
      <c r="EQ29">
        <v>0</v>
      </c>
      <c r="ER29">
        <v>0</v>
      </c>
      <c r="ES29">
        <v>-1</v>
      </c>
      <c r="ET29">
        <v>-1</v>
      </c>
      <c r="EU29">
        <v>-1</v>
      </c>
      <c r="EV29">
        <v>-1</v>
      </c>
      <c r="EW29">
        <v>3.5</v>
      </c>
      <c r="EX29">
        <v>3.7</v>
      </c>
      <c r="EY29">
        <v>2</v>
      </c>
      <c r="EZ29">
        <v>483.47399999999999</v>
      </c>
      <c r="FA29">
        <v>515.54399999999998</v>
      </c>
      <c r="FB29">
        <v>24.576499999999999</v>
      </c>
      <c r="FC29">
        <v>32.445500000000003</v>
      </c>
      <c r="FD29">
        <v>30.0001</v>
      </c>
      <c r="FE29">
        <v>32.262700000000002</v>
      </c>
      <c r="FF29">
        <v>32.299900000000001</v>
      </c>
      <c r="FG29">
        <v>40.006399999999999</v>
      </c>
      <c r="FH29">
        <v>0</v>
      </c>
      <c r="FI29">
        <v>100</v>
      </c>
      <c r="FJ29">
        <v>24.578399999999998</v>
      </c>
      <c r="FK29">
        <v>904.33399999999995</v>
      </c>
      <c r="FL29">
        <v>17.3322</v>
      </c>
      <c r="FM29">
        <v>100.86199999999999</v>
      </c>
      <c r="FN29">
        <v>100.413</v>
      </c>
    </row>
    <row r="30" spans="1:170" x14ac:dyDescent="0.25">
      <c r="A30">
        <v>14</v>
      </c>
      <c r="B30">
        <v>1608162197.0999999</v>
      </c>
      <c r="C30">
        <v>1286.5999999046301</v>
      </c>
      <c r="D30" t="s">
        <v>345</v>
      </c>
      <c r="E30" t="s">
        <v>346</v>
      </c>
      <c r="F30" t="s">
        <v>285</v>
      </c>
      <c r="G30" t="s">
        <v>286</v>
      </c>
      <c r="H30">
        <v>1608162189.0999999</v>
      </c>
      <c r="I30">
        <f t="shared" si="0"/>
        <v>1.5455286720417655E-4</v>
      </c>
      <c r="J30">
        <f t="shared" si="1"/>
        <v>5.088881524677543</v>
      </c>
      <c r="K30">
        <f t="shared" si="2"/>
        <v>1199.57290322581</v>
      </c>
      <c r="L30">
        <f t="shared" si="3"/>
        <v>-5.8180646298011256</v>
      </c>
      <c r="M30">
        <f t="shared" si="4"/>
        <v>-0.59333398986180719</v>
      </c>
      <c r="N30">
        <f t="shared" si="5"/>
        <v>122.33404440978347</v>
      </c>
      <c r="O30">
        <f t="shared" si="6"/>
        <v>6.884880946938168E-3</v>
      </c>
      <c r="P30">
        <f t="shared" si="7"/>
        <v>2.9623215794047582</v>
      </c>
      <c r="Q30">
        <f t="shared" si="8"/>
        <v>6.8760036038139566E-3</v>
      </c>
      <c r="R30">
        <f t="shared" si="9"/>
        <v>4.2982988751083008E-3</v>
      </c>
      <c r="S30">
        <f t="shared" si="10"/>
        <v>231.29243099325708</v>
      </c>
      <c r="T30">
        <f t="shared" si="11"/>
        <v>29.292918025280112</v>
      </c>
      <c r="U30">
        <f t="shared" si="12"/>
        <v>28.8342322580645</v>
      </c>
      <c r="V30">
        <f t="shared" si="13"/>
        <v>3.9833559520818018</v>
      </c>
      <c r="W30">
        <f t="shared" si="14"/>
        <v>46.307036698862845</v>
      </c>
      <c r="X30">
        <f t="shared" si="15"/>
        <v>1.7556053680369721</v>
      </c>
      <c r="Y30">
        <f t="shared" si="16"/>
        <v>3.7912280577437256</v>
      </c>
      <c r="Z30">
        <f t="shared" si="17"/>
        <v>2.2277505840448297</v>
      </c>
      <c r="AA30">
        <f t="shared" si="18"/>
        <v>-6.8157814437041857</v>
      </c>
      <c r="AB30">
        <f t="shared" si="19"/>
        <v>-135.83913470883411</v>
      </c>
      <c r="AC30">
        <f t="shared" si="20"/>
        <v>-10.036290161531753</v>
      </c>
      <c r="AD30">
        <f t="shared" si="21"/>
        <v>78.601224679187027</v>
      </c>
      <c r="AE30">
        <v>0</v>
      </c>
      <c r="AF30">
        <v>0</v>
      </c>
      <c r="AG30">
        <f t="shared" si="22"/>
        <v>1</v>
      </c>
      <c r="AH30">
        <f t="shared" si="23"/>
        <v>0</v>
      </c>
      <c r="AI30">
        <f t="shared" si="24"/>
        <v>53695.330707296904</v>
      </c>
      <c r="AJ30" t="s">
        <v>287</v>
      </c>
      <c r="AK30">
        <v>715.47692307692296</v>
      </c>
      <c r="AL30">
        <v>3262.08</v>
      </c>
      <c r="AM30">
        <f t="shared" si="25"/>
        <v>2546.603076923077</v>
      </c>
      <c r="AN30">
        <f t="shared" si="26"/>
        <v>0.78066849277855754</v>
      </c>
      <c r="AO30">
        <v>-0.57774747981622299</v>
      </c>
      <c r="AP30" t="s">
        <v>347</v>
      </c>
      <c r="AQ30">
        <v>465.955884615385</v>
      </c>
      <c r="AR30">
        <v>518.11</v>
      </c>
      <c r="AS30">
        <f t="shared" si="27"/>
        <v>0.10066224428135917</v>
      </c>
      <c r="AT30">
        <v>0.5</v>
      </c>
      <c r="AU30">
        <f t="shared" si="28"/>
        <v>1180.1913792727685</v>
      </c>
      <c r="AV30">
        <f t="shared" si="29"/>
        <v>5.088881524677543</v>
      </c>
      <c r="AW30">
        <f t="shared" si="30"/>
        <v>59.400356459554814</v>
      </c>
      <c r="AX30">
        <f t="shared" si="31"/>
        <v>0.26996197718631176</v>
      </c>
      <c r="AY30">
        <f t="shared" si="32"/>
        <v>4.8014492429062916E-3</v>
      </c>
      <c r="AZ30">
        <f t="shared" si="33"/>
        <v>5.2961147246723668</v>
      </c>
      <c r="BA30" t="s">
        <v>348</v>
      </c>
      <c r="BB30">
        <v>378.24</v>
      </c>
      <c r="BC30">
        <f t="shared" si="34"/>
        <v>139.87</v>
      </c>
      <c r="BD30">
        <f t="shared" si="35"/>
        <v>0.37287563726756995</v>
      </c>
      <c r="BE30">
        <f t="shared" si="36"/>
        <v>0.9514986961828672</v>
      </c>
      <c r="BF30">
        <f t="shared" si="37"/>
        <v>-0.2642495235348436</v>
      </c>
      <c r="BG30">
        <f t="shared" si="38"/>
        <v>1.0775020358945733</v>
      </c>
      <c r="BH30">
        <f t="shared" si="39"/>
        <v>1400.0074193548401</v>
      </c>
      <c r="BI30">
        <f t="shared" si="40"/>
        <v>1180.1913792727685</v>
      </c>
      <c r="BJ30">
        <f t="shared" si="41"/>
        <v>0.84298937488247838</v>
      </c>
      <c r="BK30">
        <f t="shared" si="42"/>
        <v>0.19597874976495677</v>
      </c>
      <c r="BL30">
        <v>6</v>
      </c>
      <c r="BM30">
        <v>0.5</v>
      </c>
      <c r="BN30" t="s">
        <v>290</v>
      </c>
      <c r="BO30">
        <v>2</v>
      </c>
      <c r="BP30">
        <v>1608162189.0999999</v>
      </c>
      <c r="BQ30">
        <v>1199.57290322581</v>
      </c>
      <c r="BR30">
        <v>1205.9019354838699</v>
      </c>
      <c r="BS30">
        <v>17.214967741935499</v>
      </c>
      <c r="BT30">
        <v>17.032699999999998</v>
      </c>
      <c r="BU30">
        <v>1195.2596774193601</v>
      </c>
      <c r="BV30">
        <v>17.149377419354799</v>
      </c>
      <c r="BW30">
        <v>500.00809677419397</v>
      </c>
      <c r="BX30">
        <v>101.88135483871</v>
      </c>
      <c r="BY30">
        <v>9.9978751612903205E-2</v>
      </c>
      <c r="BZ30">
        <v>27.983667741935498</v>
      </c>
      <c r="CA30">
        <v>28.8342322580645</v>
      </c>
      <c r="CB30">
        <v>999.9</v>
      </c>
      <c r="CC30">
        <v>0</v>
      </c>
      <c r="CD30">
        <v>0</v>
      </c>
      <c r="CE30">
        <v>9999.8864516129106</v>
      </c>
      <c r="CF30">
        <v>0</v>
      </c>
      <c r="CG30">
        <v>247.780838709677</v>
      </c>
      <c r="CH30">
        <v>1400.0074193548401</v>
      </c>
      <c r="CI30">
        <v>0.89999916129032298</v>
      </c>
      <c r="CJ30">
        <v>0.10000083870967701</v>
      </c>
      <c r="CK30">
        <v>0</v>
      </c>
      <c r="CL30">
        <v>465.938903225807</v>
      </c>
      <c r="CM30">
        <v>4.9993800000000004</v>
      </c>
      <c r="CN30">
        <v>6633.9683870967701</v>
      </c>
      <c r="CO30">
        <v>11164.3806451613</v>
      </c>
      <c r="CP30">
        <v>47.405000000000001</v>
      </c>
      <c r="CQ30">
        <v>49.066064516129003</v>
      </c>
      <c r="CR30">
        <v>48.207322580645098</v>
      </c>
      <c r="CS30">
        <v>48.875</v>
      </c>
      <c r="CT30">
        <v>48.943096774193499</v>
      </c>
      <c r="CU30">
        <v>1255.5025806451599</v>
      </c>
      <c r="CV30">
        <v>139.50483870967699</v>
      </c>
      <c r="CW30">
        <v>0</v>
      </c>
      <c r="CX30">
        <v>120.10000014305101</v>
      </c>
      <c r="CY30">
        <v>0</v>
      </c>
      <c r="CZ30">
        <v>465.955884615385</v>
      </c>
      <c r="DA30">
        <v>-0.19935044409636901</v>
      </c>
      <c r="DB30">
        <v>-4.6252991342043304</v>
      </c>
      <c r="DC30">
        <v>6633.9903846153802</v>
      </c>
      <c r="DD30">
        <v>15</v>
      </c>
      <c r="DE30">
        <v>1608161867.5999999</v>
      </c>
      <c r="DF30" t="s">
        <v>336</v>
      </c>
      <c r="DG30">
        <v>1608161867.5999999</v>
      </c>
      <c r="DH30">
        <v>1608161856.5999999</v>
      </c>
      <c r="DI30">
        <v>29</v>
      </c>
      <c r="DJ30">
        <v>1.3640000000000001</v>
      </c>
      <c r="DK30">
        <v>-6.0000000000000001E-3</v>
      </c>
      <c r="DL30">
        <v>4.3140000000000001</v>
      </c>
      <c r="DM30">
        <v>6.6000000000000003E-2</v>
      </c>
      <c r="DN30">
        <v>705</v>
      </c>
      <c r="DO30">
        <v>17</v>
      </c>
      <c r="DP30">
        <v>0.26</v>
      </c>
      <c r="DQ30">
        <v>0.13</v>
      </c>
      <c r="DR30">
        <v>5.0944844482091298</v>
      </c>
      <c r="DS30">
        <v>-1.1429249066834</v>
      </c>
      <c r="DT30">
        <v>0.100004118587229</v>
      </c>
      <c r="DU30">
        <v>0</v>
      </c>
      <c r="DV30">
        <v>-6.3276048387096804</v>
      </c>
      <c r="DW30">
        <v>1.3654761290322699</v>
      </c>
      <c r="DX30">
        <v>0.121654013971166</v>
      </c>
      <c r="DY30">
        <v>0</v>
      </c>
      <c r="DZ30">
        <v>0.182277548387097</v>
      </c>
      <c r="EA30">
        <v>7.8740806451610794E-3</v>
      </c>
      <c r="EB30">
        <v>8.0217264808525395E-4</v>
      </c>
      <c r="EC30">
        <v>1</v>
      </c>
      <c r="ED30">
        <v>1</v>
      </c>
      <c r="EE30">
        <v>3</v>
      </c>
      <c r="EF30" t="s">
        <v>292</v>
      </c>
      <c r="EG30">
        <v>100</v>
      </c>
      <c r="EH30">
        <v>100</v>
      </c>
      <c r="EI30">
        <v>4.32</v>
      </c>
      <c r="EJ30">
        <v>6.5600000000000006E-2</v>
      </c>
      <c r="EK30">
        <v>4.3138500000000004</v>
      </c>
      <c r="EL30">
        <v>0</v>
      </c>
      <c r="EM30">
        <v>0</v>
      </c>
      <c r="EN30">
        <v>0</v>
      </c>
      <c r="EO30">
        <v>6.5590000000000301E-2</v>
      </c>
      <c r="EP30">
        <v>0</v>
      </c>
      <c r="EQ30">
        <v>0</v>
      </c>
      <c r="ER30">
        <v>0</v>
      </c>
      <c r="ES30">
        <v>-1</v>
      </c>
      <c r="ET30">
        <v>-1</v>
      </c>
      <c r="EU30">
        <v>-1</v>
      </c>
      <c r="EV30">
        <v>-1</v>
      </c>
      <c r="EW30">
        <v>5.5</v>
      </c>
      <c r="EX30">
        <v>5.7</v>
      </c>
      <c r="EY30">
        <v>2</v>
      </c>
      <c r="EZ30">
        <v>483.363</v>
      </c>
      <c r="FA30">
        <v>516.34199999999998</v>
      </c>
      <c r="FB30">
        <v>24.602799999999998</v>
      </c>
      <c r="FC30">
        <v>32.454099999999997</v>
      </c>
      <c r="FD30">
        <v>30.0001</v>
      </c>
      <c r="FE30">
        <v>32.262700000000002</v>
      </c>
      <c r="FF30">
        <v>32.298400000000001</v>
      </c>
      <c r="FG30">
        <v>50.572099999999999</v>
      </c>
      <c r="FH30">
        <v>0</v>
      </c>
      <c r="FI30">
        <v>100</v>
      </c>
      <c r="FJ30">
        <v>24.605599999999999</v>
      </c>
      <c r="FK30">
        <v>1205.98</v>
      </c>
      <c r="FL30">
        <v>17.2925</v>
      </c>
      <c r="FM30">
        <v>100.861</v>
      </c>
      <c r="FN30">
        <v>100.41</v>
      </c>
    </row>
    <row r="31" spans="1:170" x14ac:dyDescent="0.25">
      <c r="A31">
        <v>15</v>
      </c>
      <c r="B31">
        <v>1608162317.5999999</v>
      </c>
      <c r="C31">
        <v>1407.0999999046301</v>
      </c>
      <c r="D31" t="s">
        <v>349</v>
      </c>
      <c r="E31" t="s">
        <v>350</v>
      </c>
      <c r="F31" t="s">
        <v>285</v>
      </c>
      <c r="G31" t="s">
        <v>286</v>
      </c>
      <c r="H31">
        <v>1608162309.5999999</v>
      </c>
      <c r="I31">
        <f t="shared" si="0"/>
        <v>1.3634603085698919E-4</v>
      </c>
      <c r="J31">
        <f t="shared" si="1"/>
        <v>5.0669486837583104</v>
      </c>
      <c r="K31">
        <f t="shared" si="2"/>
        <v>1399.7603225806499</v>
      </c>
      <c r="L31">
        <f t="shared" si="3"/>
        <v>6.4778908023476065</v>
      </c>
      <c r="M31">
        <f t="shared" si="4"/>
        <v>0.66061612510651568</v>
      </c>
      <c r="N31">
        <f t="shared" si="5"/>
        <v>142.74773511865311</v>
      </c>
      <c r="O31">
        <f t="shared" si="6"/>
        <v>5.9344595090081035E-3</v>
      </c>
      <c r="P31">
        <f t="shared" si="7"/>
        <v>2.9619799389661279</v>
      </c>
      <c r="Q31">
        <f t="shared" si="8"/>
        <v>5.927861908857213E-3</v>
      </c>
      <c r="R31">
        <f t="shared" si="9"/>
        <v>3.7055058367354123E-3</v>
      </c>
      <c r="S31">
        <f t="shared" si="10"/>
        <v>231.2864017362115</v>
      </c>
      <c r="T31">
        <f t="shared" si="11"/>
        <v>29.316973585224879</v>
      </c>
      <c r="U31">
        <f t="shared" si="12"/>
        <v>29.017425806451602</v>
      </c>
      <c r="V31">
        <f t="shared" si="13"/>
        <v>4.0258299206793762</v>
      </c>
      <c r="W31">
        <f t="shared" si="14"/>
        <v>46.017285364697635</v>
      </c>
      <c r="X31">
        <f t="shared" si="15"/>
        <v>1.7465827078686913</v>
      </c>
      <c r="Y31">
        <f t="shared" si="16"/>
        <v>3.7954927024195779</v>
      </c>
      <c r="Z31">
        <f t="shared" si="17"/>
        <v>2.2792472128106849</v>
      </c>
      <c r="AA31">
        <f t="shared" si="18"/>
        <v>-6.0128599607932234</v>
      </c>
      <c r="AB31">
        <f t="shared" si="19"/>
        <v>-161.99759233954697</v>
      </c>
      <c r="AC31">
        <f t="shared" si="20"/>
        <v>-11.982428926830432</v>
      </c>
      <c r="AD31">
        <f t="shared" si="21"/>
        <v>51.29352050904086</v>
      </c>
      <c r="AE31">
        <v>0</v>
      </c>
      <c r="AF31">
        <v>0</v>
      </c>
      <c r="AG31">
        <f t="shared" si="22"/>
        <v>1</v>
      </c>
      <c r="AH31">
        <f t="shared" si="23"/>
        <v>0</v>
      </c>
      <c r="AI31">
        <f t="shared" si="24"/>
        <v>53681.894266960422</v>
      </c>
      <c r="AJ31" t="s">
        <v>287</v>
      </c>
      <c r="AK31">
        <v>715.47692307692296</v>
      </c>
      <c r="AL31">
        <v>3262.08</v>
      </c>
      <c r="AM31">
        <f t="shared" si="25"/>
        <v>2546.603076923077</v>
      </c>
      <c r="AN31">
        <f t="shared" si="26"/>
        <v>0.78066849277855754</v>
      </c>
      <c r="AO31">
        <v>-0.57774747981622299</v>
      </c>
      <c r="AP31" t="s">
        <v>351</v>
      </c>
      <c r="AQ31">
        <v>466.47065384615399</v>
      </c>
      <c r="AR31">
        <v>518.83000000000004</v>
      </c>
      <c r="AS31">
        <f t="shared" si="27"/>
        <v>0.10091811605698597</v>
      </c>
      <c r="AT31">
        <v>0.5</v>
      </c>
      <c r="AU31">
        <f t="shared" si="28"/>
        <v>1180.1601599179473</v>
      </c>
      <c r="AV31">
        <f t="shared" si="29"/>
        <v>5.0669486837583104</v>
      </c>
      <c r="AW31">
        <f t="shared" si="30"/>
        <v>59.549769992215268</v>
      </c>
      <c r="AX31">
        <f t="shared" si="31"/>
        <v>0.27344216795482151</v>
      </c>
      <c r="AY31">
        <f t="shared" si="32"/>
        <v>4.7829916271423618E-3</v>
      </c>
      <c r="AZ31">
        <f t="shared" si="33"/>
        <v>5.2873773683094649</v>
      </c>
      <c r="BA31" t="s">
        <v>352</v>
      </c>
      <c r="BB31">
        <v>376.96</v>
      </c>
      <c r="BC31">
        <f t="shared" si="34"/>
        <v>141.87000000000006</v>
      </c>
      <c r="BD31">
        <f t="shared" si="35"/>
        <v>0.36906566683475028</v>
      </c>
      <c r="BE31">
        <f t="shared" si="36"/>
        <v>0.95082700199645076</v>
      </c>
      <c r="BF31">
        <f t="shared" si="37"/>
        <v>-0.26626069370719063</v>
      </c>
      <c r="BG31">
        <f t="shared" si="38"/>
        <v>1.077219306321785</v>
      </c>
      <c r="BH31">
        <f t="shared" si="39"/>
        <v>1399.97032258064</v>
      </c>
      <c r="BI31">
        <f t="shared" si="40"/>
        <v>1180.1601599179473</v>
      </c>
      <c r="BJ31">
        <f t="shared" si="41"/>
        <v>0.84298941262018701</v>
      </c>
      <c r="BK31">
        <f t="shared" si="42"/>
        <v>0.19597882524037422</v>
      </c>
      <c r="BL31">
        <v>6</v>
      </c>
      <c r="BM31">
        <v>0.5</v>
      </c>
      <c r="BN31" t="s">
        <v>290</v>
      </c>
      <c r="BO31">
        <v>2</v>
      </c>
      <c r="BP31">
        <v>1608162309.5999999</v>
      </c>
      <c r="BQ31">
        <v>1399.7603225806499</v>
      </c>
      <c r="BR31">
        <v>1406.06967741935</v>
      </c>
      <c r="BS31">
        <v>17.126696774193501</v>
      </c>
      <c r="BT31">
        <v>16.965883870967701</v>
      </c>
      <c r="BU31">
        <v>1395.4461290322599</v>
      </c>
      <c r="BV31">
        <v>17.061103225806502</v>
      </c>
      <c r="BW31">
        <v>500.00045161290302</v>
      </c>
      <c r="BX31">
        <v>101.880193548387</v>
      </c>
      <c r="BY31">
        <v>9.9933203225806497E-2</v>
      </c>
      <c r="BZ31">
        <v>28.0029516129032</v>
      </c>
      <c r="CA31">
        <v>29.017425806451602</v>
      </c>
      <c r="CB31">
        <v>999.9</v>
      </c>
      <c r="CC31">
        <v>0</v>
      </c>
      <c r="CD31">
        <v>0</v>
      </c>
      <c r="CE31">
        <v>9998.0641935483909</v>
      </c>
      <c r="CF31">
        <v>0</v>
      </c>
      <c r="CG31">
        <v>247.37274193548399</v>
      </c>
      <c r="CH31">
        <v>1399.97032258064</v>
      </c>
      <c r="CI31">
        <v>0.89999577419354904</v>
      </c>
      <c r="CJ31">
        <v>0.100004225806452</v>
      </c>
      <c r="CK31">
        <v>0</v>
      </c>
      <c r="CL31">
        <v>466.46877419354797</v>
      </c>
      <c r="CM31">
        <v>4.9993800000000004</v>
      </c>
      <c r="CN31">
        <v>6640.0941935483897</v>
      </c>
      <c r="CO31">
        <v>11164.0741935484</v>
      </c>
      <c r="CP31">
        <v>47.375</v>
      </c>
      <c r="CQ31">
        <v>49.061999999999998</v>
      </c>
      <c r="CR31">
        <v>48.186999999999998</v>
      </c>
      <c r="CS31">
        <v>48.850612903225802</v>
      </c>
      <c r="CT31">
        <v>48.936999999999998</v>
      </c>
      <c r="CU31">
        <v>1255.4674193548401</v>
      </c>
      <c r="CV31">
        <v>139.50290322580599</v>
      </c>
      <c r="CW31">
        <v>0</v>
      </c>
      <c r="CX31">
        <v>119.60000014305101</v>
      </c>
      <c r="CY31">
        <v>0</v>
      </c>
      <c r="CZ31">
        <v>466.47065384615399</v>
      </c>
      <c r="DA31">
        <v>-0.78266666746138502</v>
      </c>
      <c r="DB31">
        <v>-13.9921367836776</v>
      </c>
      <c r="DC31">
        <v>6640.1488461538502</v>
      </c>
      <c r="DD31">
        <v>15</v>
      </c>
      <c r="DE31">
        <v>1608161867.5999999</v>
      </c>
      <c r="DF31" t="s">
        <v>336</v>
      </c>
      <c r="DG31">
        <v>1608161867.5999999</v>
      </c>
      <c r="DH31">
        <v>1608161856.5999999</v>
      </c>
      <c r="DI31">
        <v>29</v>
      </c>
      <c r="DJ31">
        <v>1.3640000000000001</v>
      </c>
      <c r="DK31">
        <v>-6.0000000000000001E-3</v>
      </c>
      <c r="DL31">
        <v>4.3140000000000001</v>
      </c>
      <c r="DM31">
        <v>6.6000000000000003E-2</v>
      </c>
      <c r="DN31">
        <v>705</v>
      </c>
      <c r="DO31">
        <v>17</v>
      </c>
      <c r="DP31">
        <v>0.26</v>
      </c>
      <c r="DQ31">
        <v>0.13</v>
      </c>
      <c r="DR31">
        <v>5.0715962694068901</v>
      </c>
      <c r="DS31">
        <v>-0.71577123745955495</v>
      </c>
      <c r="DT31">
        <v>7.1498790208224097E-2</v>
      </c>
      <c r="DU31">
        <v>0</v>
      </c>
      <c r="DV31">
        <v>-6.3107516129032302</v>
      </c>
      <c r="DW31">
        <v>0.83436435483870497</v>
      </c>
      <c r="DX31">
        <v>8.6499264255561106E-2</v>
      </c>
      <c r="DY31">
        <v>0</v>
      </c>
      <c r="DZ31">
        <v>0.16077180645161299</v>
      </c>
      <c r="EA31">
        <v>-4.6848870967746E-3</v>
      </c>
      <c r="EB31">
        <v>1.18078307585113E-3</v>
      </c>
      <c r="EC31">
        <v>1</v>
      </c>
      <c r="ED31">
        <v>1</v>
      </c>
      <c r="EE31">
        <v>3</v>
      </c>
      <c r="EF31" t="s">
        <v>292</v>
      </c>
      <c r="EG31">
        <v>100</v>
      </c>
      <c r="EH31">
        <v>100</v>
      </c>
      <c r="EI31">
        <v>4.32</v>
      </c>
      <c r="EJ31">
        <v>6.5600000000000006E-2</v>
      </c>
      <c r="EK31">
        <v>4.3138500000000004</v>
      </c>
      <c r="EL31">
        <v>0</v>
      </c>
      <c r="EM31">
        <v>0</v>
      </c>
      <c r="EN31">
        <v>0</v>
      </c>
      <c r="EO31">
        <v>6.5590000000000301E-2</v>
      </c>
      <c r="EP31">
        <v>0</v>
      </c>
      <c r="EQ31">
        <v>0</v>
      </c>
      <c r="ER31">
        <v>0</v>
      </c>
      <c r="ES31">
        <v>-1</v>
      </c>
      <c r="ET31">
        <v>-1</v>
      </c>
      <c r="EU31">
        <v>-1</v>
      </c>
      <c r="EV31">
        <v>-1</v>
      </c>
      <c r="EW31">
        <v>7.5</v>
      </c>
      <c r="EX31">
        <v>7.7</v>
      </c>
      <c r="EY31">
        <v>2</v>
      </c>
      <c r="EZ31">
        <v>483.553</v>
      </c>
      <c r="FA31">
        <v>516.72799999999995</v>
      </c>
      <c r="FB31">
        <v>24.567399999999999</v>
      </c>
      <c r="FC31">
        <v>32.469700000000003</v>
      </c>
      <c r="FD31">
        <v>30.001000000000001</v>
      </c>
      <c r="FE31">
        <v>32.273099999999999</v>
      </c>
      <c r="FF31">
        <v>32.3095</v>
      </c>
      <c r="FG31">
        <v>57.295200000000001</v>
      </c>
      <c r="FH31">
        <v>0</v>
      </c>
      <c r="FI31">
        <v>100</v>
      </c>
      <c r="FJ31">
        <v>24.475100000000001</v>
      </c>
      <c r="FK31">
        <v>1405.96</v>
      </c>
      <c r="FL31">
        <v>17.212599999999998</v>
      </c>
      <c r="FM31">
        <v>100.85599999999999</v>
      </c>
      <c r="FN31">
        <v>100.408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19</v>
      </c>
    </row>
    <row r="12" spans="1:2" x14ac:dyDescent="0.25">
      <c r="A12" t="s">
        <v>21</v>
      </c>
      <c r="B12" t="s">
        <v>17</v>
      </c>
    </row>
    <row r="13" spans="1:2" x14ac:dyDescent="0.25">
      <c r="A13" t="s">
        <v>22</v>
      </c>
      <c r="B13" t="s">
        <v>11</v>
      </c>
    </row>
    <row r="14" spans="1:2" x14ac:dyDescent="0.25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Niko Carvajal</cp:lastModifiedBy>
  <dcterms:created xsi:type="dcterms:W3CDTF">2020-12-16T15:46:11Z</dcterms:created>
  <dcterms:modified xsi:type="dcterms:W3CDTF">2021-05-04T23:33:41Z</dcterms:modified>
</cp:coreProperties>
</file>