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5D0A8187-4214-445C-90CC-0C816F3029A9}" xr6:coauthVersionLast="46" xr6:coauthVersionMax="46" xr10:uidLastSave="{00000000-0000-0000-0000-000000000000}"/>
  <bookViews>
    <workbookView xWindow="390" yWindow="390" windowWidth="21600" windowHeight="11385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K31" i="1" l="1"/>
  <c r="BJ31" i="1"/>
  <c r="BH31" i="1"/>
  <c r="BI31" i="1" s="1"/>
  <c r="BG31" i="1"/>
  <c r="BF31" i="1"/>
  <c r="BE31" i="1"/>
  <c r="BD31" i="1"/>
  <c r="BC31" i="1"/>
  <c r="AX31" i="1" s="1"/>
  <c r="AZ31" i="1"/>
  <c r="AS31" i="1"/>
  <c r="AM31" i="1"/>
  <c r="AN31" i="1" s="1"/>
  <c r="AI31" i="1"/>
  <c r="AG31" i="1"/>
  <c r="I31" i="1" s="1"/>
  <c r="Y31" i="1"/>
  <c r="X31" i="1"/>
  <c r="W31" i="1"/>
  <c r="P31" i="1"/>
  <c r="N31" i="1"/>
  <c r="K31" i="1"/>
  <c r="J31" i="1"/>
  <c r="AV31" i="1" s="1"/>
  <c r="BK30" i="1"/>
  <c r="BJ30" i="1"/>
  <c r="BI30" i="1"/>
  <c r="AU30" i="1" s="1"/>
  <c r="BH30" i="1"/>
  <c r="BG30" i="1"/>
  <c r="BF30" i="1"/>
  <c r="BE30" i="1"/>
  <c r="BD30" i="1"/>
  <c r="BC30" i="1"/>
  <c r="AX30" i="1" s="1"/>
  <c r="AZ30" i="1"/>
  <c r="AS30" i="1"/>
  <c r="AW30" i="1" s="1"/>
  <c r="AN30" i="1"/>
  <c r="AM30" i="1"/>
  <c r="AI30" i="1"/>
  <c r="AG30" i="1" s="1"/>
  <c r="Y30" i="1"/>
  <c r="X30" i="1"/>
  <c r="W30" i="1" s="1"/>
  <c r="S30" i="1"/>
  <c r="P30" i="1"/>
  <c r="BK29" i="1"/>
  <c r="BJ29" i="1"/>
  <c r="BH29" i="1"/>
  <c r="BI29" i="1" s="1"/>
  <c r="BG29" i="1"/>
  <c r="BF29" i="1"/>
  <c r="BE29" i="1"/>
  <c r="BD29" i="1"/>
  <c r="BC29" i="1"/>
  <c r="AZ29" i="1"/>
  <c r="AX29" i="1"/>
  <c r="AS29" i="1"/>
  <c r="AN29" i="1"/>
  <c r="AM29" i="1"/>
  <c r="AI29" i="1"/>
  <c r="AG29" i="1" s="1"/>
  <c r="Y29" i="1"/>
  <c r="X29" i="1"/>
  <c r="W29" i="1" s="1"/>
  <c r="P29" i="1"/>
  <c r="BK28" i="1"/>
  <c r="BJ28" i="1"/>
  <c r="BI28" i="1"/>
  <c r="S28" i="1" s="1"/>
  <c r="BH28" i="1"/>
  <c r="BG28" i="1"/>
  <c r="BF28" i="1"/>
  <c r="BE28" i="1"/>
  <c r="BD28" i="1"/>
  <c r="BC28" i="1"/>
  <c r="AX28" i="1" s="1"/>
  <c r="AZ28" i="1"/>
  <c r="AS28" i="1"/>
  <c r="AN28" i="1"/>
  <c r="AM28" i="1"/>
  <c r="AI28" i="1"/>
  <c r="AG28" i="1" s="1"/>
  <c r="Y28" i="1"/>
  <c r="W28" i="1" s="1"/>
  <c r="X28" i="1"/>
  <c r="P28" i="1"/>
  <c r="BK27" i="1"/>
  <c r="BJ27" i="1"/>
  <c r="BI27" i="1" s="1"/>
  <c r="BH27" i="1"/>
  <c r="BG27" i="1"/>
  <c r="BF27" i="1"/>
  <c r="BE27" i="1"/>
  <c r="BD27" i="1"/>
  <c r="BC27" i="1"/>
  <c r="AX27" i="1" s="1"/>
  <c r="AZ27" i="1"/>
  <c r="AS27" i="1"/>
  <c r="AM27" i="1"/>
  <c r="AN27" i="1" s="1"/>
  <c r="AI27" i="1"/>
  <c r="AG27" i="1" s="1"/>
  <c r="Y27" i="1"/>
  <c r="W27" i="1" s="1"/>
  <c r="X27" i="1"/>
  <c r="P27" i="1"/>
  <c r="BK26" i="1"/>
  <c r="BJ26" i="1"/>
  <c r="BI26" i="1"/>
  <c r="S26" i="1" s="1"/>
  <c r="BH26" i="1"/>
  <c r="BG26" i="1"/>
  <c r="BF26" i="1"/>
  <c r="BE26" i="1"/>
  <c r="BD26" i="1"/>
  <c r="BC26" i="1"/>
  <c r="AX26" i="1" s="1"/>
  <c r="AZ26" i="1"/>
  <c r="AW26" i="1"/>
  <c r="AU26" i="1"/>
  <c r="AS26" i="1"/>
  <c r="AN26" i="1"/>
  <c r="AM26" i="1"/>
  <c r="AI26" i="1"/>
  <c r="AG26" i="1"/>
  <c r="J26" i="1" s="1"/>
  <c r="AV26" i="1" s="1"/>
  <c r="AY26" i="1" s="1"/>
  <c r="Y26" i="1"/>
  <c r="X26" i="1"/>
  <c r="W26" i="1"/>
  <c r="P26" i="1"/>
  <c r="BK25" i="1"/>
  <c r="BJ25" i="1"/>
  <c r="BH25" i="1"/>
  <c r="BI25" i="1" s="1"/>
  <c r="BG25" i="1"/>
  <c r="BF25" i="1"/>
  <c r="BE25" i="1"/>
  <c r="BD25" i="1"/>
  <c r="BC25" i="1"/>
  <c r="AZ25" i="1"/>
  <c r="AX25" i="1"/>
  <c r="AS25" i="1"/>
  <c r="AM25" i="1"/>
  <c r="AN25" i="1" s="1"/>
  <c r="AI25" i="1"/>
  <c r="AH25" i="1"/>
  <c r="AG25" i="1"/>
  <c r="K25" i="1" s="1"/>
  <c r="Y25" i="1"/>
  <c r="X25" i="1"/>
  <c r="W25" i="1" s="1"/>
  <c r="P25" i="1"/>
  <c r="J25" i="1"/>
  <c r="AV25" i="1" s="1"/>
  <c r="BK24" i="1"/>
  <c r="BJ24" i="1"/>
  <c r="BI24" i="1" s="1"/>
  <c r="BH24" i="1"/>
  <c r="BG24" i="1"/>
  <c r="BF24" i="1"/>
  <c r="BE24" i="1"/>
  <c r="BD24" i="1"/>
  <c r="BC24" i="1"/>
  <c r="AX24" i="1" s="1"/>
  <c r="AZ24" i="1"/>
  <c r="AS24" i="1"/>
  <c r="AN24" i="1"/>
  <c r="AM24" i="1"/>
  <c r="AI24" i="1"/>
  <c r="AG24" i="1"/>
  <c r="AH24" i="1" s="1"/>
  <c r="Y24" i="1"/>
  <c r="X24" i="1"/>
  <c r="W24" i="1"/>
  <c r="P24" i="1"/>
  <c r="K24" i="1"/>
  <c r="BK23" i="1"/>
  <c r="BJ23" i="1"/>
  <c r="BH23" i="1"/>
  <c r="BI23" i="1" s="1"/>
  <c r="BG23" i="1"/>
  <c r="BF23" i="1"/>
  <c r="BE23" i="1"/>
  <c r="BD23" i="1"/>
  <c r="BC23" i="1"/>
  <c r="AZ23" i="1"/>
  <c r="AX23" i="1"/>
  <c r="AV23" i="1"/>
  <c r="AS23" i="1"/>
  <c r="AM23" i="1"/>
  <c r="AN23" i="1" s="1"/>
  <c r="AI23" i="1"/>
  <c r="AH23" i="1"/>
  <c r="AG23" i="1"/>
  <c r="K23" i="1" s="1"/>
  <c r="Y23" i="1"/>
  <c r="X23" i="1"/>
  <c r="W23" i="1" s="1"/>
  <c r="P23" i="1"/>
  <c r="N23" i="1"/>
  <c r="J23" i="1"/>
  <c r="BK22" i="1"/>
  <c r="S22" i="1" s="1"/>
  <c r="BJ22" i="1"/>
  <c r="BI22" i="1"/>
  <c r="AU22" i="1" s="1"/>
  <c r="BH22" i="1"/>
  <c r="BG22" i="1"/>
  <c r="BF22" i="1"/>
  <c r="BE22" i="1"/>
  <c r="BD22" i="1"/>
  <c r="BC22" i="1"/>
  <c r="AX22" i="1" s="1"/>
  <c r="AZ22" i="1"/>
  <c r="AS22" i="1"/>
  <c r="AW22" i="1" s="1"/>
  <c r="AN22" i="1"/>
  <c r="AM22" i="1"/>
  <c r="AI22" i="1"/>
  <c r="AG22" i="1" s="1"/>
  <c r="Y22" i="1"/>
  <c r="X22" i="1"/>
  <c r="W22" i="1" s="1"/>
  <c r="P22" i="1"/>
  <c r="BK21" i="1"/>
  <c r="BJ21" i="1"/>
  <c r="BH21" i="1"/>
  <c r="BI21" i="1" s="1"/>
  <c r="BG21" i="1"/>
  <c r="BF21" i="1"/>
  <c r="BE21" i="1"/>
  <c r="BD21" i="1"/>
  <c r="BC21" i="1"/>
  <c r="AZ21" i="1"/>
  <c r="AX21" i="1"/>
  <c r="AS21" i="1"/>
  <c r="AN21" i="1"/>
  <c r="AM21" i="1"/>
  <c r="AI21" i="1"/>
  <c r="AH21" i="1"/>
  <c r="AG21" i="1"/>
  <c r="I21" i="1" s="1"/>
  <c r="Y21" i="1"/>
  <c r="X21" i="1"/>
  <c r="W21" i="1" s="1"/>
  <c r="P21" i="1"/>
  <c r="N21" i="1"/>
  <c r="K21" i="1"/>
  <c r="BK20" i="1"/>
  <c r="BJ20" i="1"/>
  <c r="BI20" i="1"/>
  <c r="S20" i="1" s="1"/>
  <c r="BH20" i="1"/>
  <c r="BG20" i="1"/>
  <c r="BF20" i="1"/>
  <c r="BE20" i="1"/>
  <c r="BD20" i="1"/>
  <c r="BC20" i="1"/>
  <c r="AX20" i="1" s="1"/>
  <c r="AZ20" i="1"/>
  <c r="AS20" i="1"/>
  <c r="AN20" i="1"/>
  <c r="AM20" i="1"/>
  <c r="AI20" i="1"/>
  <c r="AG20" i="1" s="1"/>
  <c r="Y20" i="1"/>
  <c r="W20" i="1" s="1"/>
  <c r="X20" i="1"/>
  <c r="P20" i="1"/>
  <c r="BK19" i="1"/>
  <c r="BJ19" i="1"/>
  <c r="BI19" i="1" s="1"/>
  <c r="BH19" i="1"/>
  <c r="BG19" i="1"/>
  <c r="BF19" i="1"/>
  <c r="BE19" i="1"/>
  <c r="BD19" i="1"/>
  <c r="BC19" i="1"/>
  <c r="AX19" i="1" s="1"/>
  <c r="AZ19" i="1"/>
  <c r="AS19" i="1"/>
  <c r="AM19" i="1"/>
  <c r="AN19" i="1" s="1"/>
  <c r="AI19" i="1"/>
  <c r="AG19" i="1" s="1"/>
  <c r="Y19" i="1"/>
  <c r="X19" i="1"/>
  <c r="W19" i="1" s="1"/>
  <c r="P19" i="1"/>
  <c r="BK18" i="1"/>
  <c r="BJ18" i="1"/>
  <c r="BI18" i="1"/>
  <c r="S18" i="1" s="1"/>
  <c r="BH18" i="1"/>
  <c r="BG18" i="1"/>
  <c r="BF18" i="1"/>
  <c r="BE18" i="1"/>
  <c r="BD18" i="1"/>
  <c r="BC18" i="1"/>
  <c r="AX18" i="1" s="1"/>
  <c r="AZ18" i="1"/>
  <c r="AW18" i="1"/>
  <c r="AU18" i="1"/>
  <c r="AS18" i="1"/>
  <c r="AN18" i="1"/>
  <c r="AM18" i="1"/>
  <c r="AI18" i="1"/>
  <c r="AG18" i="1"/>
  <c r="J18" i="1" s="1"/>
  <c r="AV18" i="1" s="1"/>
  <c r="AY18" i="1" s="1"/>
  <c r="Y18" i="1"/>
  <c r="X18" i="1"/>
  <c r="W18" i="1"/>
  <c r="P18" i="1"/>
  <c r="BK17" i="1"/>
  <c r="BJ17" i="1"/>
  <c r="BH17" i="1"/>
  <c r="BI17" i="1" s="1"/>
  <c r="BG17" i="1"/>
  <c r="BF17" i="1"/>
  <c r="BE17" i="1"/>
  <c r="BD17" i="1"/>
  <c r="BC17" i="1"/>
  <c r="AZ17" i="1"/>
  <c r="AX17" i="1"/>
  <c r="AS17" i="1"/>
  <c r="AM17" i="1"/>
  <c r="AN17" i="1" s="1"/>
  <c r="AI17" i="1"/>
  <c r="AH17" i="1"/>
  <c r="AG17" i="1"/>
  <c r="K17" i="1" s="1"/>
  <c r="Y17" i="1"/>
  <c r="X17" i="1"/>
  <c r="W17" i="1" s="1"/>
  <c r="P17" i="1"/>
  <c r="J17" i="1"/>
  <c r="AV17" i="1" s="1"/>
  <c r="AU19" i="1" l="1"/>
  <c r="S19" i="1"/>
  <c r="AU17" i="1"/>
  <c r="AW17" i="1" s="1"/>
  <c r="S17" i="1"/>
  <c r="N22" i="1"/>
  <c r="K22" i="1"/>
  <c r="J22" i="1"/>
  <c r="AV22" i="1" s="1"/>
  <c r="AY22" i="1" s="1"/>
  <c r="I22" i="1"/>
  <c r="AH22" i="1"/>
  <c r="K28" i="1"/>
  <c r="J28" i="1"/>
  <c r="AV28" i="1" s="1"/>
  <c r="AY28" i="1" s="1"/>
  <c r="I28" i="1"/>
  <c r="AH28" i="1"/>
  <c r="N28" i="1"/>
  <c r="AA31" i="1"/>
  <c r="AU25" i="1"/>
  <c r="AY25" i="1" s="1"/>
  <c r="S25" i="1"/>
  <c r="S23" i="1"/>
  <c r="AU23" i="1"/>
  <c r="AW23" i="1" s="1"/>
  <c r="N27" i="1"/>
  <c r="K27" i="1"/>
  <c r="J27" i="1"/>
  <c r="AV27" i="1" s="1"/>
  <c r="AY27" i="1" s="1"/>
  <c r="I27" i="1"/>
  <c r="AH27" i="1"/>
  <c r="I29" i="1"/>
  <c r="AH29" i="1"/>
  <c r="N29" i="1"/>
  <c r="K29" i="1"/>
  <c r="J29" i="1"/>
  <c r="AV29" i="1" s="1"/>
  <c r="AY29" i="1" s="1"/>
  <c r="AY31" i="1"/>
  <c r="AW19" i="1"/>
  <c r="AA21" i="1"/>
  <c r="T22" i="1"/>
  <c r="U22" i="1" s="1"/>
  <c r="AB22" i="1" s="1"/>
  <c r="AY23" i="1"/>
  <c r="K20" i="1"/>
  <c r="I20" i="1"/>
  <c r="T20" i="1" s="1"/>
  <c r="U20" i="1" s="1"/>
  <c r="J20" i="1"/>
  <c r="AV20" i="1" s="1"/>
  <c r="AY20" i="1" s="1"/>
  <c r="AH20" i="1"/>
  <c r="N20" i="1"/>
  <c r="AU21" i="1"/>
  <c r="AW21" i="1" s="1"/>
  <c r="S21" i="1"/>
  <c r="S31" i="1"/>
  <c r="AU31" i="1"/>
  <c r="AB30" i="1"/>
  <c r="T26" i="1"/>
  <c r="U26" i="1" s="1"/>
  <c r="AU27" i="1"/>
  <c r="AW27" i="1" s="1"/>
  <c r="S27" i="1"/>
  <c r="T28" i="1"/>
  <c r="U28" i="1" s="1"/>
  <c r="AB28" i="1" s="1"/>
  <c r="N30" i="1"/>
  <c r="K30" i="1"/>
  <c r="J30" i="1"/>
  <c r="AV30" i="1" s="1"/>
  <c r="AY30" i="1" s="1"/>
  <c r="I30" i="1"/>
  <c r="AH30" i="1"/>
  <c r="AW31" i="1"/>
  <c r="K19" i="1"/>
  <c r="J19" i="1"/>
  <c r="AV19" i="1" s="1"/>
  <c r="AY19" i="1" s="1"/>
  <c r="I19" i="1"/>
  <c r="AH19" i="1"/>
  <c r="N19" i="1"/>
  <c r="AU24" i="1"/>
  <c r="AW24" i="1" s="1"/>
  <c r="S24" i="1"/>
  <c r="AW29" i="1"/>
  <c r="AU29" i="1"/>
  <c r="S29" i="1"/>
  <c r="N17" i="1"/>
  <c r="K18" i="1"/>
  <c r="AU20" i="1"/>
  <c r="AW20" i="1" s="1"/>
  <c r="J21" i="1"/>
  <c r="AV21" i="1" s="1"/>
  <c r="I24" i="1"/>
  <c r="N25" i="1"/>
  <c r="K26" i="1"/>
  <c r="AU28" i="1"/>
  <c r="AW28" i="1" s="1"/>
  <c r="J24" i="1"/>
  <c r="AV24" i="1" s="1"/>
  <c r="AY24" i="1" s="1"/>
  <c r="I17" i="1"/>
  <c r="N18" i="1"/>
  <c r="I25" i="1"/>
  <c r="N26" i="1"/>
  <c r="AH31" i="1"/>
  <c r="AH18" i="1"/>
  <c r="I23" i="1"/>
  <c r="N24" i="1"/>
  <c r="AH26" i="1"/>
  <c r="T30" i="1"/>
  <c r="U30" i="1" s="1"/>
  <c r="I18" i="1"/>
  <c r="T18" i="1" s="1"/>
  <c r="U18" i="1" s="1"/>
  <c r="I26" i="1"/>
  <c r="V20" i="1" l="1"/>
  <c r="Z20" i="1" s="1"/>
  <c r="AC20" i="1"/>
  <c r="AB20" i="1"/>
  <c r="V18" i="1"/>
  <c r="Z18" i="1" s="1"/>
  <c r="AC18" i="1"/>
  <c r="AB18" i="1"/>
  <c r="AA27" i="1"/>
  <c r="T29" i="1"/>
  <c r="U29" i="1" s="1"/>
  <c r="AY17" i="1"/>
  <c r="V26" i="1"/>
  <c r="Z26" i="1" s="1"/>
  <c r="AC26" i="1"/>
  <c r="AB26" i="1"/>
  <c r="T25" i="1"/>
  <c r="U25" i="1" s="1"/>
  <c r="AA19" i="1"/>
  <c r="V28" i="1"/>
  <c r="Z28" i="1" s="1"/>
  <c r="AC28" i="1"/>
  <c r="V22" i="1"/>
  <c r="Z22" i="1" s="1"/>
  <c r="AC22" i="1"/>
  <c r="AA22" i="1"/>
  <c r="Q22" i="1"/>
  <c r="O22" i="1" s="1"/>
  <c r="R22" i="1" s="1"/>
  <c r="L22" i="1" s="1"/>
  <c r="M22" i="1" s="1"/>
  <c r="Q18" i="1"/>
  <c r="O18" i="1" s="1"/>
  <c r="R18" i="1" s="1"/>
  <c r="L18" i="1" s="1"/>
  <c r="M18" i="1" s="1"/>
  <c r="AA18" i="1"/>
  <c r="AA25" i="1"/>
  <c r="T24" i="1"/>
  <c r="U24" i="1" s="1"/>
  <c r="T27" i="1"/>
  <c r="U27" i="1" s="1"/>
  <c r="T19" i="1"/>
  <c r="U19" i="1" s="1"/>
  <c r="T21" i="1"/>
  <c r="U21" i="1" s="1"/>
  <c r="T17" i="1"/>
  <c r="U17" i="1" s="1"/>
  <c r="Q26" i="1"/>
  <c r="O26" i="1" s="1"/>
  <c r="R26" i="1" s="1"/>
  <c r="L26" i="1" s="1"/>
  <c r="M26" i="1" s="1"/>
  <c r="AA26" i="1"/>
  <c r="AY21" i="1"/>
  <c r="AA20" i="1"/>
  <c r="Q20" i="1"/>
  <c r="O20" i="1" s="1"/>
  <c r="R20" i="1" s="1"/>
  <c r="L20" i="1" s="1"/>
  <c r="M20" i="1" s="1"/>
  <c r="Q29" i="1"/>
  <c r="O29" i="1" s="1"/>
  <c r="R29" i="1" s="1"/>
  <c r="L29" i="1" s="1"/>
  <c r="M29" i="1" s="1"/>
  <c r="AA29" i="1"/>
  <c r="T23" i="1"/>
  <c r="U23" i="1" s="1"/>
  <c r="AA23" i="1"/>
  <c r="AA24" i="1"/>
  <c r="Q24" i="1"/>
  <c r="O24" i="1" s="1"/>
  <c r="R24" i="1" s="1"/>
  <c r="L24" i="1" s="1"/>
  <c r="M24" i="1" s="1"/>
  <c r="AW25" i="1"/>
  <c r="V30" i="1"/>
  <c r="Z30" i="1" s="1"/>
  <c r="AC30" i="1"/>
  <c r="AA17" i="1"/>
  <c r="Q17" i="1"/>
  <c r="O17" i="1" s="1"/>
  <c r="R17" i="1" s="1"/>
  <c r="L17" i="1" s="1"/>
  <c r="M17" i="1" s="1"/>
  <c r="AA30" i="1"/>
  <c r="Q30" i="1"/>
  <c r="O30" i="1" s="1"/>
  <c r="R30" i="1" s="1"/>
  <c r="L30" i="1" s="1"/>
  <c r="M30" i="1" s="1"/>
  <c r="T31" i="1"/>
  <c r="U31" i="1" s="1"/>
  <c r="AA28" i="1"/>
  <c r="Q28" i="1"/>
  <c r="O28" i="1" s="1"/>
  <c r="R28" i="1" s="1"/>
  <c r="L28" i="1" s="1"/>
  <c r="M28" i="1" s="1"/>
  <c r="V27" i="1" l="1"/>
  <c r="Z27" i="1" s="1"/>
  <c r="AC27" i="1"/>
  <c r="AD27" i="1" s="1"/>
  <c r="AB27" i="1"/>
  <c r="Q27" i="1"/>
  <c r="O27" i="1" s="1"/>
  <c r="R27" i="1" s="1"/>
  <c r="L27" i="1" s="1"/>
  <c r="M27" i="1" s="1"/>
  <c r="AC25" i="1"/>
  <c r="AD25" i="1" s="1"/>
  <c r="V25" i="1"/>
  <c r="Z25" i="1" s="1"/>
  <c r="AB25" i="1"/>
  <c r="AD30" i="1"/>
  <c r="AC24" i="1"/>
  <c r="AD24" i="1" s="1"/>
  <c r="V24" i="1"/>
  <c r="Z24" i="1" s="1"/>
  <c r="AB24" i="1"/>
  <c r="AD22" i="1"/>
  <c r="V23" i="1"/>
  <c r="Z23" i="1" s="1"/>
  <c r="AC23" i="1"/>
  <c r="AB23" i="1"/>
  <c r="AC17" i="1"/>
  <c r="AD17" i="1" s="1"/>
  <c r="V17" i="1"/>
  <c r="Z17" i="1" s="1"/>
  <c r="AB17" i="1"/>
  <c r="AD26" i="1"/>
  <c r="AD18" i="1"/>
  <c r="V31" i="1"/>
  <c r="Z31" i="1" s="1"/>
  <c r="AC31" i="1"/>
  <c r="AD31" i="1" s="1"/>
  <c r="AB31" i="1"/>
  <c r="Q31" i="1"/>
  <c r="O31" i="1" s="1"/>
  <c r="R31" i="1" s="1"/>
  <c r="L31" i="1" s="1"/>
  <c r="M31" i="1" s="1"/>
  <c r="V21" i="1"/>
  <c r="Z21" i="1" s="1"/>
  <c r="AC21" i="1"/>
  <c r="AD21" i="1" s="1"/>
  <c r="AB21" i="1"/>
  <c r="Q21" i="1"/>
  <c r="O21" i="1" s="1"/>
  <c r="R21" i="1" s="1"/>
  <c r="L21" i="1" s="1"/>
  <c r="M21" i="1" s="1"/>
  <c r="Q25" i="1"/>
  <c r="O25" i="1" s="1"/>
  <c r="R25" i="1" s="1"/>
  <c r="L25" i="1" s="1"/>
  <c r="M25" i="1" s="1"/>
  <c r="AD28" i="1"/>
  <c r="V19" i="1"/>
  <c r="Z19" i="1" s="1"/>
  <c r="AB19" i="1"/>
  <c r="AC19" i="1"/>
  <c r="Q23" i="1"/>
  <c r="O23" i="1" s="1"/>
  <c r="R23" i="1" s="1"/>
  <c r="L23" i="1" s="1"/>
  <c r="M23" i="1" s="1"/>
  <c r="Q19" i="1"/>
  <c r="O19" i="1" s="1"/>
  <c r="R19" i="1" s="1"/>
  <c r="L19" i="1" s="1"/>
  <c r="M19" i="1" s="1"/>
  <c r="V29" i="1"/>
  <c r="Z29" i="1" s="1"/>
  <c r="AC29" i="1"/>
  <c r="AD29" i="1" s="1"/>
  <c r="AB29" i="1"/>
  <c r="AD20" i="1"/>
  <c r="AD23" i="1" l="1"/>
  <c r="AD19" i="1"/>
</calcChain>
</file>

<file path=xl/sharedStrings.xml><?xml version="1.0" encoding="utf-8"?>
<sst xmlns="http://schemas.openxmlformats.org/spreadsheetml/2006/main" count="693" uniqueCount="354">
  <si>
    <t>File opened</t>
  </si>
  <si>
    <t>2020-12-17 12:47:41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</si>
  <si>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</si>
  <si>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</si>
  <si>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</si>
  <si>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</si>
  <si>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</si>
  <si>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</si>
  <si>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</si>
  <si>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</si>
  <si>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</si>
  <si>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</si>
  <si>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</si>
  <si>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{"tazero": "0.0863571", "co2bzero": "0.964262", "h2oaspan1": "1.00771", "flowazero": "0.29042", "flowbzero": "0.29097", "co2bspan2": "-0.0301809", "h2oaspanconc2": "0", "h2oazero": "1.13424", "co2aspan1": "1.00054", "flowmeterzero": "1.00299", "chamberpressurezero": "2.68126", "co2bspanconc2": "299.2", "h2obspanconc2": "0", "h2obspan1": "0.99587", "ssa_ref": "35809.5", "h2obspanconc1": "12.28", "h2oaspanconc1": "12.28", "h2obspan2": "0", "oxygen": "21", "co2aspanconc1": "2500", "tbzero": "0.134552", "h2obspan2b": "0.0705964", "co2bspanconc1": "2500", "co2bspan1": "1.00108", "co2bspan2a": "0.310949", "h2obspan2a": "0.0708892", "h2oaspan2b": "0.070146", "co2aspan2a": "0.308883", "h2oaspan2a": "0.0696095", "co2bspan2b": "0.308367", "h2obzero": "1.1444", "h2oaspan2": "0", "ssb_ref": "37377.7", "co2aspan2b": "0.306383", "co2azero": "0.965182", "co2aspanconc2": "299.2", "co2aspan2": "-0.0279682"}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</si>
  <si>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</si>
  <si>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</si>
  <si>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</si>
  <si>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</si>
  <si>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</si>
  <si>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</si>
  <si>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</si>
  <si>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</si>
  <si>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</si>
  <si>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12:47:41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</si>
  <si>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</si>
  <si>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</si>
  <si>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</si>
  <si>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</si>
  <si>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</si>
  <si>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</si>
  <si>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</si>
  <si>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</si>
  <si>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</si>
  <si>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</si>
  <si>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</si>
  <si>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</si>
  <si>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</si>
  <si>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</si>
  <si>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</si>
  <si>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</si>
  <si>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</si>
  <si>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</si>
  <si>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</si>
  <si>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</si>
  <si>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</si>
  <si>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</si>
  <si>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</si>
  <si>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</si>
  <si>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</si>
  <si>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</si>
  <si>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</si>
  <si>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</si>
  <si>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</si>
  <si>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</si>
  <si>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</si>
  <si>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</si>
  <si>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</si>
  <si>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</si>
  <si>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</si>
  <si>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</si>
  <si>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</si>
  <si>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</si>
  <si>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</si>
  <si>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</si>
  <si>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</si>
  <si>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</si>
  <si>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</si>
  <si>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</si>
  <si>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</si>
  <si>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</si>
  <si>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</si>
  <si>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</si>
  <si>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</si>
  <si>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</si>
  <si>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</si>
  <si>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</si>
  <si>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</si>
  <si>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1.59755 68.8691 369.023 622.748 881.376 1099.01 1300.79 1492.44</t>
  </si>
  <si>
    <t>Fs_true</t>
  </si>
  <si>
    <t>0.0494932 100.888 404.301 601.068 801.065 1000.84 1201.71 1400.98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</si>
  <si>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</si>
  <si>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</si>
  <si>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</si>
  <si>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</si>
  <si>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</si>
  <si>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</si>
  <si>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</si>
  <si>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</si>
  <si>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</si>
  <si>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</si>
  <si>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</si>
  <si>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</si>
  <si>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</si>
  <si>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</si>
  <si>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</si>
  <si>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</si>
  <si>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</si>
  <si>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</si>
  <si>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</si>
  <si>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</si>
  <si>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</si>
  <si>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</si>
  <si>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</si>
  <si>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</si>
  <si>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</si>
  <si>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</si>
  <si>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</si>
  <si>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</si>
  <si>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</si>
  <si>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</si>
  <si>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</si>
  <si>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</si>
  <si>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</si>
  <si>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</si>
  <si>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</si>
  <si>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</si>
  <si>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</si>
  <si>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</si>
  <si>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</si>
  <si>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</si>
  <si>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</si>
  <si>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</si>
  <si>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</si>
  <si>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</si>
  <si>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</si>
  <si>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</si>
  <si>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</si>
  <si>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</si>
  <si>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</si>
  <si>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</si>
  <si>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</si>
  <si>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</si>
  <si>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</si>
  <si>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</si>
  <si>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</si>
  <si>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</si>
  <si>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</si>
  <si>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</si>
  <si>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</si>
  <si>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</si>
  <si>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</si>
  <si>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</si>
  <si>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</si>
  <si>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</si>
  <si>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</si>
  <si>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</si>
  <si>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</si>
  <si>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</si>
  <si>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</si>
  <si>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</si>
  <si>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</si>
  <si>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</si>
  <si>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</si>
  <si>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</si>
  <si>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</si>
  <si>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</si>
  <si>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</si>
  <si>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</si>
  <si>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</si>
  <si>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</si>
  <si>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</si>
  <si>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</si>
  <si>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</si>
  <si>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</si>
  <si>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</si>
  <si>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</si>
  <si>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</si>
  <si>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</si>
  <si>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</si>
  <si>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</si>
  <si>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</si>
  <si>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</si>
  <si>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</si>
  <si>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</si>
  <si>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</si>
  <si>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</si>
  <si>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</si>
  <si>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</si>
  <si>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</si>
  <si>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</si>
  <si>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</si>
  <si>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</si>
  <si>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</si>
  <si>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</si>
  <si>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</si>
  <si>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</si>
  <si>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</si>
  <si>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</si>
  <si>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</si>
  <si>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</si>
  <si>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</si>
  <si>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</si>
  <si>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</si>
  <si>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</si>
  <si>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</si>
  <si>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</si>
  <si>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</si>
  <si>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</si>
  <si>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</si>
  <si>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</si>
  <si>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</si>
  <si>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</si>
  <si>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</si>
  <si>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</si>
  <si>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</si>
  <si>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</si>
  <si>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</si>
  <si>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</si>
  <si>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</si>
  <si>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</si>
  <si>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</si>
  <si>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</si>
  <si>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</si>
  <si>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</si>
  <si>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</si>
  <si>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</si>
  <si>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</si>
  <si>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</si>
  <si>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</si>
  <si>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</si>
  <si>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</si>
  <si>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</si>
  <si>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</si>
  <si>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</si>
  <si>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</si>
  <si>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</si>
  <si>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</si>
  <si>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</si>
  <si>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</si>
  <si>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</si>
  <si>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</si>
  <si>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</si>
  <si>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</si>
  <si>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</si>
  <si>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</si>
  <si>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</si>
  <si>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</si>
  <si>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</si>
  <si>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</si>
  <si>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</si>
  <si>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</si>
  <si>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</si>
  <si>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</si>
  <si>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</si>
  <si>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</si>
  <si>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</si>
  <si>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</si>
  <si>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</si>
  <si>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</si>
  <si>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</si>
  <si>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</si>
  <si>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</si>
  <si>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</si>
  <si>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</si>
  <si>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</si>
  <si>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</si>
  <si>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</si>
  <si>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</si>
  <si>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</si>
  <si>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</si>
  <si>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</si>
  <si>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</si>
  <si>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</si>
  <si>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</si>
  <si>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</si>
  <si>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</si>
  <si>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</si>
  <si>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</si>
  <si>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</si>
  <si>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</si>
  <si>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</si>
  <si>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</si>
  <si>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</si>
  <si>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</si>
  <si>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</si>
  <si>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</si>
  <si>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</si>
  <si>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</si>
  <si>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</si>
  <si>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</si>
  <si>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</si>
  <si>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</si>
  <si>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</si>
  <si>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20201217 12:53:52</t>
  </si>
  <si>
    <t>12:53:52</t>
  </si>
  <si>
    <t>1149</t>
  </si>
  <si>
    <t>_1</t>
  </si>
  <si>
    <t>RECT-4143-20200907-06_33_50</t>
  </si>
  <si>
    <t>RECT-8379-20201217-12_53_56</t>
  </si>
  <si>
    <t>DARK-8380-20201217-12_53_58</t>
  </si>
  <si>
    <t>0: Broadleaf</t>
  </si>
  <si>
    <t>12:54:14</t>
  </si>
  <si>
    <t>1/3</t>
  </si>
  <si>
    <t>20201217 12:56:15</t>
  </si>
  <si>
    <t>12:56:15</t>
  </si>
  <si>
    <t>RECT-8381-20201217-12_56_19</t>
  </si>
  <si>
    <t>DARK-8382-20201217-12_56_21</t>
  </si>
  <si>
    <t>0/3</t>
  </si>
  <si>
    <t>20201217 12:57:48</t>
  </si>
  <si>
    <t>12:57:48</t>
  </si>
  <si>
    <t>RECT-8383-20201217-12_57_52</t>
  </si>
  <si>
    <t>DARK-8384-20201217-12_57_54</t>
  </si>
  <si>
    <t>3/3</t>
  </si>
  <si>
    <t>20201217 12:59:01</t>
  </si>
  <si>
    <t>12:59:01</t>
  </si>
  <si>
    <t>RECT-8385-20201217-12_59_05</t>
  </si>
  <si>
    <t>DARK-8386-20201217-12_59_07</t>
  </si>
  <si>
    <t>20201217 13:00:21</t>
  </si>
  <si>
    <t>13:00:21</t>
  </si>
  <si>
    <t>RECT-8387-20201217-13_00_25</t>
  </si>
  <si>
    <t>DARK-8388-20201217-13_00_27</t>
  </si>
  <si>
    <t>20201217 13:01:42</t>
  </si>
  <si>
    <t>13:01:42</t>
  </si>
  <si>
    <t>RECT-8389-20201217-13_01_46</t>
  </si>
  <si>
    <t>DARK-8390-20201217-13_01_48</t>
  </si>
  <si>
    <t>20201217 13:02:56</t>
  </si>
  <si>
    <t>13:02:56</t>
  </si>
  <si>
    <t>RECT-8391-20201217-13_03_00</t>
  </si>
  <si>
    <t>DARK-8392-20201217-13_03_02</t>
  </si>
  <si>
    <t>20201217 13:04:08</t>
  </si>
  <si>
    <t>13:04:08</t>
  </si>
  <si>
    <t>RECT-8393-20201217-13_04_12</t>
  </si>
  <si>
    <t>DARK-8394-20201217-13_04_14</t>
  </si>
  <si>
    <t>20201217 13:06:09</t>
  </si>
  <si>
    <t>13:06:09</t>
  </si>
  <si>
    <t>RECT-8395-20201217-13_06_12</t>
  </si>
  <si>
    <t>DARK-8396-20201217-13_06_14</t>
  </si>
  <si>
    <t>13:05:26</t>
  </si>
  <si>
    <t>20201217 13:08:09</t>
  </si>
  <si>
    <t>13:08:09</t>
  </si>
  <si>
    <t>RECT-8397-20201217-13_08_13</t>
  </si>
  <si>
    <t>DARK-8398-20201217-13_08_15</t>
  </si>
  <si>
    <t>2/3</t>
  </si>
  <si>
    <t>20201217 13:09:55</t>
  </si>
  <si>
    <t>13:09:55</t>
  </si>
  <si>
    <t>RECT-8399-20201217-13_09_59</t>
  </si>
  <si>
    <t>DARK-8400-20201217-13_10_01</t>
  </si>
  <si>
    <t>20201217 13:11:27</t>
  </si>
  <si>
    <t>13:11:27</t>
  </si>
  <si>
    <t>RECT-8401-20201217-13_11_31</t>
  </si>
  <si>
    <t>DARK-8402-20201217-13_11_33</t>
  </si>
  <si>
    <t>20201217 13:13:28</t>
  </si>
  <si>
    <t>13:13:28</t>
  </si>
  <si>
    <t>RECT-8403-20201217-13_13_31</t>
  </si>
  <si>
    <t>DARK-8404-20201217-13_13_33</t>
  </si>
  <si>
    <t>20201217 13:15:28</t>
  </si>
  <si>
    <t>13:15:28</t>
  </si>
  <si>
    <t>RECT-8405-20201217-13_15_32</t>
  </si>
  <si>
    <t>DARK-8406-20201217-13_15_34</t>
  </si>
  <si>
    <t>13:15:59</t>
  </si>
  <si>
    <t>20201217 13:17:05</t>
  </si>
  <si>
    <t>13:17:05</t>
  </si>
  <si>
    <t>RECT-8407-20201217-13_17_09</t>
  </si>
  <si>
    <t>DARK-8408-20201217-13_17_11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</si>
</sst>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N31"/>
  <sheetViews>
    <sheetView tabSelected="1" workbookViewId="0"/>
  </sheetViews>
  <sheetFormatPr defaultRowHeight="15" x14ac:dyDescent="0.25"/>
  <sheetData>
    <row r="2" spans="1:170" x14ac:dyDescent="0.25">
      <c r="A2" t="s">
        <v>25</v>
      </c>
      <c r="B2" t="s">
        <v>26</v>
      </c>
      <c r="C2" t="s">
        <v>28</v>
      </c>
    </row>
    <row r="3" spans="1:170" x14ac:dyDescent="0.25">
      <c r="B3" t="s">
        <v>27</v>
      </c>
      <c r="C3">
        <v>21</v>
      </c>
    </row>
    <row r="4" spans="1:170" x14ac:dyDescent="0.25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 x14ac:dyDescent="0.25">
      <c r="B5" t="s">
        <v>15</v>
      </c>
      <c r="C5" t="s">
        <v>32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 x14ac:dyDescent="0.25">
      <c r="B7">
        <v>0</v>
      </c>
      <c r="C7">
        <v>1</v>
      </c>
      <c r="D7">
        <v>0</v>
      </c>
      <c r="E7">
        <v>0</v>
      </c>
    </row>
    <row r="8" spans="1:170" x14ac:dyDescent="0.25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 x14ac:dyDescent="0.25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 x14ac:dyDescent="0.25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0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 x14ac:dyDescent="0.25">
      <c r="B13">
        <v>-6276</v>
      </c>
      <c r="C13">
        <v>6.6</v>
      </c>
      <c r="D13">
        <v>1.7090000000000001E-5</v>
      </c>
      <c r="E13">
        <v>3.11</v>
      </c>
      <c r="F13" t="s">
        <v>77</v>
      </c>
      <c r="G13" t="s">
        <v>79</v>
      </c>
      <c r="H13">
        <v>0</v>
      </c>
    </row>
    <row r="14" spans="1:170" x14ac:dyDescent="0.25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 x14ac:dyDescent="0.25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 x14ac:dyDescent="0.25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 x14ac:dyDescent="0.25">
      <c r="A17">
        <v>1</v>
      </c>
      <c r="B17">
        <v>1608238432.5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1608238424.75</v>
      </c>
      <c r="I17">
        <f t="shared" ref="I17:I31" si="0">BW17*AG17*(BS17-BT17)/(100*BL17*(1000-AG17*BS17))</f>
        <v>1.620541158862616E-4</v>
      </c>
      <c r="J17">
        <f t="shared" ref="J17:J31" si="1">BW17*AG17*(BR17-BQ17*(1000-AG17*BT17)/(1000-AG17*BS17))/(100*BL17)</f>
        <v>1.3489321735165007</v>
      </c>
      <c r="K17">
        <f t="shared" ref="K17:K31" si="2">BQ17 - IF(AG17&gt;1, J17*BL17*100/(AI17*CE17), 0)</f>
        <v>399.405933333333</v>
      </c>
      <c r="L17">
        <f t="shared" ref="L17:L31" si="3">((R17-I17/2)*K17-J17)/(R17+I17/2)</f>
        <v>147.85992053763209</v>
      </c>
      <c r="M17">
        <f t="shared" ref="M17:M31" si="4">L17*(BX17+BY17)/1000</f>
        <v>15.046444155359623</v>
      </c>
      <c r="N17">
        <f t="shared" ref="N17:N31" si="5">(BQ17 - IF(AG17&gt;1, J17*BL17*100/(AI17*CE17), 0))*(BX17+BY17)/1000</f>
        <v>40.644138380216155</v>
      </c>
      <c r="O17">
        <f t="shared" ref="O17:O31" si="6">2/((1/Q17-1/P17)+SIGN(Q17)*SQRT((1/Q17-1/P17)*(1/Q17-1/P17) + 4*BM17/((BM17+1)*(BM17+1))*(2*1/Q17*1/P17-1/P17*1/P17)))</f>
        <v>8.8748008091104058E-3</v>
      </c>
      <c r="P17">
        <f t="shared" ref="P17:P31" si="7">IF(LEFT(BN17,1)&lt;&gt;"0",IF(LEFT(BN17,1)="1",3,BO17),$D$5+$E$5*(CE17*BX17/($K$5*1000))+$F$5*(CE17*BX17/($K$5*1000))*MAX(MIN(BL17,$J$5),$I$5)*MAX(MIN(BL17,$J$5),$I$5)+$G$5*MAX(MIN(BL17,$J$5),$I$5)*(CE17*BX17/($K$5*1000))+$H$5*(CE17*BX17/($K$5*1000))*(CE17*BX17/($K$5*1000)))</f>
        <v>2.9592128380170899</v>
      </c>
      <c r="Q17">
        <f t="shared" ref="Q17:Q31" si="8">I17*(1000-(1000*0.61365*EXP(17.502*U17/(240.97+U17))/(BX17+BY17)+BS17)/2)/(1000*0.61365*EXP(17.502*U17/(240.97+U17))/(BX17+BY17)-BS17)</f>
        <v>8.8600407596643605E-3</v>
      </c>
      <c r="R17">
        <f t="shared" ref="R17:R31" si="9">1/((BM17+1)/(O17/1.6)+1/(P17/1.37)) + BM17/((BM17+1)/(O17/1.6) + BM17/(P17/1.37))</f>
        <v>5.5388495332660374E-3</v>
      </c>
      <c r="S17">
        <f t="shared" ref="S17:S31" si="10">(BI17*BK17)</f>
        <v>231.28861813126991</v>
      </c>
      <c r="T17">
        <f t="shared" ref="T17:T31" si="11">(BZ17+(S17+2*0.95*0.0000000567*(((BZ17+$B$7)+273)^4-(BZ17+273)^4)-44100*I17)/(1.84*29.3*P17+8*0.95*0.0000000567*(BZ17+273)^3))</f>
        <v>29.322480709768193</v>
      </c>
      <c r="U17">
        <f t="shared" ref="U17:U31" si="12">($C$7*CA17+$D$7*CB17+$E$7*T17)</f>
        <v>29.3386</v>
      </c>
      <c r="V17">
        <f t="shared" ref="V17:V31" si="13">0.61365*EXP(17.502*U17/(240.97+U17))</f>
        <v>4.1012487696616811</v>
      </c>
      <c r="W17">
        <f t="shared" ref="W17:W31" si="14">(X17/Y17*100)</f>
        <v>60.520271464593847</v>
      </c>
      <c r="X17">
        <f t="shared" ref="X17:X31" si="15">BS17*(BX17+BY17)/1000</f>
        <v>2.298512977531936</v>
      </c>
      <c r="Y17">
        <f t="shared" ref="Y17:Y31" si="16">0.61365*EXP(17.502*BZ17/(240.97+BZ17))</f>
        <v>3.7979224512841689</v>
      </c>
      <c r="Z17">
        <f t="shared" ref="Z17:Z31" si="17">(V17-BS17*(BX17+BY17)/1000)</f>
        <v>1.8027357921297451</v>
      </c>
      <c r="AA17">
        <f t="shared" ref="AA17:AA31" si="18">(-I17*44100)</f>
        <v>-7.146586510584136</v>
      </c>
      <c r="AB17">
        <f t="shared" ref="AB17:AB31" si="19">2*29.3*P17*0.92*(BZ17-U17)</f>
        <v>-211.33398710597754</v>
      </c>
      <c r="AC17">
        <f t="shared" ref="AC17:AC31" si="20">2*0.95*0.0000000567*(((BZ17+$B$7)+273)^4-(U17+273)^4)</f>
        <v>-15.672196671442313</v>
      </c>
      <c r="AD17">
        <f t="shared" ref="AD17:AD31" si="21">S17+AC17+AA17+AB17</f>
        <v>-2.8641521567340931</v>
      </c>
      <c r="AE17">
        <v>0</v>
      </c>
      <c r="AF17">
        <v>0</v>
      </c>
      <c r="AG17">
        <f t="shared" ref="AG17:AG31" si="22">IF(AE17*$H$13&gt;=AI17,1,(AI17/(AI17-AE17*$H$13)))</f>
        <v>1</v>
      </c>
      <c r="AH17">
        <f t="shared" ref="AH17:AH31" si="23">(AG17-1)*100</f>
        <v>0</v>
      </c>
      <c r="AI17">
        <f t="shared" ref="AI17:AI31" si="24">MAX(0,($B$13+$C$13*CE17)/(1+$D$13*CE17)*BX17/(BZ17+273)*$E$13)</f>
        <v>53595.67122827511</v>
      </c>
      <c r="AJ17" t="s">
        <v>287</v>
      </c>
      <c r="AK17">
        <v>715.47692307692296</v>
      </c>
      <c r="AL17">
        <v>3262.08</v>
      </c>
      <c r="AM17">
        <f t="shared" ref="AM17:AM31" si="25">AL17-AK17</f>
        <v>2546.603076923077</v>
      </c>
      <c r="AN17">
        <f t="shared" ref="AN17:AN31" si="26">AM17/AL17</f>
        <v>0.78066849277855754</v>
      </c>
      <c r="AO17">
        <v>-0.57774747981622299</v>
      </c>
      <c r="AP17" t="s">
        <v>288</v>
      </c>
      <c r="AQ17">
        <v>872.51561538461499</v>
      </c>
      <c r="AR17">
        <v>963.77</v>
      </c>
      <c r="AS17">
        <f t="shared" ref="AS17:AS31" si="27">1-AQ17/AR17</f>
        <v>9.4684815480233886E-2</v>
      </c>
      <c r="AT17">
        <v>0.5</v>
      </c>
      <c r="AU17">
        <f t="shared" ref="AU17:AU31" si="28">BI17</f>
        <v>1180.1736807473098</v>
      </c>
      <c r="AV17">
        <f t="shared" ref="AV17:AV31" si="29">J17</f>
        <v>1.3489321735165007</v>
      </c>
      <c r="AW17">
        <f t="shared" ref="AW17:AW31" si="30">AS17*AT17*AU17</f>
        <v>55.872263598093745</v>
      </c>
      <c r="AX17">
        <f t="shared" ref="AX17:AX31" si="31">BC17/AR17</f>
        <v>0.3205951627462984</v>
      </c>
      <c r="AY17">
        <f t="shared" ref="AY17:AY31" si="32">(AV17-AO17)/AU17</f>
        <v>1.6325390785809689E-3</v>
      </c>
      <c r="AZ17">
        <f t="shared" ref="AZ17:AZ31" si="33">(AL17-AR17)/AR17</f>
        <v>2.3847079697438187</v>
      </c>
      <c r="BA17" t="s">
        <v>289</v>
      </c>
      <c r="BB17">
        <v>654.79</v>
      </c>
      <c r="BC17">
        <f t="shared" ref="BC17:BC31" si="34">AR17-BB17</f>
        <v>308.98</v>
      </c>
      <c r="BD17">
        <f t="shared" ref="BD17:BD31" si="35">(AR17-AQ17)/(AR17-BB17)</f>
        <v>0.29534074896558027</v>
      </c>
      <c r="BE17">
        <f t="shared" ref="BE17:BE31" si="36">(AL17-AR17)/(AL17-BB17)</f>
        <v>0.8814938115821408</v>
      </c>
      <c r="BF17">
        <f t="shared" ref="BF17:BF31" si="37">(AR17-AQ17)/(AR17-AK17)</f>
        <v>0.36752689904300578</v>
      </c>
      <c r="BG17">
        <f t="shared" ref="BG17:BG31" si="38">(AL17-AR17)/(AL17-AK17)</f>
        <v>0.90250028393781878</v>
      </c>
      <c r="BH17">
        <f t="shared" ref="BH17:BH31" si="39">$B$11*CF17+$C$11*CG17+$F$11*CH17*(1-CK17)</f>
        <v>1399.9866666666701</v>
      </c>
      <c r="BI17">
        <f t="shared" ref="BI17:BI31" si="40">BH17*BJ17</f>
        <v>1180.1736807473098</v>
      </c>
      <c r="BJ17">
        <f t="shared" ref="BJ17:BJ31" si="41">($B$11*$D$9+$C$11*$D$9+$F$11*((CU17+CM17)/MAX(CU17+CM17+CV17, 0.1)*$I$9+CV17/MAX(CU17+CM17+CV17, 0.1)*$J$9))/($B$11+$C$11+$F$11)</f>
        <v>0.8429892290026384</v>
      </c>
      <c r="BK17">
        <f t="shared" ref="BK17:BK31" si="42">($B$11*$K$9+$C$11*$K$9+$F$11*((CU17+CM17)/MAX(CU17+CM17+CV17, 0.1)*$P$9+CV17/MAX(CU17+CM17+CV17, 0.1)*$Q$9))/($B$11+$C$11+$F$11)</f>
        <v>0.19597845800527705</v>
      </c>
      <c r="BL17">
        <v>6</v>
      </c>
      <c r="BM17">
        <v>0.5</v>
      </c>
      <c r="BN17" t="s">
        <v>290</v>
      </c>
      <c r="BO17">
        <v>2</v>
      </c>
      <c r="BP17">
        <v>1608238424.75</v>
      </c>
      <c r="BQ17">
        <v>399.405933333333</v>
      </c>
      <c r="BR17">
        <v>401.10230000000001</v>
      </c>
      <c r="BS17">
        <v>22.587260000000001</v>
      </c>
      <c r="BT17">
        <v>22.397189999999998</v>
      </c>
      <c r="BU17">
        <v>396.38793333333302</v>
      </c>
      <c r="BV17">
        <v>22.315259999999999</v>
      </c>
      <c r="BW17">
        <v>500.00659999999999</v>
      </c>
      <c r="BX17">
        <v>101.715033333333</v>
      </c>
      <c r="BY17">
        <v>4.6445373333333297E-2</v>
      </c>
      <c r="BZ17">
        <v>28.013929999999998</v>
      </c>
      <c r="CA17">
        <v>29.3386</v>
      </c>
      <c r="CB17">
        <v>999.9</v>
      </c>
      <c r="CC17">
        <v>0</v>
      </c>
      <c r="CD17">
        <v>0</v>
      </c>
      <c r="CE17">
        <v>9998.6003333333301</v>
      </c>
      <c r="CF17">
        <v>0</v>
      </c>
      <c r="CG17">
        <v>591.94110000000001</v>
      </c>
      <c r="CH17">
        <v>1399.9866666666701</v>
      </c>
      <c r="CI17">
        <v>0.90000100000000005</v>
      </c>
      <c r="CJ17">
        <v>9.9999083333333294E-2</v>
      </c>
      <c r="CK17">
        <v>0</v>
      </c>
      <c r="CL17">
        <v>872.50223333333304</v>
      </c>
      <c r="CM17">
        <v>4.9997499999999997</v>
      </c>
      <c r="CN17">
        <v>12033.846666666699</v>
      </c>
      <c r="CO17">
        <v>12177.936666666699</v>
      </c>
      <c r="CP17">
        <v>46.309933333333298</v>
      </c>
      <c r="CQ17">
        <v>48.968499999999999</v>
      </c>
      <c r="CR17">
        <v>47.375</v>
      </c>
      <c r="CS17">
        <v>47.945399999999999</v>
      </c>
      <c r="CT17">
        <v>47.535133333333299</v>
      </c>
      <c r="CU17">
        <v>1255.49066666667</v>
      </c>
      <c r="CV17">
        <v>139.49600000000001</v>
      </c>
      <c r="CW17">
        <v>0</v>
      </c>
      <c r="CX17">
        <v>510</v>
      </c>
      <c r="CY17">
        <v>0</v>
      </c>
      <c r="CZ17">
        <v>872.51561538461499</v>
      </c>
      <c r="DA17">
        <v>-12.094700862223</v>
      </c>
      <c r="DB17">
        <v>-163.798290724921</v>
      </c>
      <c r="DC17">
        <v>12033.757692307699</v>
      </c>
      <c r="DD17">
        <v>15</v>
      </c>
      <c r="DE17">
        <v>1608238454.5</v>
      </c>
      <c r="DF17" t="s">
        <v>291</v>
      </c>
      <c r="DG17">
        <v>1608238454.5</v>
      </c>
      <c r="DH17">
        <v>1608238451.5</v>
      </c>
      <c r="DI17">
        <v>20</v>
      </c>
      <c r="DJ17">
        <v>-2.1019999999999999</v>
      </c>
      <c r="DK17">
        <v>5.3999999999999999E-2</v>
      </c>
      <c r="DL17">
        <v>3.0179999999999998</v>
      </c>
      <c r="DM17">
        <v>0.27200000000000002</v>
      </c>
      <c r="DN17">
        <v>401</v>
      </c>
      <c r="DO17">
        <v>22</v>
      </c>
      <c r="DP17">
        <v>0.21</v>
      </c>
      <c r="DQ17">
        <v>0.2</v>
      </c>
      <c r="DR17">
        <v>-0.42277935365865599</v>
      </c>
      <c r="DS17">
        <v>2.5969074963938299</v>
      </c>
      <c r="DT17">
        <v>0.18794037249096701</v>
      </c>
      <c r="DU17">
        <v>0</v>
      </c>
      <c r="DV17">
        <v>0.44090806451612902</v>
      </c>
      <c r="DW17">
        <v>-3.0995336612903199</v>
      </c>
      <c r="DX17">
        <v>0.231938614211569</v>
      </c>
      <c r="DY17">
        <v>0</v>
      </c>
      <c r="DZ17">
        <v>0.13488654838709699</v>
      </c>
      <c r="EA17">
        <v>6.4865274193548206E-2</v>
      </c>
      <c r="EB17">
        <v>4.9779233320001604E-3</v>
      </c>
      <c r="EC17">
        <v>1</v>
      </c>
      <c r="ED17">
        <v>1</v>
      </c>
      <c r="EE17">
        <v>3</v>
      </c>
      <c r="EF17" t="s">
        <v>292</v>
      </c>
      <c r="EG17">
        <v>100</v>
      </c>
      <c r="EH17">
        <v>100</v>
      </c>
      <c r="EI17">
        <v>3.0179999999999998</v>
      </c>
      <c r="EJ17">
        <v>0.27200000000000002</v>
      </c>
      <c r="EK17">
        <v>5.1199999999996599</v>
      </c>
      <c r="EL17">
        <v>0</v>
      </c>
      <c r="EM17">
        <v>0</v>
      </c>
      <c r="EN17">
        <v>0</v>
      </c>
      <c r="EO17">
        <v>0.21772857142857299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10.4</v>
      </c>
      <c r="EX17">
        <v>10.6</v>
      </c>
      <c r="EY17">
        <v>2</v>
      </c>
      <c r="EZ17">
        <v>513.47699999999998</v>
      </c>
      <c r="FA17">
        <v>473.923</v>
      </c>
      <c r="FB17">
        <v>23.865200000000002</v>
      </c>
      <c r="FC17">
        <v>33.678800000000003</v>
      </c>
      <c r="FD17">
        <v>30.001100000000001</v>
      </c>
      <c r="FE17">
        <v>33.625599999999999</v>
      </c>
      <c r="FF17">
        <v>33.614199999999997</v>
      </c>
      <c r="FG17">
        <v>21.681999999999999</v>
      </c>
      <c r="FH17">
        <v>20.7286</v>
      </c>
      <c r="FI17">
        <v>38.094799999999999</v>
      </c>
      <c r="FJ17">
        <v>23.847000000000001</v>
      </c>
      <c r="FK17">
        <v>400.69099999999997</v>
      </c>
      <c r="FL17">
        <v>22.460100000000001</v>
      </c>
      <c r="FM17">
        <v>101.372</v>
      </c>
      <c r="FN17">
        <v>100.765</v>
      </c>
    </row>
    <row r="18" spans="1:170" x14ac:dyDescent="0.25">
      <c r="A18">
        <v>2</v>
      </c>
      <c r="B18">
        <v>1608238575.5</v>
      </c>
      <c r="C18">
        <v>143</v>
      </c>
      <c r="D18" t="s">
        <v>293</v>
      </c>
      <c r="E18" t="s">
        <v>294</v>
      </c>
      <c r="F18" t="s">
        <v>285</v>
      </c>
      <c r="G18" t="s">
        <v>286</v>
      </c>
      <c r="H18">
        <v>1608238567.5</v>
      </c>
      <c r="I18">
        <f t="shared" si="0"/>
        <v>4.5260161151349063E-4</v>
      </c>
      <c r="J18">
        <f t="shared" si="1"/>
        <v>-7.7119752858152859</v>
      </c>
      <c r="K18">
        <f t="shared" si="2"/>
        <v>57.212796774193599</v>
      </c>
      <c r="L18">
        <f t="shared" si="3"/>
        <v>537.81312690663151</v>
      </c>
      <c r="M18">
        <f t="shared" si="4"/>
        <v>54.727607177352532</v>
      </c>
      <c r="N18">
        <f t="shared" si="5"/>
        <v>5.8219469007482152</v>
      </c>
      <c r="O18">
        <f t="shared" si="6"/>
        <v>2.5328817011291048E-2</v>
      </c>
      <c r="P18">
        <f t="shared" si="7"/>
        <v>2.9605306611438138</v>
      </c>
      <c r="Q18">
        <f t="shared" si="8"/>
        <v>2.5209042434855989E-2</v>
      </c>
      <c r="R18">
        <f t="shared" si="9"/>
        <v>1.5766365449129214E-2</v>
      </c>
      <c r="S18">
        <f t="shared" si="10"/>
        <v>231.29309208177239</v>
      </c>
      <c r="T18">
        <f t="shared" si="11"/>
        <v>29.180811168627013</v>
      </c>
      <c r="U18">
        <f t="shared" si="12"/>
        <v>29.248016129032301</v>
      </c>
      <c r="V18">
        <f t="shared" si="13"/>
        <v>4.0798539697437803</v>
      </c>
      <c r="W18">
        <f t="shared" si="14"/>
        <v>61.064952157714899</v>
      </c>
      <c r="X18">
        <f t="shared" si="15"/>
        <v>2.3102333170391418</v>
      </c>
      <c r="Y18">
        <f t="shared" si="16"/>
        <v>3.7832393793945989</v>
      </c>
      <c r="Z18">
        <f t="shared" si="17"/>
        <v>1.7696206527046385</v>
      </c>
      <c r="AA18">
        <f t="shared" si="18"/>
        <v>-19.959731067744936</v>
      </c>
      <c r="AB18">
        <f t="shared" si="19"/>
        <v>-207.57397582369478</v>
      </c>
      <c r="AC18">
        <f t="shared" si="20"/>
        <v>-15.374495716963503</v>
      </c>
      <c r="AD18">
        <f t="shared" si="21"/>
        <v>-11.615110526630843</v>
      </c>
      <c r="AE18">
        <v>0</v>
      </c>
      <c r="AF18">
        <v>0</v>
      </c>
      <c r="AG18">
        <f t="shared" si="22"/>
        <v>1</v>
      </c>
      <c r="AH18">
        <f t="shared" si="23"/>
        <v>0</v>
      </c>
      <c r="AI18">
        <f t="shared" si="24"/>
        <v>53645.887038560737</v>
      </c>
      <c r="AJ18" t="s">
        <v>287</v>
      </c>
      <c r="AK18">
        <v>715.47692307692296</v>
      </c>
      <c r="AL18">
        <v>3262.08</v>
      </c>
      <c r="AM18">
        <f t="shared" si="25"/>
        <v>2546.603076923077</v>
      </c>
      <c r="AN18">
        <f t="shared" si="26"/>
        <v>0.78066849277855754</v>
      </c>
      <c r="AO18">
        <v>-0.57774747981622299</v>
      </c>
      <c r="AP18" t="s">
        <v>295</v>
      </c>
      <c r="AQ18">
        <v>855.06826923076903</v>
      </c>
      <c r="AR18">
        <v>928.38</v>
      </c>
      <c r="AS18">
        <f t="shared" si="27"/>
        <v>7.8967374102448362E-2</v>
      </c>
      <c r="AT18">
        <v>0.5</v>
      </c>
      <c r="AU18">
        <f t="shared" si="28"/>
        <v>1180.1936794638407</v>
      </c>
      <c r="AV18">
        <f t="shared" si="29"/>
        <v>-7.7119752858152859</v>
      </c>
      <c r="AW18">
        <f t="shared" si="30"/>
        <v>46.598397899783066</v>
      </c>
      <c r="AX18">
        <f t="shared" si="31"/>
        <v>0.30269932570714575</v>
      </c>
      <c r="AY18">
        <f t="shared" si="32"/>
        <v>-6.0449635768597973E-3</v>
      </c>
      <c r="AZ18">
        <f t="shared" si="33"/>
        <v>2.5137336004653266</v>
      </c>
      <c r="BA18" t="s">
        <v>296</v>
      </c>
      <c r="BB18">
        <v>647.36</v>
      </c>
      <c r="BC18">
        <f t="shared" si="34"/>
        <v>281.02</v>
      </c>
      <c r="BD18">
        <f t="shared" si="35"/>
        <v>0.26087727125909532</v>
      </c>
      <c r="BE18">
        <f t="shared" si="36"/>
        <v>0.8925238648880186</v>
      </c>
      <c r="BF18">
        <f t="shared" si="37"/>
        <v>0.34434321865493217</v>
      </c>
      <c r="BG18">
        <f t="shared" si="38"/>
        <v>0.91639722780029131</v>
      </c>
      <c r="BH18">
        <f t="shared" si="39"/>
        <v>1400.01</v>
      </c>
      <c r="BI18">
        <f t="shared" si="40"/>
        <v>1180.1936794638407</v>
      </c>
      <c r="BJ18">
        <f t="shared" si="41"/>
        <v>0.84298946397800067</v>
      </c>
      <c r="BK18">
        <f t="shared" si="42"/>
        <v>0.19597892795600153</v>
      </c>
      <c r="BL18">
        <v>6</v>
      </c>
      <c r="BM18">
        <v>0.5</v>
      </c>
      <c r="BN18" t="s">
        <v>290</v>
      </c>
      <c r="BO18">
        <v>2</v>
      </c>
      <c r="BP18">
        <v>1608238567.5</v>
      </c>
      <c r="BQ18">
        <v>57.212796774193599</v>
      </c>
      <c r="BR18">
        <v>47.9899129032258</v>
      </c>
      <c r="BS18">
        <v>22.702870967741902</v>
      </c>
      <c r="BT18">
        <v>22.172103225806499</v>
      </c>
      <c r="BU18">
        <v>54.194793548387103</v>
      </c>
      <c r="BV18">
        <v>22.430980645161299</v>
      </c>
      <c r="BW18">
        <v>500.02238709677403</v>
      </c>
      <c r="BX18">
        <v>101.712838709677</v>
      </c>
      <c r="BY18">
        <v>4.6684141935483897E-2</v>
      </c>
      <c r="BZ18">
        <v>27.947493548387101</v>
      </c>
      <c r="CA18">
        <v>29.248016129032301</v>
      </c>
      <c r="CB18">
        <v>999.9</v>
      </c>
      <c r="CC18">
        <v>0</v>
      </c>
      <c r="CD18">
        <v>0</v>
      </c>
      <c r="CE18">
        <v>10006.2903225806</v>
      </c>
      <c r="CF18">
        <v>0</v>
      </c>
      <c r="CG18">
        <v>540.91499999999996</v>
      </c>
      <c r="CH18">
        <v>1400.01</v>
      </c>
      <c r="CI18">
        <v>0.89999554838709706</v>
      </c>
      <c r="CJ18">
        <v>0.100004467741936</v>
      </c>
      <c r="CK18">
        <v>0</v>
      </c>
      <c r="CL18">
        <v>855.070032258065</v>
      </c>
      <c r="CM18">
        <v>4.9997499999999997</v>
      </c>
      <c r="CN18">
        <v>11776.825806451599</v>
      </c>
      <c r="CO18">
        <v>12178.106451612901</v>
      </c>
      <c r="CP18">
        <v>46.512</v>
      </c>
      <c r="CQ18">
        <v>49.186999999999998</v>
      </c>
      <c r="CR18">
        <v>47.590451612903202</v>
      </c>
      <c r="CS18">
        <v>48.137</v>
      </c>
      <c r="CT18">
        <v>47.745935483871001</v>
      </c>
      <c r="CU18">
        <v>1255.50129032258</v>
      </c>
      <c r="CV18">
        <v>139.50935483871001</v>
      </c>
      <c r="CW18">
        <v>0</v>
      </c>
      <c r="CX18">
        <v>142.200000047684</v>
      </c>
      <c r="CY18">
        <v>0</v>
      </c>
      <c r="CZ18">
        <v>855.06826923076903</v>
      </c>
      <c r="DA18">
        <v>-2.0068034237610299</v>
      </c>
      <c r="DB18">
        <v>-51.733333368246797</v>
      </c>
      <c r="DC18">
        <v>11776.307692307701</v>
      </c>
      <c r="DD18">
        <v>15</v>
      </c>
      <c r="DE18">
        <v>1608238454.5</v>
      </c>
      <c r="DF18" t="s">
        <v>291</v>
      </c>
      <c r="DG18">
        <v>1608238454.5</v>
      </c>
      <c r="DH18">
        <v>1608238451.5</v>
      </c>
      <c r="DI18">
        <v>20</v>
      </c>
      <c r="DJ18">
        <v>-2.1019999999999999</v>
      </c>
      <c r="DK18">
        <v>5.3999999999999999E-2</v>
      </c>
      <c r="DL18">
        <v>3.0179999999999998</v>
      </c>
      <c r="DM18">
        <v>0.27200000000000002</v>
      </c>
      <c r="DN18">
        <v>401</v>
      </c>
      <c r="DO18">
        <v>22</v>
      </c>
      <c r="DP18">
        <v>0.21</v>
      </c>
      <c r="DQ18">
        <v>0.2</v>
      </c>
      <c r="DR18">
        <v>-7.7951124433657997</v>
      </c>
      <c r="DS18">
        <v>0.860262560622018</v>
      </c>
      <c r="DT18">
        <v>1.00841776336589</v>
      </c>
      <c r="DU18">
        <v>0</v>
      </c>
      <c r="DV18">
        <v>9.2388061290322607</v>
      </c>
      <c r="DW18">
        <v>-2.8721806451613001</v>
      </c>
      <c r="DX18">
        <v>1.27890018105194</v>
      </c>
      <c r="DY18">
        <v>0</v>
      </c>
      <c r="DZ18">
        <v>0.52170425806451604</v>
      </c>
      <c r="EA18">
        <v>1.1531346774193501</v>
      </c>
      <c r="EB18">
        <v>8.9205657301782607E-2</v>
      </c>
      <c r="EC18">
        <v>0</v>
      </c>
      <c r="ED18">
        <v>0</v>
      </c>
      <c r="EE18">
        <v>3</v>
      </c>
      <c r="EF18" t="s">
        <v>297</v>
      </c>
      <c r="EG18">
        <v>100</v>
      </c>
      <c r="EH18">
        <v>100</v>
      </c>
      <c r="EI18">
        <v>3.0179999999999998</v>
      </c>
      <c r="EJ18">
        <v>0.27179999999999999</v>
      </c>
      <c r="EK18">
        <v>3.0179999999999199</v>
      </c>
      <c r="EL18">
        <v>0</v>
      </c>
      <c r="EM18">
        <v>0</v>
      </c>
      <c r="EN18">
        <v>0</v>
      </c>
      <c r="EO18">
        <v>0.27188499999999699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2</v>
      </c>
      <c r="EX18">
        <v>2.1</v>
      </c>
      <c r="EY18">
        <v>2</v>
      </c>
      <c r="EZ18">
        <v>513.65</v>
      </c>
      <c r="FA18">
        <v>471.47199999999998</v>
      </c>
      <c r="FB18">
        <v>24.000699999999998</v>
      </c>
      <c r="FC18">
        <v>33.902700000000003</v>
      </c>
      <c r="FD18">
        <v>29.999300000000002</v>
      </c>
      <c r="FE18">
        <v>33.803199999999997</v>
      </c>
      <c r="FF18">
        <v>33.770000000000003</v>
      </c>
      <c r="FG18">
        <v>5.8550399999999998</v>
      </c>
      <c r="FH18">
        <v>21.71</v>
      </c>
      <c r="FI18">
        <v>37.723500000000001</v>
      </c>
      <c r="FJ18">
        <v>24.044</v>
      </c>
      <c r="FK18">
        <v>46.2712</v>
      </c>
      <c r="FL18">
        <v>21.818100000000001</v>
      </c>
      <c r="FM18">
        <v>101.34099999999999</v>
      </c>
      <c r="FN18">
        <v>100.733</v>
      </c>
    </row>
    <row r="19" spans="1:170" x14ac:dyDescent="0.25">
      <c r="A19">
        <v>3</v>
      </c>
      <c r="B19">
        <v>1608238668.5</v>
      </c>
      <c r="C19">
        <v>236</v>
      </c>
      <c r="D19" t="s">
        <v>298</v>
      </c>
      <c r="E19" t="s">
        <v>299</v>
      </c>
      <c r="F19" t="s">
        <v>285</v>
      </c>
      <c r="G19" t="s">
        <v>286</v>
      </c>
      <c r="H19">
        <v>1608238660.75</v>
      </c>
      <c r="I19">
        <f t="shared" si="0"/>
        <v>7.8204693010019673E-4</v>
      </c>
      <c r="J19">
        <f t="shared" si="1"/>
        <v>-0.86437464686100418</v>
      </c>
      <c r="K19">
        <f t="shared" si="2"/>
        <v>79.622766666666607</v>
      </c>
      <c r="L19">
        <f t="shared" si="3"/>
        <v>109.18193656780868</v>
      </c>
      <c r="M19">
        <f t="shared" si="4"/>
        <v>11.110242587638306</v>
      </c>
      <c r="N19">
        <f t="shared" si="5"/>
        <v>8.1023315850070006</v>
      </c>
      <c r="O19">
        <f t="shared" si="6"/>
        <v>4.3087457850146255E-2</v>
      </c>
      <c r="P19">
        <f t="shared" si="7"/>
        <v>2.9601430124857289</v>
      </c>
      <c r="Q19">
        <f t="shared" si="8"/>
        <v>4.2742042444542522E-2</v>
      </c>
      <c r="R19">
        <f t="shared" si="9"/>
        <v>2.6744579777727776E-2</v>
      </c>
      <c r="S19">
        <f t="shared" si="10"/>
        <v>231.29204540275876</v>
      </c>
      <c r="T19">
        <f t="shared" si="11"/>
        <v>29.133405433937909</v>
      </c>
      <c r="U19">
        <f t="shared" si="12"/>
        <v>29.183029999999999</v>
      </c>
      <c r="V19">
        <f t="shared" si="13"/>
        <v>4.0645650505503861</v>
      </c>
      <c r="W19">
        <f t="shared" si="14"/>
        <v>59.62212718186354</v>
      </c>
      <c r="X19">
        <f t="shared" si="15"/>
        <v>2.2605560852171402</v>
      </c>
      <c r="Y19">
        <f t="shared" si="16"/>
        <v>3.7914717103632278</v>
      </c>
      <c r="Z19">
        <f t="shared" si="17"/>
        <v>1.8040089653332458</v>
      </c>
      <c r="AA19">
        <f t="shared" si="18"/>
        <v>-34.488269617418673</v>
      </c>
      <c r="AB19">
        <f t="shared" si="19"/>
        <v>-191.2269943266013</v>
      </c>
      <c r="AC19">
        <f t="shared" si="20"/>
        <v>-14.163607608976687</v>
      </c>
      <c r="AD19">
        <f t="shared" si="21"/>
        <v>-8.5868261502378971</v>
      </c>
      <c r="AE19">
        <v>0</v>
      </c>
      <c r="AF19">
        <v>0</v>
      </c>
      <c r="AG19">
        <f t="shared" si="22"/>
        <v>1</v>
      </c>
      <c r="AH19">
        <f t="shared" si="23"/>
        <v>0</v>
      </c>
      <c r="AI19">
        <f t="shared" si="24"/>
        <v>53627.936074726051</v>
      </c>
      <c r="AJ19" t="s">
        <v>287</v>
      </c>
      <c r="AK19">
        <v>715.47692307692296</v>
      </c>
      <c r="AL19">
        <v>3262.08</v>
      </c>
      <c r="AM19">
        <f t="shared" si="25"/>
        <v>2546.603076923077</v>
      </c>
      <c r="AN19">
        <f t="shared" si="26"/>
        <v>0.78066849277855754</v>
      </c>
      <c r="AO19">
        <v>-0.57774747981622299</v>
      </c>
      <c r="AP19" t="s">
        <v>300</v>
      </c>
      <c r="AQ19">
        <v>847.49288000000001</v>
      </c>
      <c r="AR19">
        <v>918.35</v>
      </c>
      <c r="AS19">
        <f t="shared" si="27"/>
        <v>7.7156988076441446E-2</v>
      </c>
      <c r="AT19">
        <v>0.5</v>
      </c>
      <c r="AU19">
        <f t="shared" si="28"/>
        <v>1180.1898507473375</v>
      </c>
      <c r="AV19">
        <f t="shared" si="29"/>
        <v>-0.86437464686100418</v>
      </c>
      <c r="AW19">
        <f t="shared" si="30"/>
        <v>45.529947121024762</v>
      </c>
      <c r="AX19">
        <f t="shared" si="31"/>
        <v>0.30182392334077429</v>
      </c>
      <c r="AY19">
        <f t="shared" si="32"/>
        <v>-2.4286530414007447E-4</v>
      </c>
      <c r="AZ19">
        <f t="shared" si="33"/>
        <v>2.5521097620732838</v>
      </c>
      <c r="BA19" t="s">
        <v>301</v>
      </c>
      <c r="BB19">
        <v>641.16999999999996</v>
      </c>
      <c r="BC19">
        <f t="shared" si="34"/>
        <v>277.18000000000006</v>
      </c>
      <c r="BD19">
        <f t="shared" si="35"/>
        <v>0.25563576015585537</v>
      </c>
      <c r="BE19">
        <f t="shared" si="36"/>
        <v>0.89424283931916781</v>
      </c>
      <c r="BF19">
        <f t="shared" si="37"/>
        <v>0.34926822757692361</v>
      </c>
      <c r="BG19">
        <f t="shared" si="38"/>
        <v>0.92033580782121827</v>
      </c>
      <c r="BH19">
        <f t="shared" si="39"/>
        <v>1400.0056666666701</v>
      </c>
      <c r="BI19">
        <f t="shared" si="40"/>
        <v>1180.1898507473375</v>
      </c>
      <c r="BJ19">
        <f t="shared" si="41"/>
        <v>0.84298933843410728</v>
      </c>
      <c r="BK19">
        <f t="shared" si="42"/>
        <v>0.19597867686821452</v>
      </c>
      <c r="BL19">
        <v>6</v>
      </c>
      <c r="BM19">
        <v>0.5</v>
      </c>
      <c r="BN19" t="s">
        <v>290</v>
      </c>
      <c r="BO19">
        <v>2</v>
      </c>
      <c r="BP19">
        <v>1608238660.75</v>
      </c>
      <c r="BQ19">
        <v>79.622766666666607</v>
      </c>
      <c r="BR19">
        <v>78.660276666666704</v>
      </c>
      <c r="BS19">
        <v>22.2148066666667</v>
      </c>
      <c r="BT19">
        <v>21.297233333333299</v>
      </c>
      <c r="BU19">
        <v>76.604766666666606</v>
      </c>
      <c r="BV19">
        <v>21.942920000000001</v>
      </c>
      <c r="BW19">
        <v>500.01926666666702</v>
      </c>
      <c r="BX19">
        <v>101.71273333333301</v>
      </c>
      <c r="BY19">
        <v>4.6247473333333303E-2</v>
      </c>
      <c r="BZ19">
        <v>27.984770000000001</v>
      </c>
      <c r="CA19">
        <v>29.183029999999999</v>
      </c>
      <c r="CB19">
        <v>999.9</v>
      </c>
      <c r="CC19">
        <v>0</v>
      </c>
      <c r="CD19">
        <v>0</v>
      </c>
      <c r="CE19">
        <v>10004.1016666667</v>
      </c>
      <c r="CF19">
        <v>0</v>
      </c>
      <c r="CG19">
        <v>550.46243333333302</v>
      </c>
      <c r="CH19">
        <v>1400.0056666666701</v>
      </c>
      <c r="CI19">
        <v>0.90000006666666699</v>
      </c>
      <c r="CJ19">
        <v>0.1</v>
      </c>
      <c r="CK19">
        <v>0</v>
      </c>
      <c r="CL19">
        <v>847.57926666666697</v>
      </c>
      <c r="CM19">
        <v>4.9997499999999997</v>
      </c>
      <c r="CN19">
        <v>11656.99</v>
      </c>
      <c r="CO19">
        <v>12178.0933333333</v>
      </c>
      <c r="CP19">
        <v>46.432866666666598</v>
      </c>
      <c r="CQ19">
        <v>49.066200000000002</v>
      </c>
      <c r="CR19">
        <v>47.495800000000003</v>
      </c>
      <c r="CS19">
        <v>48</v>
      </c>
      <c r="CT19">
        <v>47.666333333333299</v>
      </c>
      <c r="CU19">
        <v>1255.5026666666699</v>
      </c>
      <c r="CV19">
        <v>139.50299999999999</v>
      </c>
      <c r="CW19">
        <v>0</v>
      </c>
      <c r="CX19">
        <v>92.600000143051105</v>
      </c>
      <c r="CY19">
        <v>0</v>
      </c>
      <c r="CZ19">
        <v>847.49288000000001</v>
      </c>
      <c r="DA19">
        <v>-6.9695384581154602</v>
      </c>
      <c r="DB19">
        <v>-81.692307604599705</v>
      </c>
      <c r="DC19">
        <v>11655.92</v>
      </c>
      <c r="DD19">
        <v>15</v>
      </c>
      <c r="DE19">
        <v>1608238454.5</v>
      </c>
      <c r="DF19" t="s">
        <v>291</v>
      </c>
      <c r="DG19">
        <v>1608238454.5</v>
      </c>
      <c r="DH19">
        <v>1608238451.5</v>
      </c>
      <c r="DI19">
        <v>20</v>
      </c>
      <c r="DJ19">
        <v>-2.1019999999999999</v>
      </c>
      <c r="DK19">
        <v>5.3999999999999999E-2</v>
      </c>
      <c r="DL19">
        <v>3.0179999999999998</v>
      </c>
      <c r="DM19">
        <v>0.27200000000000002</v>
      </c>
      <c r="DN19">
        <v>401</v>
      </c>
      <c r="DO19">
        <v>22</v>
      </c>
      <c r="DP19">
        <v>0.21</v>
      </c>
      <c r="DQ19">
        <v>0.2</v>
      </c>
      <c r="DR19">
        <v>-0.86856100405024605</v>
      </c>
      <c r="DS19">
        <v>0.16332635653720801</v>
      </c>
      <c r="DT19">
        <v>2.5805463336360999E-2</v>
      </c>
      <c r="DU19">
        <v>1</v>
      </c>
      <c r="DV19">
        <v>0.96758367741935503</v>
      </c>
      <c r="DW19">
        <v>-0.190561790322582</v>
      </c>
      <c r="DX19">
        <v>3.0824061254457101E-2</v>
      </c>
      <c r="DY19">
        <v>1</v>
      </c>
      <c r="DZ19">
        <v>0.91591993548387096</v>
      </c>
      <c r="EA19">
        <v>0.138754935483869</v>
      </c>
      <c r="EB19">
        <v>1.06908363532196E-2</v>
      </c>
      <c r="EC19">
        <v>1</v>
      </c>
      <c r="ED19">
        <v>3</v>
      </c>
      <c r="EE19">
        <v>3</v>
      </c>
      <c r="EF19" t="s">
        <v>302</v>
      </c>
      <c r="EG19">
        <v>100</v>
      </c>
      <c r="EH19">
        <v>100</v>
      </c>
      <c r="EI19">
        <v>3.0179999999999998</v>
      </c>
      <c r="EJ19">
        <v>0.27189999999999998</v>
      </c>
      <c r="EK19">
        <v>3.0179999999999199</v>
      </c>
      <c r="EL19">
        <v>0</v>
      </c>
      <c r="EM19">
        <v>0</v>
      </c>
      <c r="EN19">
        <v>0</v>
      </c>
      <c r="EO19">
        <v>0.27188499999999699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3.6</v>
      </c>
      <c r="EX19">
        <v>3.6</v>
      </c>
      <c r="EY19">
        <v>2</v>
      </c>
      <c r="EZ19">
        <v>513.81799999999998</v>
      </c>
      <c r="FA19">
        <v>471.899</v>
      </c>
      <c r="FB19">
        <v>24.342400000000001</v>
      </c>
      <c r="FC19">
        <v>33.797499999999999</v>
      </c>
      <c r="FD19">
        <v>29.999600000000001</v>
      </c>
      <c r="FE19">
        <v>33.740900000000003</v>
      </c>
      <c r="FF19">
        <v>33.710799999999999</v>
      </c>
      <c r="FG19">
        <v>7.2800500000000001</v>
      </c>
      <c r="FH19">
        <v>21.603000000000002</v>
      </c>
      <c r="FI19">
        <v>36.560099999999998</v>
      </c>
      <c r="FJ19">
        <v>24.340599999999998</v>
      </c>
      <c r="FK19">
        <v>78.582300000000004</v>
      </c>
      <c r="FL19">
        <v>21.343800000000002</v>
      </c>
      <c r="FM19">
        <v>101.373</v>
      </c>
      <c r="FN19">
        <v>100.768</v>
      </c>
    </row>
    <row r="20" spans="1:170" x14ac:dyDescent="0.25">
      <c r="A20">
        <v>4</v>
      </c>
      <c r="B20">
        <v>1608238741.5</v>
      </c>
      <c r="C20">
        <v>309</v>
      </c>
      <c r="D20" t="s">
        <v>303</v>
      </c>
      <c r="E20" t="s">
        <v>304</v>
      </c>
      <c r="F20" t="s">
        <v>285</v>
      </c>
      <c r="G20" t="s">
        <v>286</v>
      </c>
      <c r="H20">
        <v>1608238733.75</v>
      </c>
      <c r="I20">
        <f t="shared" si="0"/>
        <v>7.2556658679511204E-4</v>
      </c>
      <c r="J20">
        <f t="shared" si="1"/>
        <v>-0.35264375218655958</v>
      </c>
      <c r="K20">
        <f t="shared" si="2"/>
        <v>99.600263333333302</v>
      </c>
      <c r="L20">
        <f t="shared" si="3"/>
        <v>110.73614049550706</v>
      </c>
      <c r="M20">
        <f t="shared" si="4"/>
        <v>11.267885365958575</v>
      </c>
      <c r="N20">
        <f t="shared" si="5"/>
        <v>10.134761286039419</v>
      </c>
      <c r="O20">
        <f t="shared" si="6"/>
        <v>3.9958974302108652E-2</v>
      </c>
      <c r="P20">
        <f t="shared" si="7"/>
        <v>2.9591254370121094</v>
      </c>
      <c r="Q20">
        <f t="shared" si="8"/>
        <v>3.9661609462678472E-2</v>
      </c>
      <c r="R20">
        <f t="shared" si="9"/>
        <v>2.4815038353942592E-2</v>
      </c>
      <c r="S20">
        <f t="shared" si="10"/>
        <v>231.28973270998949</v>
      </c>
      <c r="T20">
        <f t="shared" si="11"/>
        <v>29.153997278307799</v>
      </c>
      <c r="U20">
        <f t="shared" si="12"/>
        <v>29.130099999999999</v>
      </c>
      <c r="V20">
        <f t="shared" si="13"/>
        <v>4.0521494452144307</v>
      </c>
      <c r="W20">
        <f t="shared" si="14"/>
        <v>59.278971998265931</v>
      </c>
      <c r="X20">
        <f t="shared" si="15"/>
        <v>2.2482924842168384</v>
      </c>
      <c r="Y20">
        <f t="shared" si="16"/>
        <v>3.7927319054767126</v>
      </c>
      <c r="Z20">
        <f t="shared" si="17"/>
        <v>1.8038569609975923</v>
      </c>
      <c r="AA20">
        <f t="shared" si="18"/>
        <v>-31.997486477664442</v>
      </c>
      <c r="AB20">
        <f t="shared" si="19"/>
        <v>-181.8078754615172</v>
      </c>
      <c r="AC20">
        <f t="shared" si="20"/>
        <v>-13.467423282998029</v>
      </c>
      <c r="AD20">
        <f t="shared" si="21"/>
        <v>4.0169474878098299</v>
      </c>
      <c r="AE20">
        <v>0</v>
      </c>
      <c r="AF20">
        <v>0</v>
      </c>
      <c r="AG20">
        <f t="shared" si="22"/>
        <v>1</v>
      </c>
      <c r="AH20">
        <f t="shared" si="23"/>
        <v>0</v>
      </c>
      <c r="AI20">
        <f t="shared" si="24"/>
        <v>53597.15133055902</v>
      </c>
      <c r="AJ20" t="s">
        <v>287</v>
      </c>
      <c r="AK20">
        <v>715.47692307692296</v>
      </c>
      <c r="AL20">
        <v>3262.08</v>
      </c>
      <c r="AM20">
        <f t="shared" si="25"/>
        <v>2546.603076923077</v>
      </c>
      <c r="AN20">
        <f t="shared" si="26"/>
        <v>0.78066849277855754</v>
      </c>
      <c r="AO20">
        <v>-0.57774747981622299</v>
      </c>
      <c r="AP20" t="s">
        <v>305</v>
      </c>
      <c r="AQ20">
        <v>841.48328000000004</v>
      </c>
      <c r="AR20">
        <v>914.06</v>
      </c>
      <c r="AS20">
        <f t="shared" si="27"/>
        <v>7.9400389471150579E-2</v>
      </c>
      <c r="AT20">
        <v>0.5</v>
      </c>
      <c r="AU20">
        <f t="shared" si="28"/>
        <v>1180.1783007473293</v>
      </c>
      <c r="AV20">
        <f t="shared" si="29"/>
        <v>-0.35264375218655958</v>
      </c>
      <c r="AW20">
        <f t="shared" si="30"/>
        <v>46.853308362369312</v>
      </c>
      <c r="AX20">
        <f t="shared" si="31"/>
        <v>0.30988118941863774</v>
      </c>
      <c r="AY20">
        <f t="shared" si="32"/>
        <v>1.9073705006024939E-4</v>
      </c>
      <c r="AZ20">
        <f t="shared" si="33"/>
        <v>2.5687810428199462</v>
      </c>
      <c r="BA20" t="s">
        <v>306</v>
      </c>
      <c r="BB20">
        <v>630.80999999999995</v>
      </c>
      <c r="BC20">
        <f t="shared" si="34"/>
        <v>283.25</v>
      </c>
      <c r="BD20">
        <f t="shared" si="35"/>
        <v>0.25622849073256809</v>
      </c>
      <c r="BE20">
        <f t="shared" si="36"/>
        <v>0.89235236216731839</v>
      </c>
      <c r="BF20">
        <f t="shared" si="37"/>
        <v>0.36547283446571421</v>
      </c>
      <c r="BG20">
        <f t="shared" si="38"/>
        <v>0.92202040485908221</v>
      </c>
      <c r="BH20">
        <f t="shared" si="39"/>
        <v>1399.992</v>
      </c>
      <c r="BI20">
        <f t="shared" si="40"/>
        <v>1180.1783007473293</v>
      </c>
      <c r="BJ20">
        <f t="shared" si="41"/>
        <v>0.84298931761562168</v>
      </c>
      <c r="BK20">
        <f t="shared" si="42"/>
        <v>0.19597863523124337</v>
      </c>
      <c r="BL20">
        <v>6</v>
      </c>
      <c r="BM20">
        <v>0.5</v>
      </c>
      <c r="BN20" t="s">
        <v>290</v>
      </c>
      <c r="BO20">
        <v>2</v>
      </c>
      <c r="BP20">
        <v>1608238733.75</v>
      </c>
      <c r="BQ20">
        <v>99.600263333333302</v>
      </c>
      <c r="BR20">
        <v>99.263829999999999</v>
      </c>
      <c r="BS20">
        <v>22.095293333333299</v>
      </c>
      <c r="BT20">
        <v>21.2439</v>
      </c>
      <c r="BU20">
        <v>96.582263333333401</v>
      </c>
      <c r="BV20">
        <v>21.823409999999999</v>
      </c>
      <c r="BW20">
        <v>500.02856666666702</v>
      </c>
      <c r="BX20">
        <v>101.7081</v>
      </c>
      <c r="BY20">
        <v>4.6262356666666699E-2</v>
      </c>
      <c r="BZ20">
        <v>27.990469999999998</v>
      </c>
      <c r="CA20">
        <v>29.130099999999999</v>
      </c>
      <c r="CB20">
        <v>999.9</v>
      </c>
      <c r="CC20">
        <v>0</v>
      </c>
      <c r="CD20">
        <v>0</v>
      </c>
      <c r="CE20">
        <v>9998.7863333333298</v>
      </c>
      <c r="CF20">
        <v>0</v>
      </c>
      <c r="CG20">
        <v>600.197133333333</v>
      </c>
      <c r="CH20">
        <v>1399.992</v>
      </c>
      <c r="CI20">
        <v>0.90000083333333303</v>
      </c>
      <c r="CJ20">
        <v>9.9999249999999998E-2</v>
      </c>
      <c r="CK20">
        <v>0</v>
      </c>
      <c r="CL20">
        <v>841.55056666666701</v>
      </c>
      <c r="CM20">
        <v>4.9997499999999997</v>
      </c>
      <c r="CN20">
        <v>11576.5933333333</v>
      </c>
      <c r="CO20">
        <v>12177.9766666667</v>
      </c>
      <c r="CP20">
        <v>46.418466666666703</v>
      </c>
      <c r="CQ20">
        <v>49</v>
      </c>
      <c r="CR20">
        <v>47.441200000000002</v>
      </c>
      <c r="CS20">
        <v>47.932933333333303</v>
      </c>
      <c r="CT20">
        <v>47.6291333333333</v>
      </c>
      <c r="CU20">
        <v>1255.49133333333</v>
      </c>
      <c r="CV20">
        <v>139.500666666667</v>
      </c>
      <c r="CW20">
        <v>0</v>
      </c>
      <c r="CX20">
        <v>72.299999952316298</v>
      </c>
      <c r="CY20">
        <v>0</v>
      </c>
      <c r="CZ20">
        <v>841.48328000000004</v>
      </c>
      <c r="DA20">
        <v>-8.8702307777598293</v>
      </c>
      <c r="DB20">
        <v>-109.176923211954</v>
      </c>
      <c r="DC20">
        <v>11575.688</v>
      </c>
      <c r="DD20">
        <v>15</v>
      </c>
      <c r="DE20">
        <v>1608238454.5</v>
      </c>
      <c r="DF20" t="s">
        <v>291</v>
      </c>
      <c r="DG20">
        <v>1608238454.5</v>
      </c>
      <c r="DH20">
        <v>1608238451.5</v>
      </c>
      <c r="DI20">
        <v>20</v>
      </c>
      <c r="DJ20">
        <v>-2.1019999999999999</v>
      </c>
      <c r="DK20">
        <v>5.3999999999999999E-2</v>
      </c>
      <c r="DL20">
        <v>3.0179999999999998</v>
      </c>
      <c r="DM20">
        <v>0.27200000000000002</v>
      </c>
      <c r="DN20">
        <v>401</v>
      </c>
      <c r="DO20">
        <v>22</v>
      </c>
      <c r="DP20">
        <v>0.21</v>
      </c>
      <c r="DQ20">
        <v>0.2</v>
      </c>
      <c r="DR20">
        <v>-0.34966807899444702</v>
      </c>
      <c r="DS20">
        <v>-0.156998099082795</v>
      </c>
      <c r="DT20">
        <v>2.5273868453093401E-2</v>
      </c>
      <c r="DU20">
        <v>1</v>
      </c>
      <c r="DV20">
        <v>0.332739806451613</v>
      </c>
      <c r="DW20">
        <v>0.15091045161290301</v>
      </c>
      <c r="DX20">
        <v>2.6893459231687001E-2</v>
      </c>
      <c r="DY20">
        <v>1</v>
      </c>
      <c r="DZ20">
        <v>0.84731258064516102</v>
      </c>
      <c r="EA20">
        <v>6.2588129032255704E-2</v>
      </c>
      <c r="EB20">
        <v>4.2892695249044099E-2</v>
      </c>
      <c r="EC20">
        <v>1</v>
      </c>
      <c r="ED20">
        <v>3</v>
      </c>
      <c r="EE20">
        <v>3</v>
      </c>
      <c r="EF20" t="s">
        <v>302</v>
      </c>
      <c r="EG20">
        <v>100</v>
      </c>
      <c r="EH20">
        <v>100</v>
      </c>
      <c r="EI20">
        <v>3.0179999999999998</v>
      </c>
      <c r="EJ20">
        <v>0.27189999999999998</v>
      </c>
      <c r="EK20">
        <v>3.0179999999999199</v>
      </c>
      <c r="EL20">
        <v>0</v>
      </c>
      <c r="EM20">
        <v>0</v>
      </c>
      <c r="EN20">
        <v>0</v>
      </c>
      <c r="EO20">
        <v>0.27188499999999699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4.8</v>
      </c>
      <c r="EX20">
        <v>4.8</v>
      </c>
      <c r="EY20">
        <v>2</v>
      </c>
      <c r="EZ20">
        <v>513.72799999999995</v>
      </c>
      <c r="FA20">
        <v>472.76799999999997</v>
      </c>
      <c r="FB20">
        <v>24.028700000000001</v>
      </c>
      <c r="FC20">
        <v>33.700699999999998</v>
      </c>
      <c r="FD20">
        <v>29.999400000000001</v>
      </c>
      <c r="FE20">
        <v>33.6798</v>
      </c>
      <c r="FF20">
        <v>33.661099999999998</v>
      </c>
      <c r="FG20">
        <v>8.1652900000000006</v>
      </c>
      <c r="FH20">
        <v>19.824999999999999</v>
      </c>
      <c r="FI20">
        <v>36.188800000000001</v>
      </c>
      <c r="FJ20">
        <v>24.0307</v>
      </c>
      <c r="FK20">
        <v>99.361500000000007</v>
      </c>
      <c r="FL20">
        <v>21.353999999999999</v>
      </c>
      <c r="FM20">
        <v>101.392</v>
      </c>
      <c r="FN20">
        <v>100.785</v>
      </c>
    </row>
    <row r="21" spans="1:170" x14ac:dyDescent="0.25">
      <c r="A21">
        <v>5</v>
      </c>
      <c r="B21">
        <v>1608238821.5</v>
      </c>
      <c r="C21">
        <v>389</v>
      </c>
      <c r="D21" t="s">
        <v>307</v>
      </c>
      <c r="E21" t="s">
        <v>308</v>
      </c>
      <c r="F21" t="s">
        <v>285</v>
      </c>
      <c r="G21" t="s">
        <v>286</v>
      </c>
      <c r="H21">
        <v>1608238813.75</v>
      </c>
      <c r="I21">
        <f t="shared" si="0"/>
        <v>8.2117884278372366E-4</v>
      </c>
      <c r="J21">
        <f t="shared" si="1"/>
        <v>1.0157512002975544</v>
      </c>
      <c r="K21">
        <f t="shared" si="2"/>
        <v>149.31073333333299</v>
      </c>
      <c r="L21">
        <f t="shared" si="3"/>
        <v>109.16488847909825</v>
      </c>
      <c r="M21">
        <f t="shared" si="4"/>
        <v>11.107489325307416</v>
      </c>
      <c r="N21">
        <f t="shared" si="5"/>
        <v>15.192315036087489</v>
      </c>
      <c r="O21">
        <f t="shared" si="6"/>
        <v>4.5035551924262618E-2</v>
      </c>
      <c r="P21">
        <f t="shared" si="7"/>
        <v>2.9598591830626613</v>
      </c>
      <c r="Q21">
        <f t="shared" si="8"/>
        <v>4.4658307886273063E-2</v>
      </c>
      <c r="R21">
        <f t="shared" si="9"/>
        <v>2.7945072780877891E-2</v>
      </c>
      <c r="S21">
        <f t="shared" si="10"/>
        <v>231.28649689892765</v>
      </c>
      <c r="T21">
        <f t="shared" si="11"/>
        <v>29.135020293037666</v>
      </c>
      <c r="U21">
        <f t="shared" si="12"/>
        <v>29.1658333333333</v>
      </c>
      <c r="V21">
        <f t="shared" si="13"/>
        <v>4.060527656078067</v>
      </c>
      <c r="W21">
        <f t="shared" si="14"/>
        <v>59.238854255766604</v>
      </c>
      <c r="X21">
        <f t="shared" si="15"/>
        <v>2.247547366878536</v>
      </c>
      <c r="Y21">
        <f t="shared" si="16"/>
        <v>3.7940426011189246</v>
      </c>
      <c r="Z21">
        <f t="shared" si="17"/>
        <v>1.812980289199531</v>
      </c>
      <c r="AA21">
        <f t="shared" si="18"/>
        <v>-36.213986966762214</v>
      </c>
      <c r="AB21">
        <f t="shared" si="19"/>
        <v>-186.60926389813707</v>
      </c>
      <c r="AC21">
        <f t="shared" si="20"/>
        <v>-13.822526079058402</v>
      </c>
      <c r="AD21">
        <f t="shared" si="21"/>
        <v>-5.3592800450300331</v>
      </c>
      <c r="AE21">
        <v>0</v>
      </c>
      <c r="AF21">
        <v>0</v>
      </c>
      <c r="AG21">
        <f t="shared" si="22"/>
        <v>1</v>
      </c>
      <c r="AH21">
        <f t="shared" si="23"/>
        <v>0</v>
      </c>
      <c r="AI21">
        <f t="shared" si="24"/>
        <v>53617.39056069951</v>
      </c>
      <c r="AJ21" t="s">
        <v>287</v>
      </c>
      <c r="AK21">
        <v>715.47692307692296</v>
      </c>
      <c r="AL21">
        <v>3262.08</v>
      </c>
      <c r="AM21">
        <f t="shared" si="25"/>
        <v>2546.603076923077</v>
      </c>
      <c r="AN21">
        <f t="shared" si="26"/>
        <v>0.78066849277855754</v>
      </c>
      <c r="AO21">
        <v>-0.57774747981622299</v>
      </c>
      <c r="AP21" t="s">
        <v>309</v>
      </c>
      <c r="AQ21">
        <v>831.76143999999999</v>
      </c>
      <c r="AR21">
        <v>909.16</v>
      </c>
      <c r="AS21">
        <f t="shared" si="27"/>
        <v>8.5131945972106049E-2</v>
      </c>
      <c r="AT21">
        <v>0.5</v>
      </c>
      <c r="AU21">
        <f t="shared" si="28"/>
        <v>1180.161980747328</v>
      </c>
      <c r="AV21">
        <f t="shared" si="29"/>
        <v>1.0157512002975544</v>
      </c>
      <c r="AW21">
        <f t="shared" si="30"/>
        <v>50.23474299165759</v>
      </c>
      <c r="AX21">
        <f t="shared" si="31"/>
        <v>0.32259448281930569</v>
      </c>
      <c r="AY21">
        <f t="shared" si="32"/>
        <v>1.3502372607400108E-3</v>
      </c>
      <c r="AZ21">
        <f t="shared" si="33"/>
        <v>2.5880153108363766</v>
      </c>
      <c r="BA21" t="s">
        <v>310</v>
      </c>
      <c r="BB21">
        <v>615.87</v>
      </c>
      <c r="BC21">
        <f t="shared" si="34"/>
        <v>293.28999999999996</v>
      </c>
      <c r="BD21">
        <f t="shared" si="35"/>
        <v>0.2638977121620239</v>
      </c>
      <c r="BE21">
        <f t="shared" si="36"/>
        <v>0.88916601479096524</v>
      </c>
      <c r="BF21">
        <f t="shared" si="37"/>
        <v>0.39961446931545558</v>
      </c>
      <c r="BG21">
        <f t="shared" si="38"/>
        <v>0.92394453667389198</v>
      </c>
      <c r="BH21">
        <f t="shared" si="39"/>
        <v>1399.97266666667</v>
      </c>
      <c r="BI21">
        <f t="shared" si="40"/>
        <v>1180.161980747328</v>
      </c>
      <c r="BJ21">
        <f t="shared" si="41"/>
        <v>0.84298930175350462</v>
      </c>
      <c r="BK21">
        <f t="shared" si="42"/>
        <v>0.19597860350700957</v>
      </c>
      <c r="BL21">
        <v>6</v>
      </c>
      <c r="BM21">
        <v>0.5</v>
      </c>
      <c r="BN21" t="s">
        <v>290</v>
      </c>
      <c r="BO21">
        <v>2</v>
      </c>
      <c r="BP21">
        <v>1608238813.75</v>
      </c>
      <c r="BQ21">
        <v>149.31073333333299</v>
      </c>
      <c r="BR21">
        <v>150.67670000000001</v>
      </c>
      <c r="BS21">
        <v>22.088993333333299</v>
      </c>
      <c r="BT21">
        <v>21.125393333333299</v>
      </c>
      <c r="BU21">
        <v>146.29273333333299</v>
      </c>
      <c r="BV21">
        <v>21.8171033333333</v>
      </c>
      <c r="BW21">
        <v>500.02480000000003</v>
      </c>
      <c r="BX21">
        <v>101.703566666667</v>
      </c>
      <c r="BY21">
        <v>4.6084526666666702E-2</v>
      </c>
      <c r="BZ21">
        <v>27.996396666666701</v>
      </c>
      <c r="CA21">
        <v>29.1658333333333</v>
      </c>
      <c r="CB21">
        <v>999.9</v>
      </c>
      <c r="CC21">
        <v>0</v>
      </c>
      <c r="CD21">
        <v>0</v>
      </c>
      <c r="CE21">
        <v>10003.393333333301</v>
      </c>
      <c r="CF21">
        <v>0</v>
      </c>
      <c r="CG21">
        <v>422.48573333333297</v>
      </c>
      <c r="CH21">
        <v>1399.97266666667</v>
      </c>
      <c r="CI21">
        <v>0.89999799999999996</v>
      </c>
      <c r="CJ21">
        <v>0.100002016666667</v>
      </c>
      <c r="CK21">
        <v>0</v>
      </c>
      <c r="CL21">
        <v>831.84936666666704</v>
      </c>
      <c r="CM21">
        <v>4.9997499999999997</v>
      </c>
      <c r="CN21">
        <v>11446.426666666701</v>
      </c>
      <c r="CO21">
        <v>12177.803333333301</v>
      </c>
      <c r="CP21">
        <v>46.436999999999998</v>
      </c>
      <c r="CQ21">
        <v>48.8874</v>
      </c>
      <c r="CR21">
        <v>47.436999999999998</v>
      </c>
      <c r="CS21">
        <v>47.8874</v>
      </c>
      <c r="CT21">
        <v>47.625</v>
      </c>
      <c r="CU21">
        <v>1255.4746666666699</v>
      </c>
      <c r="CV21">
        <v>139.49799999999999</v>
      </c>
      <c r="CW21">
        <v>0</v>
      </c>
      <c r="CX21">
        <v>79.5</v>
      </c>
      <c r="CY21">
        <v>0</v>
      </c>
      <c r="CZ21">
        <v>831.76143999999999</v>
      </c>
      <c r="DA21">
        <v>-7.4848461511814302</v>
      </c>
      <c r="DB21">
        <v>-95.4692307618824</v>
      </c>
      <c r="DC21">
        <v>11445.16</v>
      </c>
      <c r="DD21">
        <v>15</v>
      </c>
      <c r="DE21">
        <v>1608238454.5</v>
      </c>
      <c r="DF21" t="s">
        <v>291</v>
      </c>
      <c r="DG21">
        <v>1608238454.5</v>
      </c>
      <c r="DH21">
        <v>1608238451.5</v>
      </c>
      <c r="DI21">
        <v>20</v>
      </c>
      <c r="DJ21">
        <v>-2.1019999999999999</v>
      </c>
      <c r="DK21">
        <v>5.3999999999999999E-2</v>
      </c>
      <c r="DL21">
        <v>3.0179999999999998</v>
      </c>
      <c r="DM21">
        <v>0.27200000000000002</v>
      </c>
      <c r="DN21">
        <v>401</v>
      </c>
      <c r="DO21">
        <v>22</v>
      </c>
      <c r="DP21">
        <v>0.21</v>
      </c>
      <c r="DQ21">
        <v>0.2</v>
      </c>
      <c r="DR21">
        <v>1.0152827211979301</v>
      </c>
      <c r="DS21">
        <v>0.170372560593615</v>
      </c>
      <c r="DT21">
        <v>2.7887156932821001E-2</v>
      </c>
      <c r="DU21">
        <v>1</v>
      </c>
      <c r="DV21">
        <v>-1.3637787096774201</v>
      </c>
      <c r="DW21">
        <v>-0.117518709677417</v>
      </c>
      <c r="DX21">
        <v>3.2818632860787997E-2</v>
      </c>
      <c r="DY21">
        <v>1</v>
      </c>
      <c r="DZ21">
        <v>0.96619225806451603</v>
      </c>
      <c r="EA21">
        <v>-0.16803329032258399</v>
      </c>
      <c r="EB21">
        <v>1.61496920073852E-2</v>
      </c>
      <c r="EC21">
        <v>1</v>
      </c>
      <c r="ED21">
        <v>3</v>
      </c>
      <c r="EE21">
        <v>3</v>
      </c>
      <c r="EF21" t="s">
        <v>302</v>
      </c>
      <c r="EG21">
        <v>100</v>
      </c>
      <c r="EH21">
        <v>100</v>
      </c>
      <c r="EI21">
        <v>3.0179999999999998</v>
      </c>
      <c r="EJ21">
        <v>0.27189999999999998</v>
      </c>
      <c r="EK21">
        <v>3.0179999999999199</v>
      </c>
      <c r="EL21">
        <v>0</v>
      </c>
      <c r="EM21">
        <v>0</v>
      </c>
      <c r="EN21">
        <v>0</v>
      </c>
      <c r="EO21">
        <v>0.27188499999999699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6.1</v>
      </c>
      <c r="EX21">
        <v>6.2</v>
      </c>
      <c r="EY21">
        <v>2</v>
      </c>
      <c r="EZ21">
        <v>514.32399999999996</v>
      </c>
      <c r="FA21">
        <v>472.96300000000002</v>
      </c>
      <c r="FB21">
        <v>24.016300000000001</v>
      </c>
      <c r="FC21">
        <v>33.657299999999999</v>
      </c>
      <c r="FD21">
        <v>30.0002</v>
      </c>
      <c r="FE21">
        <v>33.6434</v>
      </c>
      <c r="FF21">
        <v>33.631500000000003</v>
      </c>
      <c r="FG21">
        <v>10.5213</v>
      </c>
      <c r="FH21">
        <v>18.503399999999999</v>
      </c>
      <c r="FI21">
        <v>35.818199999999997</v>
      </c>
      <c r="FJ21">
        <v>24.015899999999998</v>
      </c>
      <c r="FK21">
        <v>150.852</v>
      </c>
      <c r="FL21">
        <v>21.224699999999999</v>
      </c>
      <c r="FM21">
        <v>101.396</v>
      </c>
      <c r="FN21">
        <v>100.78700000000001</v>
      </c>
    </row>
    <row r="22" spans="1:170" x14ac:dyDescent="0.25">
      <c r="A22">
        <v>6</v>
      </c>
      <c r="B22">
        <v>1608238902.5</v>
      </c>
      <c r="C22">
        <v>470</v>
      </c>
      <c r="D22" t="s">
        <v>311</v>
      </c>
      <c r="E22" t="s">
        <v>312</v>
      </c>
      <c r="F22" t="s">
        <v>285</v>
      </c>
      <c r="G22" t="s">
        <v>286</v>
      </c>
      <c r="H22">
        <v>1608238894.75</v>
      </c>
      <c r="I22">
        <f t="shared" si="0"/>
        <v>8.5830739312396567E-4</v>
      </c>
      <c r="J22">
        <f t="shared" si="1"/>
        <v>2.1932411280084874</v>
      </c>
      <c r="K22">
        <f t="shared" si="2"/>
        <v>199.36563333333299</v>
      </c>
      <c r="L22">
        <f t="shared" si="3"/>
        <v>119.70894050052004</v>
      </c>
      <c r="M22">
        <f t="shared" si="4"/>
        <v>12.180113634584572</v>
      </c>
      <c r="N22">
        <f t="shared" si="5"/>
        <v>20.285001760752937</v>
      </c>
      <c r="O22">
        <f t="shared" si="6"/>
        <v>4.7158899788255326E-2</v>
      </c>
      <c r="P22">
        <f t="shared" si="7"/>
        <v>2.9593575701485184</v>
      </c>
      <c r="Q22">
        <f t="shared" si="8"/>
        <v>4.674535113424013E-2</v>
      </c>
      <c r="R22">
        <f t="shared" si="9"/>
        <v>2.9252697770655596E-2</v>
      </c>
      <c r="S22">
        <f t="shared" si="10"/>
        <v>231.28767043254413</v>
      </c>
      <c r="T22">
        <f t="shared" si="11"/>
        <v>29.122267471007881</v>
      </c>
      <c r="U22">
        <f t="shared" si="12"/>
        <v>29.167549999999999</v>
      </c>
      <c r="V22">
        <f t="shared" si="13"/>
        <v>4.0609305340245054</v>
      </c>
      <c r="W22">
        <f t="shared" si="14"/>
        <v>59.332334557416942</v>
      </c>
      <c r="X22">
        <f t="shared" si="15"/>
        <v>2.2506500772584754</v>
      </c>
      <c r="Y22">
        <f t="shared" si="16"/>
        <v>3.793294320958299</v>
      </c>
      <c r="Z22">
        <f t="shared" si="17"/>
        <v>1.81028045676603</v>
      </c>
      <c r="AA22">
        <f t="shared" si="18"/>
        <v>-37.851356036766887</v>
      </c>
      <c r="AB22">
        <f t="shared" si="19"/>
        <v>-187.39131778964247</v>
      </c>
      <c r="AC22">
        <f t="shared" si="20"/>
        <v>-13.882692513283054</v>
      </c>
      <c r="AD22">
        <f t="shared" si="21"/>
        <v>-7.8376959071482588</v>
      </c>
      <c r="AE22">
        <v>0</v>
      </c>
      <c r="AF22">
        <v>0</v>
      </c>
      <c r="AG22">
        <f t="shared" si="22"/>
        <v>1</v>
      </c>
      <c r="AH22">
        <f t="shared" si="23"/>
        <v>0</v>
      </c>
      <c r="AI22">
        <f t="shared" si="24"/>
        <v>53603.324495197521</v>
      </c>
      <c r="AJ22" t="s">
        <v>287</v>
      </c>
      <c r="AK22">
        <v>715.47692307692296</v>
      </c>
      <c r="AL22">
        <v>3262.08</v>
      </c>
      <c r="AM22">
        <f t="shared" si="25"/>
        <v>2546.603076923077</v>
      </c>
      <c r="AN22">
        <f t="shared" si="26"/>
        <v>0.78066849277855754</v>
      </c>
      <c r="AO22">
        <v>-0.57774747981622299</v>
      </c>
      <c r="AP22" t="s">
        <v>313</v>
      </c>
      <c r="AQ22">
        <v>824.13442307692299</v>
      </c>
      <c r="AR22">
        <v>907.42</v>
      </c>
      <c r="AS22">
        <f t="shared" si="27"/>
        <v>9.1782831459607417E-2</v>
      </c>
      <c r="AT22">
        <v>0.5</v>
      </c>
      <c r="AU22">
        <f t="shared" si="28"/>
        <v>1180.1678907473299</v>
      </c>
      <c r="AV22">
        <f t="shared" si="29"/>
        <v>2.1932411280084874</v>
      </c>
      <c r="AW22">
        <f t="shared" si="30"/>
        <v>54.15957530525128</v>
      </c>
      <c r="AX22">
        <f t="shared" si="31"/>
        <v>0.32298164025478826</v>
      </c>
      <c r="AY22">
        <f t="shared" si="32"/>
        <v>2.3479613617262613E-3</v>
      </c>
      <c r="AZ22">
        <f t="shared" si="33"/>
        <v>2.5948954177778756</v>
      </c>
      <c r="BA22" t="s">
        <v>314</v>
      </c>
      <c r="BB22">
        <v>614.34</v>
      </c>
      <c r="BC22">
        <f t="shared" si="34"/>
        <v>293.07999999999993</v>
      </c>
      <c r="BD22">
        <f t="shared" si="35"/>
        <v>0.28417352573726284</v>
      </c>
      <c r="BE22">
        <f t="shared" si="36"/>
        <v>0.88930937327683235</v>
      </c>
      <c r="BF22">
        <f t="shared" si="37"/>
        <v>0.43390768897830295</v>
      </c>
      <c r="BG22">
        <f t="shared" si="38"/>
        <v>0.92462779980813048</v>
      </c>
      <c r="BH22">
        <f t="shared" si="39"/>
        <v>1399.97966666667</v>
      </c>
      <c r="BI22">
        <f t="shared" si="40"/>
        <v>1180.1678907473299</v>
      </c>
      <c r="BJ22">
        <f t="shared" si="41"/>
        <v>0.84298930823566276</v>
      </c>
      <c r="BK22">
        <f t="shared" si="42"/>
        <v>0.1959786164713255</v>
      </c>
      <c r="BL22">
        <v>6</v>
      </c>
      <c r="BM22">
        <v>0.5</v>
      </c>
      <c r="BN22" t="s">
        <v>290</v>
      </c>
      <c r="BO22">
        <v>2</v>
      </c>
      <c r="BP22">
        <v>1608238894.75</v>
      </c>
      <c r="BQ22">
        <v>199.36563333333299</v>
      </c>
      <c r="BR22">
        <v>202.20273333333299</v>
      </c>
      <c r="BS22">
        <v>22.119903333333301</v>
      </c>
      <c r="BT22">
        <v>21.112763333333302</v>
      </c>
      <c r="BU22">
        <v>196.34763333333299</v>
      </c>
      <c r="BV22">
        <v>21.848013333333299</v>
      </c>
      <c r="BW22">
        <v>500.02286666666703</v>
      </c>
      <c r="BX22">
        <v>101.701533333333</v>
      </c>
      <c r="BY22">
        <v>4.620233E-2</v>
      </c>
      <c r="BZ22">
        <v>27.993013333333302</v>
      </c>
      <c r="CA22">
        <v>29.167549999999999</v>
      </c>
      <c r="CB22">
        <v>999.9</v>
      </c>
      <c r="CC22">
        <v>0</v>
      </c>
      <c r="CD22">
        <v>0</v>
      </c>
      <c r="CE22">
        <v>10000.7483333333</v>
      </c>
      <c r="CF22">
        <v>0</v>
      </c>
      <c r="CG22">
        <v>625.81039999999996</v>
      </c>
      <c r="CH22">
        <v>1399.97966666667</v>
      </c>
      <c r="CI22">
        <v>0.89999960000000001</v>
      </c>
      <c r="CJ22">
        <v>0.100000483333333</v>
      </c>
      <c r="CK22">
        <v>0</v>
      </c>
      <c r="CL22">
        <v>824.17259999999999</v>
      </c>
      <c r="CM22">
        <v>4.9997499999999997</v>
      </c>
      <c r="CN22">
        <v>11350.893333333301</v>
      </c>
      <c r="CO22">
        <v>12177.87</v>
      </c>
      <c r="CP22">
        <v>46.470599999999997</v>
      </c>
      <c r="CQ22">
        <v>48.816200000000002</v>
      </c>
      <c r="CR22">
        <v>47.441200000000002</v>
      </c>
      <c r="CS22">
        <v>47.922600000000003</v>
      </c>
      <c r="CT22">
        <v>47.678800000000003</v>
      </c>
      <c r="CU22">
        <v>1255.48066666667</v>
      </c>
      <c r="CV22">
        <v>139.499</v>
      </c>
      <c r="CW22">
        <v>0</v>
      </c>
      <c r="CX22">
        <v>80.5</v>
      </c>
      <c r="CY22">
        <v>0</v>
      </c>
      <c r="CZ22">
        <v>824.13442307692299</v>
      </c>
      <c r="DA22">
        <v>-5.3477265023043099</v>
      </c>
      <c r="DB22">
        <v>-60.984615398732899</v>
      </c>
      <c r="DC22">
        <v>11350.6538461538</v>
      </c>
      <c r="DD22">
        <v>15</v>
      </c>
      <c r="DE22">
        <v>1608238454.5</v>
      </c>
      <c r="DF22" t="s">
        <v>291</v>
      </c>
      <c r="DG22">
        <v>1608238454.5</v>
      </c>
      <c r="DH22">
        <v>1608238451.5</v>
      </c>
      <c r="DI22">
        <v>20</v>
      </c>
      <c r="DJ22">
        <v>-2.1019999999999999</v>
      </c>
      <c r="DK22">
        <v>5.3999999999999999E-2</v>
      </c>
      <c r="DL22">
        <v>3.0179999999999998</v>
      </c>
      <c r="DM22">
        <v>0.27200000000000002</v>
      </c>
      <c r="DN22">
        <v>401</v>
      </c>
      <c r="DO22">
        <v>22</v>
      </c>
      <c r="DP22">
        <v>0.21</v>
      </c>
      <c r="DQ22">
        <v>0.2</v>
      </c>
      <c r="DR22">
        <v>2.1930562127504198</v>
      </c>
      <c r="DS22">
        <v>0.156376690221257</v>
      </c>
      <c r="DT22">
        <v>3.4841678696447199E-2</v>
      </c>
      <c r="DU22">
        <v>1</v>
      </c>
      <c r="DV22">
        <v>-2.8355209677419402</v>
      </c>
      <c r="DW22">
        <v>-0.17515935483870201</v>
      </c>
      <c r="DX22">
        <v>4.3906011591833098E-2</v>
      </c>
      <c r="DY22">
        <v>1</v>
      </c>
      <c r="DZ22">
        <v>1.0059135483871</v>
      </c>
      <c r="EA22">
        <v>0.12772727419354701</v>
      </c>
      <c r="EB22">
        <v>1.4705251699239299E-2</v>
      </c>
      <c r="EC22">
        <v>1</v>
      </c>
      <c r="ED22">
        <v>3</v>
      </c>
      <c r="EE22">
        <v>3</v>
      </c>
      <c r="EF22" t="s">
        <v>302</v>
      </c>
      <c r="EG22">
        <v>100</v>
      </c>
      <c r="EH22">
        <v>100</v>
      </c>
      <c r="EI22">
        <v>3.0179999999999998</v>
      </c>
      <c r="EJ22">
        <v>0.27189999999999998</v>
      </c>
      <c r="EK22">
        <v>3.0179999999999199</v>
      </c>
      <c r="EL22">
        <v>0</v>
      </c>
      <c r="EM22">
        <v>0</v>
      </c>
      <c r="EN22">
        <v>0</v>
      </c>
      <c r="EO22">
        <v>0.27188499999999699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7.5</v>
      </c>
      <c r="EX22">
        <v>7.5</v>
      </c>
      <c r="EY22">
        <v>2</v>
      </c>
      <c r="EZ22">
        <v>513.78800000000001</v>
      </c>
      <c r="FA22">
        <v>473.42200000000003</v>
      </c>
      <c r="FB22">
        <v>23.9054</v>
      </c>
      <c r="FC22">
        <v>33.683500000000002</v>
      </c>
      <c r="FD22">
        <v>30.000499999999999</v>
      </c>
      <c r="FE22">
        <v>33.655099999999997</v>
      </c>
      <c r="FF22">
        <v>33.643000000000001</v>
      </c>
      <c r="FG22">
        <v>12.8596</v>
      </c>
      <c r="FH22">
        <v>17.1112</v>
      </c>
      <c r="FI22">
        <v>35.818199999999997</v>
      </c>
      <c r="FJ22">
        <v>23.904199999999999</v>
      </c>
      <c r="FK22">
        <v>202.32300000000001</v>
      </c>
      <c r="FL22">
        <v>21.2883</v>
      </c>
      <c r="FM22">
        <v>101.39</v>
      </c>
      <c r="FN22">
        <v>100.785</v>
      </c>
    </row>
    <row r="23" spans="1:170" x14ac:dyDescent="0.25">
      <c r="A23">
        <v>7</v>
      </c>
      <c r="B23">
        <v>1608238976.5</v>
      </c>
      <c r="C23">
        <v>544</v>
      </c>
      <c r="D23" t="s">
        <v>315</v>
      </c>
      <c r="E23" t="s">
        <v>316</v>
      </c>
      <c r="F23" t="s">
        <v>285</v>
      </c>
      <c r="G23" t="s">
        <v>286</v>
      </c>
      <c r="H23">
        <v>1608238968.75</v>
      </c>
      <c r="I23">
        <f t="shared" si="0"/>
        <v>8.4953446096972885E-4</v>
      </c>
      <c r="J23">
        <f t="shared" si="1"/>
        <v>3.5061553841717705</v>
      </c>
      <c r="K23">
        <f t="shared" si="2"/>
        <v>249.114366666667</v>
      </c>
      <c r="L23">
        <f t="shared" si="3"/>
        <v>121.95095250399858</v>
      </c>
      <c r="M23">
        <f t="shared" si="4"/>
        <v>12.40826467594783</v>
      </c>
      <c r="N23">
        <f t="shared" si="5"/>
        <v>25.346886864862888</v>
      </c>
      <c r="O23">
        <f t="shared" si="6"/>
        <v>4.6442422480078335E-2</v>
      </c>
      <c r="P23">
        <f t="shared" si="7"/>
        <v>2.9589190145959861</v>
      </c>
      <c r="Q23">
        <f t="shared" si="8"/>
        <v>4.604122775621633E-2</v>
      </c>
      <c r="R23">
        <f t="shared" si="9"/>
        <v>2.8811524102664868E-2</v>
      </c>
      <c r="S23">
        <f t="shared" si="10"/>
        <v>231.28560412195037</v>
      </c>
      <c r="T23">
        <f t="shared" si="11"/>
        <v>29.124806756305308</v>
      </c>
      <c r="U23">
        <f t="shared" si="12"/>
        <v>29.183966666666699</v>
      </c>
      <c r="V23">
        <f t="shared" si="13"/>
        <v>4.0647850595077735</v>
      </c>
      <c r="W23">
        <f t="shared" si="14"/>
        <v>59.198460694478136</v>
      </c>
      <c r="X23">
        <f t="shared" si="15"/>
        <v>2.2455897395240569</v>
      </c>
      <c r="Y23">
        <f t="shared" si="16"/>
        <v>3.793324544557827</v>
      </c>
      <c r="Z23">
        <f t="shared" si="17"/>
        <v>1.8191953199837165</v>
      </c>
      <c r="AA23">
        <f t="shared" si="18"/>
        <v>-37.464469728765039</v>
      </c>
      <c r="AB23">
        <f t="shared" si="19"/>
        <v>-189.96055355963185</v>
      </c>
      <c r="AC23">
        <f t="shared" si="20"/>
        <v>-14.076277891888534</v>
      </c>
      <c r="AD23">
        <f t="shared" si="21"/>
        <v>-10.215697058335053</v>
      </c>
      <c r="AE23">
        <v>0</v>
      </c>
      <c r="AF23">
        <v>0</v>
      </c>
      <c r="AG23">
        <f t="shared" si="22"/>
        <v>1</v>
      </c>
      <c r="AH23">
        <f t="shared" si="23"/>
        <v>0</v>
      </c>
      <c r="AI23">
        <f t="shared" si="24"/>
        <v>53590.518052283616</v>
      </c>
      <c r="AJ23" t="s">
        <v>287</v>
      </c>
      <c r="AK23">
        <v>715.47692307692296</v>
      </c>
      <c r="AL23">
        <v>3262.08</v>
      </c>
      <c r="AM23">
        <f t="shared" si="25"/>
        <v>2546.603076923077</v>
      </c>
      <c r="AN23">
        <f t="shared" si="26"/>
        <v>0.78066849277855754</v>
      </c>
      <c r="AO23">
        <v>-0.57774747981622299</v>
      </c>
      <c r="AP23" t="s">
        <v>317</v>
      </c>
      <c r="AQ23">
        <v>820.20311538461499</v>
      </c>
      <c r="AR23">
        <v>909.3</v>
      </c>
      <c r="AS23">
        <f t="shared" si="27"/>
        <v>9.7984036748471337E-2</v>
      </c>
      <c r="AT23">
        <v>0.5</v>
      </c>
      <c r="AU23">
        <f t="shared" si="28"/>
        <v>1180.1592407472904</v>
      </c>
      <c r="AV23">
        <f t="shared" si="29"/>
        <v>3.5061553841717705</v>
      </c>
      <c r="AW23">
        <f t="shared" si="30"/>
        <v>57.818383207215263</v>
      </c>
      <c r="AX23">
        <f t="shared" si="31"/>
        <v>0.33145276586385131</v>
      </c>
      <c r="AY23">
        <f t="shared" si="32"/>
        <v>3.460467641131225E-3</v>
      </c>
      <c r="AZ23">
        <f t="shared" si="33"/>
        <v>2.5874628835367863</v>
      </c>
      <c r="BA23" t="s">
        <v>318</v>
      </c>
      <c r="BB23">
        <v>607.91</v>
      </c>
      <c r="BC23">
        <f t="shared" si="34"/>
        <v>301.39</v>
      </c>
      <c r="BD23">
        <f t="shared" si="35"/>
        <v>0.2956199098025315</v>
      </c>
      <c r="BE23">
        <f t="shared" si="36"/>
        <v>0.88644661042811868</v>
      </c>
      <c r="BF23">
        <f t="shared" si="37"/>
        <v>0.45968150970353777</v>
      </c>
      <c r="BG23">
        <f t="shared" si="38"/>
        <v>0.923889561479183</v>
      </c>
      <c r="BH23">
        <f t="shared" si="39"/>
        <v>1399.96966666667</v>
      </c>
      <c r="BI23">
        <f t="shared" si="40"/>
        <v>1180.1592407472904</v>
      </c>
      <c r="BJ23">
        <f t="shared" si="41"/>
        <v>0.8429891510130012</v>
      </c>
      <c r="BK23">
        <f t="shared" si="42"/>
        <v>0.19597830202600258</v>
      </c>
      <c r="BL23">
        <v>6</v>
      </c>
      <c r="BM23">
        <v>0.5</v>
      </c>
      <c r="BN23" t="s">
        <v>290</v>
      </c>
      <c r="BO23">
        <v>2</v>
      </c>
      <c r="BP23">
        <v>1608238968.75</v>
      </c>
      <c r="BQ23">
        <v>249.114366666667</v>
      </c>
      <c r="BR23">
        <v>253.57556666666699</v>
      </c>
      <c r="BS23">
        <v>22.0701133333333</v>
      </c>
      <c r="BT23">
        <v>21.0732033333333</v>
      </c>
      <c r="BU23">
        <v>246.09633333333301</v>
      </c>
      <c r="BV23">
        <v>21.7982266666667</v>
      </c>
      <c r="BW23">
        <v>500.01613333333302</v>
      </c>
      <c r="BX23">
        <v>101.70166666666699</v>
      </c>
      <c r="BY23">
        <v>4.6326449999999998E-2</v>
      </c>
      <c r="BZ23">
        <v>27.99315</v>
      </c>
      <c r="CA23">
        <v>29.183966666666699</v>
      </c>
      <c r="CB23">
        <v>999.9</v>
      </c>
      <c r="CC23">
        <v>0</v>
      </c>
      <c r="CD23">
        <v>0</v>
      </c>
      <c r="CE23">
        <v>9998.2483333333294</v>
      </c>
      <c r="CF23">
        <v>0</v>
      </c>
      <c r="CG23">
        <v>776.96503333333305</v>
      </c>
      <c r="CH23">
        <v>1399.96966666667</v>
      </c>
      <c r="CI23">
        <v>0.90000343333333399</v>
      </c>
      <c r="CJ23">
        <v>9.9996699999999994E-2</v>
      </c>
      <c r="CK23">
        <v>0</v>
      </c>
      <c r="CL23">
        <v>820.22103333333303</v>
      </c>
      <c r="CM23">
        <v>4.9997499999999997</v>
      </c>
      <c r="CN23">
        <v>11307.946666666699</v>
      </c>
      <c r="CO23">
        <v>12177.7866666667</v>
      </c>
      <c r="CP23">
        <v>46.561999999999998</v>
      </c>
      <c r="CQ23">
        <v>48.875</v>
      </c>
      <c r="CR23">
        <v>47.5041333333333</v>
      </c>
      <c r="CS23">
        <v>47.960099999999997</v>
      </c>
      <c r="CT23">
        <v>47.75</v>
      </c>
      <c r="CU23">
        <v>1255.479</v>
      </c>
      <c r="CV23">
        <v>139.49066666666701</v>
      </c>
      <c r="CW23">
        <v>0</v>
      </c>
      <c r="CX23">
        <v>73.299999952316298</v>
      </c>
      <c r="CY23">
        <v>0</v>
      </c>
      <c r="CZ23">
        <v>820.20311538461499</v>
      </c>
      <c r="DA23">
        <v>-5.6664273314543401</v>
      </c>
      <c r="DB23">
        <v>-74.379487077354298</v>
      </c>
      <c r="DC23">
        <v>11307.6615384615</v>
      </c>
      <c r="DD23">
        <v>15</v>
      </c>
      <c r="DE23">
        <v>1608238454.5</v>
      </c>
      <c r="DF23" t="s">
        <v>291</v>
      </c>
      <c r="DG23">
        <v>1608238454.5</v>
      </c>
      <c r="DH23">
        <v>1608238451.5</v>
      </c>
      <c r="DI23">
        <v>20</v>
      </c>
      <c r="DJ23">
        <v>-2.1019999999999999</v>
      </c>
      <c r="DK23">
        <v>5.3999999999999999E-2</v>
      </c>
      <c r="DL23">
        <v>3.0179999999999998</v>
      </c>
      <c r="DM23">
        <v>0.27200000000000002</v>
      </c>
      <c r="DN23">
        <v>401</v>
      </c>
      <c r="DO23">
        <v>22</v>
      </c>
      <c r="DP23">
        <v>0.21</v>
      </c>
      <c r="DQ23">
        <v>0.2</v>
      </c>
      <c r="DR23">
        <v>3.5086848359745102</v>
      </c>
      <c r="DS23">
        <v>-0.22381169634384099</v>
      </c>
      <c r="DT23">
        <v>2.3965054115810101E-2</v>
      </c>
      <c r="DU23">
        <v>1</v>
      </c>
      <c r="DV23">
        <v>-4.4642067741935501</v>
      </c>
      <c r="DW23">
        <v>0.19200822580646701</v>
      </c>
      <c r="DX23">
        <v>2.6951022769161399E-2</v>
      </c>
      <c r="DY23">
        <v>1</v>
      </c>
      <c r="DZ23">
        <v>0.99598880645161303</v>
      </c>
      <c r="EA23">
        <v>0.171627387096771</v>
      </c>
      <c r="EB23">
        <v>1.4512265400664101E-2</v>
      </c>
      <c r="EC23">
        <v>1</v>
      </c>
      <c r="ED23">
        <v>3</v>
      </c>
      <c r="EE23">
        <v>3</v>
      </c>
      <c r="EF23" t="s">
        <v>302</v>
      </c>
      <c r="EG23">
        <v>100</v>
      </c>
      <c r="EH23">
        <v>100</v>
      </c>
      <c r="EI23">
        <v>3.0179999999999998</v>
      </c>
      <c r="EJ23">
        <v>0.27189999999999998</v>
      </c>
      <c r="EK23">
        <v>3.0179999999999199</v>
      </c>
      <c r="EL23">
        <v>0</v>
      </c>
      <c r="EM23">
        <v>0</v>
      </c>
      <c r="EN23">
        <v>0</v>
      </c>
      <c r="EO23">
        <v>0.27188499999999699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8.6999999999999993</v>
      </c>
      <c r="EX23">
        <v>8.8000000000000007</v>
      </c>
      <c r="EY23">
        <v>2</v>
      </c>
      <c r="EZ23">
        <v>514.09500000000003</v>
      </c>
      <c r="FA23">
        <v>473.065</v>
      </c>
      <c r="FB23">
        <v>23.769400000000001</v>
      </c>
      <c r="FC23">
        <v>33.742600000000003</v>
      </c>
      <c r="FD23">
        <v>30.000599999999999</v>
      </c>
      <c r="FE23">
        <v>33.692100000000003</v>
      </c>
      <c r="FF23">
        <v>33.6768</v>
      </c>
      <c r="FG23">
        <v>15.164199999999999</v>
      </c>
      <c r="FH23">
        <v>16.528700000000001</v>
      </c>
      <c r="FI23">
        <v>35.818199999999997</v>
      </c>
      <c r="FJ23">
        <v>23.772500000000001</v>
      </c>
      <c r="FK23">
        <v>253.96</v>
      </c>
      <c r="FL23">
        <v>21.1294</v>
      </c>
      <c r="FM23">
        <v>101.376</v>
      </c>
      <c r="FN23">
        <v>100.77</v>
      </c>
    </row>
    <row r="24" spans="1:170" x14ac:dyDescent="0.25">
      <c r="A24">
        <v>8</v>
      </c>
      <c r="B24">
        <v>1608239048.5</v>
      </c>
      <c r="C24">
        <v>616</v>
      </c>
      <c r="D24" t="s">
        <v>319</v>
      </c>
      <c r="E24" t="s">
        <v>320</v>
      </c>
      <c r="F24" t="s">
        <v>285</v>
      </c>
      <c r="G24" t="s">
        <v>286</v>
      </c>
      <c r="H24">
        <v>1608239040.75</v>
      </c>
      <c r="I24">
        <f t="shared" si="0"/>
        <v>7.5976618362952656E-4</v>
      </c>
      <c r="J24">
        <f t="shared" si="1"/>
        <v>7.635307296048051</v>
      </c>
      <c r="K24">
        <f t="shared" si="2"/>
        <v>396.99363333333298</v>
      </c>
      <c r="L24">
        <f t="shared" si="3"/>
        <v>93.808772018978559</v>
      </c>
      <c r="M24">
        <f t="shared" si="4"/>
        <v>9.5448357765088563</v>
      </c>
      <c r="N24">
        <f t="shared" si="5"/>
        <v>40.393227125067042</v>
      </c>
      <c r="O24">
        <f t="shared" si="6"/>
        <v>4.155342265301052E-2</v>
      </c>
      <c r="P24">
        <f t="shared" si="7"/>
        <v>2.9588621990964814</v>
      </c>
      <c r="Q24">
        <f t="shared" si="8"/>
        <v>4.1231928020854659E-2</v>
      </c>
      <c r="R24">
        <f t="shared" si="9"/>
        <v>2.5798632548323364E-2</v>
      </c>
      <c r="S24">
        <f t="shared" si="10"/>
        <v>231.29209330965185</v>
      </c>
      <c r="T24">
        <f t="shared" si="11"/>
        <v>29.148049240180395</v>
      </c>
      <c r="U24">
        <f t="shared" si="12"/>
        <v>29.2024133333333</v>
      </c>
      <c r="V24">
        <f t="shared" si="13"/>
        <v>4.0691200212569223</v>
      </c>
      <c r="W24">
        <f t="shared" si="14"/>
        <v>59.380186027790096</v>
      </c>
      <c r="X24">
        <f t="shared" si="15"/>
        <v>2.2524923635231584</v>
      </c>
      <c r="Y24">
        <f t="shared" si="16"/>
        <v>3.7933400250194325</v>
      </c>
      <c r="Z24">
        <f t="shared" si="17"/>
        <v>1.8166276577337639</v>
      </c>
      <c r="AA24">
        <f t="shared" si="18"/>
        <v>-33.505688698062123</v>
      </c>
      <c r="AB24">
        <f t="shared" si="19"/>
        <v>-192.88831844437092</v>
      </c>
      <c r="AC24">
        <f t="shared" si="20"/>
        <v>-14.294820961068883</v>
      </c>
      <c r="AD24">
        <f t="shared" si="21"/>
        <v>-9.3967347938501007</v>
      </c>
      <c r="AE24">
        <v>0</v>
      </c>
      <c r="AF24">
        <v>0</v>
      </c>
      <c r="AG24">
        <f t="shared" si="22"/>
        <v>1</v>
      </c>
      <c r="AH24">
        <f t="shared" si="23"/>
        <v>0</v>
      </c>
      <c r="AI24">
        <f t="shared" si="24"/>
        <v>53588.834314737636</v>
      </c>
      <c r="AJ24" t="s">
        <v>287</v>
      </c>
      <c r="AK24">
        <v>715.47692307692296</v>
      </c>
      <c r="AL24">
        <v>3262.08</v>
      </c>
      <c r="AM24">
        <f t="shared" si="25"/>
        <v>2546.603076923077</v>
      </c>
      <c r="AN24">
        <f t="shared" si="26"/>
        <v>0.78066849277855754</v>
      </c>
      <c r="AO24">
        <v>-0.57774747981622299</v>
      </c>
      <c r="AP24" t="s">
        <v>321</v>
      </c>
      <c r="AQ24">
        <v>816.312461538462</v>
      </c>
      <c r="AR24">
        <v>918.12</v>
      </c>
      <c r="AS24">
        <f t="shared" si="27"/>
        <v>0.11088696299126255</v>
      </c>
      <c r="AT24">
        <v>0.5</v>
      </c>
      <c r="AU24">
        <f t="shared" si="28"/>
        <v>1180.193148754548</v>
      </c>
      <c r="AV24">
        <f t="shared" si="29"/>
        <v>7.635307296048051</v>
      </c>
      <c r="AW24">
        <f t="shared" si="30"/>
        <v>65.434017004243586</v>
      </c>
      <c r="AX24">
        <f t="shared" si="31"/>
        <v>0.3451509606587374</v>
      </c>
      <c r="AY24">
        <f t="shared" si="32"/>
        <v>6.9590768125806102E-3</v>
      </c>
      <c r="AZ24">
        <f t="shared" si="33"/>
        <v>2.5529996078943928</v>
      </c>
      <c r="BA24" t="s">
        <v>322</v>
      </c>
      <c r="BB24">
        <v>601.23</v>
      </c>
      <c r="BC24">
        <f t="shared" si="34"/>
        <v>316.89</v>
      </c>
      <c r="BD24">
        <f t="shared" si="35"/>
        <v>0.32127090934247848</v>
      </c>
      <c r="BE24">
        <f t="shared" si="36"/>
        <v>0.88090647725350923</v>
      </c>
      <c r="BF24">
        <f t="shared" si="37"/>
        <v>0.50239830547077591</v>
      </c>
      <c r="BG24">
        <f t="shared" si="38"/>
        <v>0.92042612421252568</v>
      </c>
      <c r="BH24">
        <f t="shared" si="39"/>
        <v>1400.01</v>
      </c>
      <c r="BI24">
        <f t="shared" si="40"/>
        <v>1180.193148754548</v>
      </c>
      <c r="BJ24">
        <f t="shared" si="41"/>
        <v>0.84298908490264213</v>
      </c>
      <c r="BK24">
        <f t="shared" si="42"/>
        <v>0.19597816980528421</v>
      </c>
      <c r="BL24">
        <v>6</v>
      </c>
      <c r="BM24">
        <v>0.5</v>
      </c>
      <c r="BN24" t="s">
        <v>290</v>
      </c>
      <c r="BO24">
        <v>2</v>
      </c>
      <c r="BP24">
        <v>1608239040.75</v>
      </c>
      <c r="BQ24">
        <v>396.99363333333298</v>
      </c>
      <c r="BR24">
        <v>406.51756666666699</v>
      </c>
      <c r="BS24">
        <v>22.137996666666702</v>
      </c>
      <c r="BT24">
        <v>21.246496666666701</v>
      </c>
      <c r="BU24">
        <v>393.97563333333301</v>
      </c>
      <c r="BV24">
        <v>21.866123333333299</v>
      </c>
      <c r="BW24">
        <v>500.02006666666699</v>
      </c>
      <c r="BX24">
        <v>101.700966666667</v>
      </c>
      <c r="BY24">
        <v>4.6829099999999999E-2</v>
      </c>
      <c r="BZ24">
        <v>27.993220000000001</v>
      </c>
      <c r="CA24">
        <v>29.2024133333333</v>
      </c>
      <c r="CB24">
        <v>999.9</v>
      </c>
      <c r="CC24">
        <v>0</v>
      </c>
      <c r="CD24">
        <v>0</v>
      </c>
      <c r="CE24">
        <v>9997.9950000000008</v>
      </c>
      <c r="CF24">
        <v>0</v>
      </c>
      <c r="CG24">
        <v>524.35236666666697</v>
      </c>
      <c r="CH24">
        <v>1400.01</v>
      </c>
      <c r="CI24">
        <v>0.90000676666666701</v>
      </c>
      <c r="CJ24">
        <v>9.9993460000000006E-2</v>
      </c>
      <c r="CK24">
        <v>0</v>
      </c>
      <c r="CL24">
        <v>816.33976666666695</v>
      </c>
      <c r="CM24">
        <v>4.9997499999999997</v>
      </c>
      <c r="CN24">
        <v>11273.72</v>
      </c>
      <c r="CO24">
        <v>12178.163333333299</v>
      </c>
      <c r="CP24">
        <v>46.686999999999998</v>
      </c>
      <c r="CQ24">
        <v>48.945399999999999</v>
      </c>
      <c r="CR24">
        <v>47.625</v>
      </c>
      <c r="CS24">
        <v>48.061999999999998</v>
      </c>
      <c r="CT24">
        <v>47.8414</v>
      </c>
      <c r="CU24">
        <v>1255.519</v>
      </c>
      <c r="CV24">
        <v>139.49166666666699</v>
      </c>
      <c r="CW24">
        <v>0</v>
      </c>
      <c r="CX24">
        <v>71.599999904632597</v>
      </c>
      <c r="CY24">
        <v>0</v>
      </c>
      <c r="CZ24">
        <v>816.312461538462</v>
      </c>
      <c r="DA24">
        <v>-3.2872478673067702</v>
      </c>
      <c r="DB24">
        <v>-32.3145299504611</v>
      </c>
      <c r="DC24">
        <v>11273.4692307692</v>
      </c>
      <c r="DD24">
        <v>15</v>
      </c>
      <c r="DE24">
        <v>1608238454.5</v>
      </c>
      <c r="DF24" t="s">
        <v>291</v>
      </c>
      <c r="DG24">
        <v>1608238454.5</v>
      </c>
      <c r="DH24">
        <v>1608238451.5</v>
      </c>
      <c r="DI24">
        <v>20</v>
      </c>
      <c r="DJ24">
        <v>-2.1019999999999999</v>
      </c>
      <c r="DK24">
        <v>5.3999999999999999E-2</v>
      </c>
      <c r="DL24">
        <v>3.0179999999999998</v>
      </c>
      <c r="DM24">
        <v>0.27200000000000002</v>
      </c>
      <c r="DN24">
        <v>401</v>
      </c>
      <c r="DO24">
        <v>22</v>
      </c>
      <c r="DP24">
        <v>0.21</v>
      </c>
      <c r="DQ24">
        <v>0.2</v>
      </c>
      <c r="DR24">
        <v>7.64246164586205</v>
      </c>
      <c r="DS24">
        <v>-5.66350752841525E-2</v>
      </c>
      <c r="DT24">
        <v>2.42473553196377E-2</v>
      </c>
      <c r="DU24">
        <v>1</v>
      </c>
      <c r="DV24">
        <v>-9.5290941935483904</v>
      </c>
      <c r="DW24">
        <v>0.159613064516162</v>
      </c>
      <c r="DX24">
        <v>3.4397819020715398E-2</v>
      </c>
      <c r="DY24">
        <v>1</v>
      </c>
      <c r="DZ24">
        <v>0.89177229032258098</v>
      </c>
      <c r="EA24">
        <v>-7.5712306451611297E-2</v>
      </c>
      <c r="EB24">
        <v>1.12378328705045E-2</v>
      </c>
      <c r="EC24">
        <v>1</v>
      </c>
      <c r="ED24">
        <v>3</v>
      </c>
      <c r="EE24">
        <v>3</v>
      </c>
      <c r="EF24" t="s">
        <v>302</v>
      </c>
      <c r="EG24">
        <v>100</v>
      </c>
      <c r="EH24">
        <v>100</v>
      </c>
      <c r="EI24">
        <v>3.0179999999999998</v>
      </c>
      <c r="EJ24">
        <v>0.27189999999999998</v>
      </c>
      <c r="EK24">
        <v>3.0179999999999199</v>
      </c>
      <c r="EL24">
        <v>0</v>
      </c>
      <c r="EM24">
        <v>0</v>
      </c>
      <c r="EN24">
        <v>0</v>
      </c>
      <c r="EO24">
        <v>0.27188499999999699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9.9</v>
      </c>
      <c r="EX24">
        <v>9.9</v>
      </c>
      <c r="EY24">
        <v>2</v>
      </c>
      <c r="EZ24">
        <v>514.25900000000001</v>
      </c>
      <c r="FA24">
        <v>473.34699999999998</v>
      </c>
      <c r="FB24">
        <v>23.749099999999999</v>
      </c>
      <c r="FC24">
        <v>33.827399999999997</v>
      </c>
      <c r="FD24">
        <v>30.000599999999999</v>
      </c>
      <c r="FE24">
        <v>33.752099999999999</v>
      </c>
      <c r="FF24">
        <v>33.7318</v>
      </c>
      <c r="FG24">
        <v>21.855899999999998</v>
      </c>
      <c r="FH24">
        <v>14.166</v>
      </c>
      <c r="FI24">
        <v>36.204300000000003</v>
      </c>
      <c r="FJ24">
        <v>23.749500000000001</v>
      </c>
      <c r="FK24">
        <v>407.65100000000001</v>
      </c>
      <c r="FL24">
        <v>21.323899999999998</v>
      </c>
      <c r="FM24">
        <v>101.361</v>
      </c>
      <c r="FN24">
        <v>100.752</v>
      </c>
    </row>
    <row r="25" spans="1:170" x14ac:dyDescent="0.25">
      <c r="A25">
        <v>9</v>
      </c>
      <c r="B25">
        <v>1608239169</v>
      </c>
      <c r="C25">
        <v>736.5</v>
      </c>
      <c r="D25" t="s">
        <v>323</v>
      </c>
      <c r="E25" t="s">
        <v>324</v>
      </c>
      <c r="F25" t="s">
        <v>285</v>
      </c>
      <c r="G25" t="s">
        <v>286</v>
      </c>
      <c r="H25">
        <v>1608239161.25</v>
      </c>
      <c r="I25">
        <f t="shared" si="0"/>
        <v>6.1211811443135603E-4</v>
      </c>
      <c r="J25">
        <f t="shared" si="1"/>
        <v>7.7950336269045053</v>
      </c>
      <c r="K25">
        <f t="shared" si="2"/>
        <v>499.6148</v>
      </c>
      <c r="L25">
        <f t="shared" si="3"/>
        <v>119.7120656565276</v>
      </c>
      <c r="M25">
        <f t="shared" si="4"/>
        <v>12.180173319782954</v>
      </c>
      <c r="N25">
        <f t="shared" si="5"/>
        <v>50.833596628335144</v>
      </c>
      <c r="O25">
        <f t="shared" si="6"/>
        <v>3.381054843900045E-2</v>
      </c>
      <c r="P25">
        <f t="shared" si="7"/>
        <v>2.9600477176781625</v>
      </c>
      <c r="Q25">
        <f t="shared" si="8"/>
        <v>3.3597456030699573E-2</v>
      </c>
      <c r="R25">
        <f t="shared" si="9"/>
        <v>2.1017443418284983E-2</v>
      </c>
      <c r="S25">
        <f t="shared" si="10"/>
        <v>231.2899158324912</v>
      </c>
      <c r="T25">
        <f t="shared" si="11"/>
        <v>29.156586423790262</v>
      </c>
      <c r="U25">
        <f t="shared" si="12"/>
        <v>29.179686666666701</v>
      </c>
      <c r="V25">
        <f t="shared" si="13"/>
        <v>4.0637798363413093</v>
      </c>
      <c r="W25">
        <f t="shared" si="14"/>
        <v>59.883378741378564</v>
      </c>
      <c r="X25">
        <f t="shared" si="15"/>
        <v>2.2677363064037386</v>
      </c>
      <c r="Y25">
        <f t="shared" si="16"/>
        <v>3.7869211024273164</v>
      </c>
      <c r="Z25">
        <f t="shared" si="17"/>
        <v>1.7960435299375708</v>
      </c>
      <c r="AA25">
        <f t="shared" si="18"/>
        <v>-26.9944088464228</v>
      </c>
      <c r="AB25">
        <f t="shared" si="19"/>
        <v>-193.97416126241279</v>
      </c>
      <c r="AC25">
        <f t="shared" si="20"/>
        <v>-14.365835474399152</v>
      </c>
      <c r="AD25">
        <f t="shared" si="21"/>
        <v>-4.0444897507435371</v>
      </c>
      <c r="AE25">
        <v>0</v>
      </c>
      <c r="AF25">
        <v>0</v>
      </c>
      <c r="AG25">
        <f t="shared" si="22"/>
        <v>1</v>
      </c>
      <c r="AH25">
        <f t="shared" si="23"/>
        <v>0</v>
      </c>
      <c r="AI25">
        <f t="shared" si="24"/>
        <v>53628.534689430802</v>
      </c>
      <c r="AJ25" t="s">
        <v>287</v>
      </c>
      <c r="AK25">
        <v>715.47692307692296</v>
      </c>
      <c r="AL25">
        <v>3262.08</v>
      </c>
      <c r="AM25">
        <f t="shared" si="25"/>
        <v>2546.603076923077</v>
      </c>
      <c r="AN25">
        <f t="shared" si="26"/>
        <v>0.78066849277855754</v>
      </c>
      <c r="AO25">
        <v>-0.57774747981622299</v>
      </c>
      <c r="AP25" t="s">
        <v>325</v>
      </c>
      <c r="AQ25">
        <v>819.29696153846101</v>
      </c>
      <c r="AR25">
        <v>931.35</v>
      </c>
      <c r="AS25">
        <f t="shared" si="27"/>
        <v>0.12031249096638108</v>
      </c>
      <c r="AT25">
        <v>0.5</v>
      </c>
      <c r="AU25">
        <f t="shared" si="28"/>
        <v>1180.1786497863293</v>
      </c>
      <c r="AV25">
        <f t="shared" si="29"/>
        <v>7.7950336269045053</v>
      </c>
      <c r="AW25">
        <f t="shared" si="30"/>
        <v>70.995116570566779</v>
      </c>
      <c r="AX25">
        <f t="shared" si="31"/>
        <v>0.35073817576636063</v>
      </c>
      <c r="AY25">
        <f t="shared" si="32"/>
        <v>7.0945031146230405E-3</v>
      </c>
      <c r="AZ25">
        <f t="shared" si="33"/>
        <v>2.5025285875342247</v>
      </c>
      <c r="BA25" t="s">
        <v>326</v>
      </c>
      <c r="BB25">
        <v>604.69000000000005</v>
      </c>
      <c r="BC25">
        <f t="shared" si="34"/>
        <v>326.65999999999997</v>
      </c>
      <c r="BD25">
        <f t="shared" si="35"/>
        <v>0.34302650603544671</v>
      </c>
      <c r="BE25">
        <f t="shared" si="36"/>
        <v>0.87707487421868835</v>
      </c>
      <c r="BF25">
        <f t="shared" si="37"/>
        <v>0.51906907548951708</v>
      </c>
      <c r="BG25">
        <f t="shared" si="38"/>
        <v>0.91523096831253936</v>
      </c>
      <c r="BH25">
        <f t="shared" si="39"/>
        <v>1399.99233333333</v>
      </c>
      <c r="BI25">
        <f t="shared" si="40"/>
        <v>1180.1786497863293</v>
      </c>
      <c r="BJ25">
        <f t="shared" si="41"/>
        <v>0.84298936621771892</v>
      </c>
      <c r="BK25">
        <f t="shared" si="42"/>
        <v>0.19597873243543773</v>
      </c>
      <c r="BL25">
        <v>6</v>
      </c>
      <c r="BM25">
        <v>0.5</v>
      </c>
      <c r="BN25" t="s">
        <v>290</v>
      </c>
      <c r="BO25">
        <v>2</v>
      </c>
      <c r="BP25">
        <v>1608239161.25</v>
      </c>
      <c r="BQ25">
        <v>499.6148</v>
      </c>
      <c r="BR25">
        <v>509.335466666667</v>
      </c>
      <c r="BS25">
        <v>22.2883033333333</v>
      </c>
      <c r="BT25">
        <v>21.570160000000001</v>
      </c>
      <c r="BU25">
        <v>496.0412</v>
      </c>
      <c r="BV25">
        <v>22.0488133333333</v>
      </c>
      <c r="BW25">
        <v>500.01859999999999</v>
      </c>
      <c r="BX25">
        <v>101.6992</v>
      </c>
      <c r="BY25">
        <v>4.6378049999999997E-2</v>
      </c>
      <c r="BZ25">
        <v>27.964173333333299</v>
      </c>
      <c r="CA25">
        <v>29.179686666666701</v>
      </c>
      <c r="CB25">
        <v>999.9</v>
      </c>
      <c r="CC25">
        <v>0</v>
      </c>
      <c r="CD25">
        <v>0</v>
      </c>
      <c r="CE25">
        <v>10004.8923333333</v>
      </c>
      <c r="CF25">
        <v>0</v>
      </c>
      <c r="CG25">
        <v>713.61956666666697</v>
      </c>
      <c r="CH25">
        <v>1399.99233333333</v>
      </c>
      <c r="CI25">
        <v>0.89999796666666698</v>
      </c>
      <c r="CJ25">
        <v>0.100002066666667</v>
      </c>
      <c r="CK25">
        <v>0</v>
      </c>
      <c r="CL25">
        <v>819.29343333333395</v>
      </c>
      <c r="CM25">
        <v>4.9997499999999997</v>
      </c>
      <c r="CN25">
        <v>11314.9666666667</v>
      </c>
      <c r="CO25">
        <v>12177.9866666667</v>
      </c>
      <c r="CP25">
        <v>46.547533333333298</v>
      </c>
      <c r="CQ25">
        <v>48.936999999999998</v>
      </c>
      <c r="CR25">
        <v>47.568300000000001</v>
      </c>
      <c r="CS25">
        <v>47.960099999999997</v>
      </c>
      <c r="CT25">
        <v>47.774799999999999</v>
      </c>
      <c r="CU25">
        <v>1255.4926666666699</v>
      </c>
      <c r="CV25">
        <v>139.50333333333299</v>
      </c>
      <c r="CW25">
        <v>0</v>
      </c>
      <c r="CX25">
        <v>119.700000047684</v>
      </c>
      <c r="CY25">
        <v>0</v>
      </c>
      <c r="CZ25">
        <v>819.29696153846101</v>
      </c>
      <c r="DA25">
        <v>0.43271795250071698</v>
      </c>
      <c r="DB25">
        <v>-2.1196581658602098</v>
      </c>
      <c r="DC25">
        <v>11315.1</v>
      </c>
      <c r="DD25">
        <v>15</v>
      </c>
      <c r="DE25">
        <v>1608239126</v>
      </c>
      <c r="DF25" t="s">
        <v>327</v>
      </c>
      <c r="DG25">
        <v>1608239122</v>
      </c>
      <c r="DH25">
        <v>1608239126</v>
      </c>
      <c r="DI25">
        <v>21</v>
      </c>
      <c r="DJ25">
        <v>0.55600000000000005</v>
      </c>
      <c r="DK25">
        <v>-3.2000000000000001E-2</v>
      </c>
      <c r="DL25">
        <v>3.5739999999999998</v>
      </c>
      <c r="DM25">
        <v>0.23899999999999999</v>
      </c>
      <c r="DN25">
        <v>509</v>
      </c>
      <c r="DO25">
        <v>21</v>
      </c>
      <c r="DP25">
        <v>0.16</v>
      </c>
      <c r="DQ25">
        <v>0.14000000000000001</v>
      </c>
      <c r="DR25">
        <v>7.8034342129252803</v>
      </c>
      <c r="DS25">
        <v>-0.74811042810449502</v>
      </c>
      <c r="DT25">
        <v>7.7981740313433703E-2</v>
      </c>
      <c r="DU25">
        <v>0</v>
      </c>
      <c r="DV25">
        <v>-9.7293900000000004</v>
      </c>
      <c r="DW25">
        <v>0.75534193548387396</v>
      </c>
      <c r="DX25">
        <v>9.7570517625343398E-2</v>
      </c>
      <c r="DY25">
        <v>0</v>
      </c>
      <c r="DZ25">
        <v>0.71915145161290295</v>
      </c>
      <c r="EA25">
        <v>0.199322032258064</v>
      </c>
      <c r="EB25">
        <v>3.2135726394354601E-2</v>
      </c>
      <c r="EC25">
        <v>1</v>
      </c>
      <c r="ED25">
        <v>1</v>
      </c>
      <c r="EE25">
        <v>3</v>
      </c>
      <c r="EF25" t="s">
        <v>292</v>
      </c>
      <c r="EG25">
        <v>100</v>
      </c>
      <c r="EH25">
        <v>100</v>
      </c>
      <c r="EI25">
        <v>3.5739999999999998</v>
      </c>
      <c r="EJ25">
        <v>0.23949999999999999</v>
      </c>
      <c r="EK25">
        <v>3.57364999999999</v>
      </c>
      <c r="EL25">
        <v>0</v>
      </c>
      <c r="EM25">
        <v>0</v>
      </c>
      <c r="EN25">
        <v>0</v>
      </c>
      <c r="EO25">
        <v>0.23949500000000501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0.8</v>
      </c>
      <c r="EX25">
        <v>0.7</v>
      </c>
      <c r="EY25">
        <v>2</v>
      </c>
      <c r="EZ25">
        <v>513.94899999999996</v>
      </c>
      <c r="FA25">
        <v>474.94400000000002</v>
      </c>
      <c r="FB25">
        <v>24.040099999999999</v>
      </c>
      <c r="FC25">
        <v>33.826300000000003</v>
      </c>
      <c r="FD25">
        <v>29.998899999999999</v>
      </c>
      <c r="FE25">
        <v>33.752699999999997</v>
      </c>
      <c r="FF25">
        <v>33.718800000000002</v>
      </c>
      <c r="FG25">
        <v>26.083400000000001</v>
      </c>
      <c r="FH25">
        <v>13.7705</v>
      </c>
      <c r="FI25">
        <v>37.716099999999997</v>
      </c>
      <c r="FJ25">
        <v>24.052099999999999</v>
      </c>
      <c r="FK25">
        <v>509.512</v>
      </c>
      <c r="FL25">
        <v>21.498899999999999</v>
      </c>
      <c r="FM25">
        <v>101.371</v>
      </c>
      <c r="FN25">
        <v>100.764</v>
      </c>
    </row>
    <row r="26" spans="1:170" x14ac:dyDescent="0.25">
      <c r="A26">
        <v>10</v>
      </c>
      <c r="B26">
        <v>1608239289.5</v>
      </c>
      <c r="C26">
        <v>857</v>
      </c>
      <c r="D26" t="s">
        <v>328</v>
      </c>
      <c r="E26" t="s">
        <v>329</v>
      </c>
      <c r="F26" t="s">
        <v>285</v>
      </c>
      <c r="G26" t="s">
        <v>286</v>
      </c>
      <c r="H26">
        <v>1608239281.5</v>
      </c>
      <c r="I26">
        <f t="shared" si="0"/>
        <v>5.2374814298696741E-4</v>
      </c>
      <c r="J26">
        <f t="shared" si="1"/>
        <v>8.8608834748611756</v>
      </c>
      <c r="K26">
        <f t="shared" si="2"/>
        <v>599.92116129032297</v>
      </c>
      <c r="L26">
        <f t="shared" si="3"/>
        <v>89.893108674789943</v>
      </c>
      <c r="M26">
        <f t="shared" si="4"/>
        <v>9.1455649773212109</v>
      </c>
      <c r="N26">
        <f t="shared" si="5"/>
        <v>61.034911827332785</v>
      </c>
      <c r="O26">
        <f t="shared" si="6"/>
        <v>2.849389615339841E-2</v>
      </c>
      <c r="P26">
        <f t="shared" si="7"/>
        <v>2.9590477556067256</v>
      </c>
      <c r="Q26">
        <f t="shared" si="8"/>
        <v>2.834233848195419E-2</v>
      </c>
      <c r="R26">
        <f t="shared" si="9"/>
        <v>1.7727511065213676E-2</v>
      </c>
      <c r="S26">
        <f t="shared" si="10"/>
        <v>231.29072065607247</v>
      </c>
      <c r="T26">
        <f t="shared" si="11"/>
        <v>29.230140133972409</v>
      </c>
      <c r="U26">
        <f t="shared" si="12"/>
        <v>29.217432258064498</v>
      </c>
      <c r="V26">
        <f t="shared" si="13"/>
        <v>4.0726524408898577</v>
      </c>
      <c r="W26">
        <f t="shared" si="14"/>
        <v>59.267452158634327</v>
      </c>
      <c r="X26">
        <f t="shared" si="15"/>
        <v>2.2510244386300386</v>
      </c>
      <c r="Y26">
        <f t="shared" si="16"/>
        <v>3.7980786361542629</v>
      </c>
      <c r="Z26">
        <f t="shared" si="17"/>
        <v>1.821628002259819</v>
      </c>
      <c r="AA26">
        <f t="shared" si="18"/>
        <v>-23.097293105725264</v>
      </c>
      <c r="AB26">
        <f t="shared" si="19"/>
        <v>-191.87998342455583</v>
      </c>
      <c r="AC26">
        <f t="shared" si="20"/>
        <v>-14.221778391851023</v>
      </c>
      <c r="AD26">
        <f t="shared" si="21"/>
        <v>2.0916657339403457</v>
      </c>
      <c r="AE26">
        <v>0</v>
      </c>
      <c r="AF26">
        <v>0</v>
      </c>
      <c r="AG26">
        <f t="shared" si="22"/>
        <v>1</v>
      </c>
      <c r="AH26">
        <f t="shared" si="23"/>
        <v>0</v>
      </c>
      <c r="AI26">
        <f t="shared" si="24"/>
        <v>53590.240286501001</v>
      </c>
      <c r="AJ26" t="s">
        <v>287</v>
      </c>
      <c r="AK26">
        <v>715.47692307692296</v>
      </c>
      <c r="AL26">
        <v>3262.08</v>
      </c>
      <c r="AM26">
        <f t="shared" si="25"/>
        <v>2546.603076923077</v>
      </c>
      <c r="AN26">
        <f t="shared" si="26"/>
        <v>0.78066849277855754</v>
      </c>
      <c r="AO26">
        <v>-0.57774747981622299</v>
      </c>
      <c r="AP26" t="s">
        <v>330</v>
      </c>
      <c r="AQ26">
        <v>824.43538461538503</v>
      </c>
      <c r="AR26">
        <v>943.92</v>
      </c>
      <c r="AS26">
        <f t="shared" si="27"/>
        <v>0.12658341319668498</v>
      </c>
      <c r="AT26">
        <v>0.5</v>
      </c>
      <c r="AU26">
        <f t="shared" si="28"/>
        <v>1180.1831620376524</v>
      </c>
      <c r="AV26">
        <f t="shared" si="29"/>
        <v>8.8608834748611756</v>
      </c>
      <c r="AW26">
        <f t="shared" si="30"/>
        <v>74.695806423991186</v>
      </c>
      <c r="AX26">
        <f t="shared" si="31"/>
        <v>0.35813416391219594</v>
      </c>
      <c r="AY26">
        <f t="shared" si="32"/>
        <v>7.9975983883561544E-3</v>
      </c>
      <c r="AZ26">
        <f t="shared" si="33"/>
        <v>2.4558860920416983</v>
      </c>
      <c r="BA26" t="s">
        <v>331</v>
      </c>
      <c r="BB26">
        <v>605.87</v>
      </c>
      <c r="BC26">
        <f t="shared" si="34"/>
        <v>338.04999999999995</v>
      </c>
      <c r="BD26">
        <f t="shared" si="35"/>
        <v>0.35345249337262225</v>
      </c>
      <c r="BE26">
        <f t="shared" si="36"/>
        <v>0.87273220114373484</v>
      </c>
      <c r="BF26">
        <f t="shared" si="37"/>
        <v>0.52303889876622811</v>
      </c>
      <c r="BG26">
        <f t="shared" si="38"/>
        <v>0.9102949811876091</v>
      </c>
      <c r="BH26">
        <f t="shared" si="39"/>
        <v>1399.99774193548</v>
      </c>
      <c r="BI26">
        <f t="shared" si="40"/>
        <v>1180.1831620376524</v>
      </c>
      <c r="BJ26">
        <f t="shared" si="41"/>
        <v>0.84298933254425357</v>
      </c>
      <c r="BK26">
        <f t="shared" si="42"/>
        <v>0.19597866508850717</v>
      </c>
      <c r="BL26">
        <v>6</v>
      </c>
      <c r="BM26">
        <v>0.5</v>
      </c>
      <c r="BN26" t="s">
        <v>290</v>
      </c>
      <c r="BO26">
        <v>2</v>
      </c>
      <c r="BP26">
        <v>1608239281.5</v>
      </c>
      <c r="BQ26">
        <v>599.92116129032297</v>
      </c>
      <c r="BR26">
        <v>610.93083870967803</v>
      </c>
      <c r="BS26">
        <v>22.125651612903201</v>
      </c>
      <c r="BT26">
        <v>21.511083870967699</v>
      </c>
      <c r="BU26">
        <v>596.34758064516097</v>
      </c>
      <c r="BV26">
        <v>21.886158064516099</v>
      </c>
      <c r="BW26">
        <v>500.019612903226</v>
      </c>
      <c r="BX26">
        <v>101.69212903225799</v>
      </c>
      <c r="BY26">
        <v>4.60921967741936E-2</v>
      </c>
      <c r="BZ26">
        <v>28.014635483871</v>
      </c>
      <c r="CA26">
        <v>29.217432258064498</v>
      </c>
      <c r="CB26">
        <v>999.9</v>
      </c>
      <c r="CC26">
        <v>0</v>
      </c>
      <c r="CD26">
        <v>0</v>
      </c>
      <c r="CE26">
        <v>9999.9161290322609</v>
      </c>
      <c r="CF26">
        <v>0</v>
      </c>
      <c r="CG26">
        <v>501.159516129032</v>
      </c>
      <c r="CH26">
        <v>1399.99774193548</v>
      </c>
      <c r="CI26">
        <v>0.89999996774193503</v>
      </c>
      <c r="CJ26">
        <v>0.100000096774194</v>
      </c>
      <c r="CK26">
        <v>0</v>
      </c>
      <c r="CL26">
        <v>824.41935483870998</v>
      </c>
      <c r="CM26">
        <v>4.9997499999999997</v>
      </c>
      <c r="CN26">
        <v>11384.251612903199</v>
      </c>
      <c r="CO26">
        <v>12178.016129032299</v>
      </c>
      <c r="CP26">
        <v>46.433</v>
      </c>
      <c r="CQ26">
        <v>48.875</v>
      </c>
      <c r="CR26">
        <v>47.475612903225802</v>
      </c>
      <c r="CS26">
        <v>47.852580645161297</v>
      </c>
      <c r="CT26">
        <v>47.628999999999998</v>
      </c>
      <c r="CU26">
        <v>1255.49580645161</v>
      </c>
      <c r="CV26">
        <v>139.50193548387099</v>
      </c>
      <c r="CW26">
        <v>0</v>
      </c>
      <c r="CX26">
        <v>119.700000047684</v>
      </c>
      <c r="CY26">
        <v>0</v>
      </c>
      <c r="CZ26">
        <v>824.43538461538503</v>
      </c>
      <c r="DA26">
        <v>-0.314871791831766</v>
      </c>
      <c r="DB26">
        <v>-4.1538461329573497</v>
      </c>
      <c r="DC26">
        <v>11384.2269230769</v>
      </c>
      <c r="DD26">
        <v>15</v>
      </c>
      <c r="DE26">
        <v>1608239126</v>
      </c>
      <c r="DF26" t="s">
        <v>327</v>
      </c>
      <c r="DG26">
        <v>1608239122</v>
      </c>
      <c r="DH26">
        <v>1608239126</v>
      </c>
      <c r="DI26">
        <v>21</v>
      </c>
      <c r="DJ26">
        <v>0.55600000000000005</v>
      </c>
      <c r="DK26">
        <v>-3.2000000000000001E-2</v>
      </c>
      <c r="DL26">
        <v>3.5739999999999998</v>
      </c>
      <c r="DM26">
        <v>0.23899999999999999</v>
      </c>
      <c r="DN26">
        <v>509</v>
      </c>
      <c r="DO26">
        <v>21</v>
      </c>
      <c r="DP26">
        <v>0.16</v>
      </c>
      <c r="DQ26">
        <v>0.14000000000000001</v>
      </c>
      <c r="DR26">
        <v>8.8679960903437998</v>
      </c>
      <c r="DS26">
        <v>-0.34789079277583601</v>
      </c>
      <c r="DT26">
        <v>3.7525511432529197E-2</v>
      </c>
      <c r="DU26">
        <v>1</v>
      </c>
      <c r="DV26">
        <v>-11.014493548387099</v>
      </c>
      <c r="DW26">
        <v>0.58365000000003298</v>
      </c>
      <c r="DX26">
        <v>5.7276578197284003E-2</v>
      </c>
      <c r="DY26">
        <v>0</v>
      </c>
      <c r="DZ26">
        <v>0.61589438709677402</v>
      </c>
      <c r="EA26">
        <v>-0.171030870967743</v>
      </c>
      <c r="EB26">
        <v>1.5132119320851199E-2</v>
      </c>
      <c r="EC26">
        <v>1</v>
      </c>
      <c r="ED26">
        <v>2</v>
      </c>
      <c r="EE26">
        <v>3</v>
      </c>
      <c r="EF26" t="s">
        <v>332</v>
      </c>
      <c r="EG26">
        <v>100</v>
      </c>
      <c r="EH26">
        <v>100</v>
      </c>
      <c r="EI26">
        <v>3.573</v>
      </c>
      <c r="EJ26">
        <v>0.23949999999999999</v>
      </c>
      <c r="EK26">
        <v>3.57364999999999</v>
      </c>
      <c r="EL26">
        <v>0</v>
      </c>
      <c r="EM26">
        <v>0</v>
      </c>
      <c r="EN26">
        <v>0</v>
      </c>
      <c r="EO26">
        <v>0.23949500000000501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2.8</v>
      </c>
      <c r="EX26">
        <v>2.7</v>
      </c>
      <c r="EY26">
        <v>2</v>
      </c>
      <c r="EZ26">
        <v>513.87699999999995</v>
      </c>
      <c r="FA26">
        <v>476.99400000000003</v>
      </c>
      <c r="FB26">
        <v>23.8948</v>
      </c>
      <c r="FC26">
        <v>33.641300000000001</v>
      </c>
      <c r="FD26">
        <v>29.999700000000001</v>
      </c>
      <c r="FE26">
        <v>33.625599999999999</v>
      </c>
      <c r="FF26">
        <v>33.610399999999998</v>
      </c>
      <c r="FG26">
        <v>30.101500000000001</v>
      </c>
      <c r="FH26">
        <v>14.6808</v>
      </c>
      <c r="FI26">
        <v>39.617600000000003</v>
      </c>
      <c r="FJ26">
        <v>23.892800000000001</v>
      </c>
      <c r="FK26">
        <v>610.84400000000005</v>
      </c>
      <c r="FL26">
        <v>21.704499999999999</v>
      </c>
      <c r="FM26">
        <v>101.398</v>
      </c>
      <c r="FN26">
        <v>100.803</v>
      </c>
    </row>
    <row r="27" spans="1:170" x14ac:dyDescent="0.25">
      <c r="A27">
        <v>11</v>
      </c>
      <c r="B27">
        <v>1608239395.0999999</v>
      </c>
      <c r="C27">
        <v>962.59999990463302</v>
      </c>
      <c r="D27" t="s">
        <v>333</v>
      </c>
      <c r="E27" t="s">
        <v>334</v>
      </c>
      <c r="F27" t="s">
        <v>285</v>
      </c>
      <c r="G27" t="s">
        <v>286</v>
      </c>
      <c r="H27">
        <v>1608239387.75</v>
      </c>
      <c r="I27">
        <f t="shared" si="0"/>
        <v>5.2456434143191382E-4</v>
      </c>
      <c r="J27">
        <f t="shared" si="1"/>
        <v>10.597858017298588</v>
      </c>
      <c r="K27">
        <f t="shared" si="2"/>
        <v>699.55600000000004</v>
      </c>
      <c r="L27">
        <f t="shared" si="3"/>
        <v>97.810904286174676</v>
      </c>
      <c r="M27">
        <f t="shared" si="4"/>
        <v>9.9513074585743091</v>
      </c>
      <c r="N27">
        <f t="shared" si="5"/>
        <v>71.17301379938678</v>
      </c>
      <c r="O27">
        <f t="shared" si="6"/>
        <v>2.8868366622697626E-2</v>
      </c>
      <c r="P27">
        <f t="shared" si="7"/>
        <v>2.9593158499068877</v>
      </c>
      <c r="Q27">
        <f t="shared" si="8"/>
        <v>2.8712824941090016E-2</v>
      </c>
      <c r="R27">
        <f t="shared" si="9"/>
        <v>1.7959420387119132E-2</v>
      </c>
      <c r="S27">
        <f t="shared" si="10"/>
        <v>231.28739793296756</v>
      </c>
      <c r="T27">
        <f t="shared" si="11"/>
        <v>29.203484452534646</v>
      </c>
      <c r="U27">
        <f t="shared" si="12"/>
        <v>29.208573333333302</v>
      </c>
      <c r="V27">
        <f t="shared" si="13"/>
        <v>4.0705685170891757</v>
      </c>
      <c r="W27">
        <f t="shared" si="14"/>
        <v>59.852539248735106</v>
      </c>
      <c r="X27">
        <f t="shared" si="15"/>
        <v>2.2697578555996012</v>
      </c>
      <c r="Y27">
        <f t="shared" si="16"/>
        <v>3.7922498929693598</v>
      </c>
      <c r="Z27">
        <f t="shared" si="17"/>
        <v>1.8008106614895745</v>
      </c>
      <c r="AA27">
        <f t="shared" si="18"/>
        <v>-23.1332874571474</v>
      </c>
      <c r="AB27">
        <f t="shared" si="19"/>
        <v>-194.68721978910992</v>
      </c>
      <c r="AC27">
        <f t="shared" si="20"/>
        <v>-14.426013850025956</v>
      </c>
      <c r="AD27">
        <f t="shared" si="21"/>
        <v>-0.95912316331569514</v>
      </c>
      <c r="AE27">
        <v>0</v>
      </c>
      <c r="AF27">
        <v>0</v>
      </c>
      <c r="AG27">
        <f t="shared" si="22"/>
        <v>1</v>
      </c>
      <c r="AH27">
        <f t="shared" si="23"/>
        <v>0</v>
      </c>
      <c r="AI27">
        <f t="shared" si="24"/>
        <v>53602.788416331598</v>
      </c>
      <c r="AJ27" t="s">
        <v>287</v>
      </c>
      <c r="AK27">
        <v>715.47692307692296</v>
      </c>
      <c r="AL27">
        <v>3262.08</v>
      </c>
      <c r="AM27">
        <f t="shared" si="25"/>
        <v>2546.603076923077</v>
      </c>
      <c r="AN27">
        <f t="shared" si="26"/>
        <v>0.78066849277855754</v>
      </c>
      <c r="AO27">
        <v>-0.57774747981622299</v>
      </c>
      <c r="AP27" t="s">
        <v>335</v>
      </c>
      <c r="AQ27">
        <v>832.42788461538498</v>
      </c>
      <c r="AR27">
        <v>963.32</v>
      </c>
      <c r="AS27">
        <f t="shared" si="27"/>
        <v>0.13587604885667803</v>
      </c>
      <c r="AT27">
        <v>0.5</v>
      </c>
      <c r="AU27">
        <f t="shared" si="28"/>
        <v>1180.1669907473197</v>
      </c>
      <c r="AV27">
        <f t="shared" si="29"/>
        <v>10.597858017298588</v>
      </c>
      <c r="AW27">
        <f t="shared" si="30"/>
        <v>80.178213846910751</v>
      </c>
      <c r="AX27">
        <f t="shared" si="31"/>
        <v>0.3660154465805755</v>
      </c>
      <c r="AY27">
        <f t="shared" si="32"/>
        <v>9.4695120137515947E-3</v>
      </c>
      <c r="AZ27">
        <f t="shared" si="33"/>
        <v>2.3862890835859316</v>
      </c>
      <c r="BA27" t="s">
        <v>336</v>
      </c>
      <c r="BB27">
        <v>610.73</v>
      </c>
      <c r="BC27">
        <f t="shared" si="34"/>
        <v>352.59000000000003</v>
      </c>
      <c r="BD27">
        <f t="shared" si="35"/>
        <v>0.37123036780570934</v>
      </c>
      <c r="BE27">
        <f t="shared" si="36"/>
        <v>0.86701491692911148</v>
      </c>
      <c r="BF27">
        <f t="shared" si="37"/>
        <v>0.52812496120373775</v>
      </c>
      <c r="BG27">
        <f t="shared" si="38"/>
        <v>0.90267698992081147</v>
      </c>
      <c r="BH27">
        <f t="shared" si="39"/>
        <v>1399.9786666666701</v>
      </c>
      <c r="BI27">
        <f t="shared" si="40"/>
        <v>1180.1669907473197</v>
      </c>
      <c r="BJ27">
        <f t="shared" si="41"/>
        <v>0.84298926751311221</v>
      </c>
      <c r="BK27">
        <f t="shared" si="42"/>
        <v>0.1959785350262245</v>
      </c>
      <c r="BL27">
        <v>6</v>
      </c>
      <c r="BM27">
        <v>0.5</v>
      </c>
      <c r="BN27" t="s">
        <v>290</v>
      </c>
      <c r="BO27">
        <v>2</v>
      </c>
      <c r="BP27">
        <v>1608239387.75</v>
      </c>
      <c r="BQ27">
        <v>699.55600000000004</v>
      </c>
      <c r="BR27">
        <v>712.71320000000003</v>
      </c>
      <c r="BS27">
        <v>22.309336666666699</v>
      </c>
      <c r="BT27">
        <v>21.693930000000002</v>
      </c>
      <c r="BU27">
        <v>695.98233333333303</v>
      </c>
      <c r="BV27">
        <v>22.069839999999999</v>
      </c>
      <c r="BW27">
        <v>500.0222</v>
      </c>
      <c r="BX27">
        <v>101.694066666667</v>
      </c>
      <c r="BY27">
        <v>4.6199730000000001E-2</v>
      </c>
      <c r="BZ27">
        <v>27.988289999999999</v>
      </c>
      <c r="CA27">
        <v>29.208573333333302</v>
      </c>
      <c r="CB27">
        <v>999.9</v>
      </c>
      <c r="CC27">
        <v>0</v>
      </c>
      <c r="CD27">
        <v>0</v>
      </c>
      <c r="CE27">
        <v>10001.245999999999</v>
      </c>
      <c r="CF27">
        <v>0</v>
      </c>
      <c r="CG27">
        <v>423.6096</v>
      </c>
      <c r="CH27">
        <v>1399.9786666666701</v>
      </c>
      <c r="CI27">
        <v>0.89999953333333305</v>
      </c>
      <c r="CJ27">
        <v>0.100000533333333</v>
      </c>
      <c r="CK27">
        <v>0</v>
      </c>
      <c r="CL27">
        <v>832.40373333333298</v>
      </c>
      <c r="CM27">
        <v>4.9997499999999997</v>
      </c>
      <c r="CN27">
        <v>11499.436666666699</v>
      </c>
      <c r="CO27">
        <v>12177.86</v>
      </c>
      <c r="CP27">
        <v>46.5</v>
      </c>
      <c r="CQ27">
        <v>48.936999999999998</v>
      </c>
      <c r="CR27">
        <v>47.5041333333333</v>
      </c>
      <c r="CS27">
        <v>47.916333333333299</v>
      </c>
      <c r="CT27">
        <v>47.686999999999998</v>
      </c>
      <c r="CU27">
        <v>1255.48166666667</v>
      </c>
      <c r="CV27">
        <v>139.49700000000001</v>
      </c>
      <c r="CW27">
        <v>0</v>
      </c>
      <c r="CX27">
        <v>105.200000047684</v>
      </c>
      <c r="CY27">
        <v>0</v>
      </c>
      <c r="CZ27">
        <v>832.42788461538498</v>
      </c>
      <c r="DA27">
        <v>2.4019487240766799</v>
      </c>
      <c r="DB27">
        <v>36.680341836579402</v>
      </c>
      <c r="DC27">
        <v>11499.626923076899</v>
      </c>
      <c r="DD27">
        <v>15</v>
      </c>
      <c r="DE27">
        <v>1608239126</v>
      </c>
      <c r="DF27" t="s">
        <v>327</v>
      </c>
      <c r="DG27">
        <v>1608239122</v>
      </c>
      <c r="DH27">
        <v>1608239126</v>
      </c>
      <c r="DI27">
        <v>21</v>
      </c>
      <c r="DJ27">
        <v>0.55600000000000005</v>
      </c>
      <c r="DK27">
        <v>-3.2000000000000001E-2</v>
      </c>
      <c r="DL27">
        <v>3.5739999999999998</v>
      </c>
      <c r="DM27">
        <v>0.23899999999999999</v>
      </c>
      <c r="DN27">
        <v>509</v>
      </c>
      <c r="DO27">
        <v>21</v>
      </c>
      <c r="DP27">
        <v>0.16</v>
      </c>
      <c r="DQ27">
        <v>0.14000000000000001</v>
      </c>
      <c r="DR27">
        <v>10.5971599980085</v>
      </c>
      <c r="DS27">
        <v>0.12924276092550999</v>
      </c>
      <c r="DT27">
        <v>3.2489279277033697E-2</v>
      </c>
      <c r="DU27">
        <v>1</v>
      </c>
      <c r="DV27">
        <v>-13.1568838709677</v>
      </c>
      <c r="DW27">
        <v>-0.128327419354789</v>
      </c>
      <c r="DX27">
        <v>3.9081074512039703E-2</v>
      </c>
      <c r="DY27">
        <v>1</v>
      </c>
      <c r="DZ27">
        <v>0.61644016129032297</v>
      </c>
      <c r="EA27">
        <v>3.7431290322574402E-3</v>
      </c>
      <c r="EB27">
        <v>1.78522937590063E-2</v>
      </c>
      <c r="EC27">
        <v>1</v>
      </c>
      <c r="ED27">
        <v>3</v>
      </c>
      <c r="EE27">
        <v>3</v>
      </c>
      <c r="EF27" t="s">
        <v>302</v>
      </c>
      <c r="EG27">
        <v>100</v>
      </c>
      <c r="EH27">
        <v>100</v>
      </c>
      <c r="EI27">
        <v>3.5739999999999998</v>
      </c>
      <c r="EJ27">
        <v>0.23949999999999999</v>
      </c>
      <c r="EK27">
        <v>3.57364999999999</v>
      </c>
      <c r="EL27">
        <v>0</v>
      </c>
      <c r="EM27">
        <v>0</v>
      </c>
      <c r="EN27">
        <v>0</v>
      </c>
      <c r="EO27">
        <v>0.23949500000000501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4.5999999999999996</v>
      </c>
      <c r="EX27">
        <v>4.5</v>
      </c>
      <c r="EY27">
        <v>2</v>
      </c>
      <c r="EZ27">
        <v>514.24</v>
      </c>
      <c r="FA27">
        <v>477.65899999999999</v>
      </c>
      <c r="FB27">
        <v>23.922999999999998</v>
      </c>
      <c r="FC27">
        <v>33.6143</v>
      </c>
      <c r="FD27">
        <v>30.000399999999999</v>
      </c>
      <c r="FE27">
        <v>33.595300000000002</v>
      </c>
      <c r="FF27">
        <v>33.586500000000001</v>
      </c>
      <c r="FG27">
        <v>33.974899999999998</v>
      </c>
      <c r="FH27">
        <v>15.5632</v>
      </c>
      <c r="FI27">
        <v>41.523800000000001</v>
      </c>
      <c r="FJ27">
        <v>23.922899999999998</v>
      </c>
      <c r="FK27">
        <v>712.83</v>
      </c>
      <c r="FL27">
        <v>21.671500000000002</v>
      </c>
      <c r="FM27">
        <v>101.399</v>
      </c>
      <c r="FN27">
        <v>100.79900000000001</v>
      </c>
    </row>
    <row r="28" spans="1:170" x14ac:dyDescent="0.25">
      <c r="A28">
        <v>12</v>
      </c>
      <c r="B28">
        <v>1608239487.5999999</v>
      </c>
      <c r="C28">
        <v>1055.0999999046301</v>
      </c>
      <c r="D28" t="s">
        <v>337</v>
      </c>
      <c r="E28" t="s">
        <v>338</v>
      </c>
      <c r="F28" t="s">
        <v>285</v>
      </c>
      <c r="G28" t="s">
        <v>286</v>
      </c>
      <c r="H28">
        <v>1608239479.8499999</v>
      </c>
      <c r="I28">
        <f t="shared" si="0"/>
        <v>5.0965682875610404E-4</v>
      </c>
      <c r="J28">
        <f t="shared" si="1"/>
        <v>12.361299465510085</v>
      </c>
      <c r="K28">
        <f t="shared" si="2"/>
        <v>799.26406666666696</v>
      </c>
      <c r="L28">
        <f t="shared" si="3"/>
        <v>75.206131674543101</v>
      </c>
      <c r="M28">
        <f t="shared" si="4"/>
        <v>7.6515676123287637</v>
      </c>
      <c r="N28">
        <f t="shared" si="5"/>
        <v>81.318144013448233</v>
      </c>
      <c r="O28">
        <f t="shared" si="6"/>
        <v>2.7932843903144735E-2</v>
      </c>
      <c r="P28">
        <f t="shared" si="7"/>
        <v>2.9592796655573936</v>
      </c>
      <c r="Q28">
        <f t="shared" si="8"/>
        <v>2.7787190776196617E-2</v>
      </c>
      <c r="R28">
        <f t="shared" si="9"/>
        <v>1.7380017138699161E-2</v>
      </c>
      <c r="S28">
        <f t="shared" si="10"/>
        <v>231.28871202576318</v>
      </c>
      <c r="T28">
        <f t="shared" si="11"/>
        <v>29.216666227016972</v>
      </c>
      <c r="U28">
        <f t="shared" si="12"/>
        <v>29.226013333333299</v>
      </c>
      <c r="V28">
        <f t="shared" si="13"/>
        <v>4.0746718917435079</v>
      </c>
      <c r="W28">
        <f t="shared" si="14"/>
        <v>59.74063348370322</v>
      </c>
      <c r="X28">
        <f t="shared" si="15"/>
        <v>2.2667467379915149</v>
      </c>
      <c r="Y28">
        <f t="shared" si="16"/>
        <v>3.7943131932303094</v>
      </c>
      <c r="Z28">
        <f t="shared" si="17"/>
        <v>1.8079251537519929</v>
      </c>
      <c r="AA28">
        <f t="shared" si="18"/>
        <v>-22.475866148144188</v>
      </c>
      <c r="AB28">
        <f t="shared" si="19"/>
        <v>-195.97871425422034</v>
      </c>
      <c r="AC28">
        <f t="shared" si="20"/>
        <v>-14.523823428598135</v>
      </c>
      <c r="AD28">
        <f t="shared" si="21"/>
        <v>-1.6896918051994589</v>
      </c>
      <c r="AE28">
        <v>0</v>
      </c>
      <c r="AF28">
        <v>0</v>
      </c>
      <c r="AG28">
        <f t="shared" si="22"/>
        <v>1</v>
      </c>
      <c r="AH28">
        <f t="shared" si="23"/>
        <v>0</v>
      </c>
      <c r="AI28">
        <f t="shared" si="24"/>
        <v>53600.083527702482</v>
      </c>
      <c r="AJ28" t="s">
        <v>287</v>
      </c>
      <c r="AK28">
        <v>715.47692307692296</v>
      </c>
      <c r="AL28">
        <v>3262.08</v>
      </c>
      <c r="AM28">
        <f t="shared" si="25"/>
        <v>2546.603076923077</v>
      </c>
      <c r="AN28">
        <f t="shared" si="26"/>
        <v>0.78066849277855754</v>
      </c>
      <c r="AO28">
        <v>-0.57774747981622299</v>
      </c>
      <c r="AP28" t="s">
        <v>339</v>
      </c>
      <c r="AQ28">
        <v>841.63571999999999</v>
      </c>
      <c r="AR28">
        <v>981.54</v>
      </c>
      <c r="AS28">
        <f t="shared" si="27"/>
        <v>0.14253548505409863</v>
      </c>
      <c r="AT28">
        <v>0.5</v>
      </c>
      <c r="AU28">
        <f t="shared" si="28"/>
        <v>1180.1717167614486</v>
      </c>
      <c r="AV28">
        <f t="shared" si="29"/>
        <v>12.361299465510085</v>
      </c>
      <c r="AW28">
        <f t="shared" si="30"/>
        <v>84.108174047860686</v>
      </c>
      <c r="AX28">
        <f t="shared" si="31"/>
        <v>0.37709110173808508</v>
      </c>
      <c r="AY28">
        <f t="shared" si="32"/>
        <v>1.0963698554675425E-2</v>
      </c>
      <c r="AZ28">
        <f t="shared" si="33"/>
        <v>2.323430527538358</v>
      </c>
      <c r="BA28" t="s">
        <v>340</v>
      </c>
      <c r="BB28">
        <v>611.41</v>
      </c>
      <c r="BC28">
        <f t="shared" si="34"/>
        <v>370.13</v>
      </c>
      <c r="BD28">
        <f t="shared" si="35"/>
        <v>0.37798686947829135</v>
      </c>
      <c r="BE28">
        <f t="shared" si="36"/>
        <v>0.86036360618258778</v>
      </c>
      <c r="BF28">
        <f t="shared" si="37"/>
        <v>0.52583124880739651</v>
      </c>
      <c r="BG28">
        <f t="shared" si="38"/>
        <v>0.89552236100941707</v>
      </c>
      <c r="BH28">
        <f t="shared" si="39"/>
        <v>1399.9839999999999</v>
      </c>
      <c r="BI28">
        <f t="shared" si="40"/>
        <v>1180.1717167614486</v>
      </c>
      <c r="BJ28">
        <f t="shared" si="41"/>
        <v>0.84298943185168451</v>
      </c>
      <c r="BK28">
        <f t="shared" si="42"/>
        <v>0.1959788637033692</v>
      </c>
      <c r="BL28">
        <v>6</v>
      </c>
      <c r="BM28">
        <v>0.5</v>
      </c>
      <c r="BN28" t="s">
        <v>290</v>
      </c>
      <c r="BO28">
        <v>2</v>
      </c>
      <c r="BP28">
        <v>1608239479.8499999</v>
      </c>
      <c r="BQ28">
        <v>799.26406666666696</v>
      </c>
      <c r="BR28">
        <v>814.58553333333305</v>
      </c>
      <c r="BS28">
        <v>22.279520000000002</v>
      </c>
      <c r="BT28">
        <v>21.6815933333333</v>
      </c>
      <c r="BU28">
        <v>795.69043333333298</v>
      </c>
      <c r="BV28">
        <v>22.040023333333298</v>
      </c>
      <c r="BW28">
        <v>500.02980000000002</v>
      </c>
      <c r="BX28">
        <v>101.69459999999999</v>
      </c>
      <c r="BY28">
        <v>4.6673510000000001E-2</v>
      </c>
      <c r="BZ28">
        <v>27.997620000000001</v>
      </c>
      <c r="CA28">
        <v>29.226013333333299</v>
      </c>
      <c r="CB28">
        <v>999.9</v>
      </c>
      <c r="CC28">
        <v>0</v>
      </c>
      <c r="CD28">
        <v>0</v>
      </c>
      <c r="CE28">
        <v>10000.9883333333</v>
      </c>
      <c r="CF28">
        <v>0</v>
      </c>
      <c r="CG28">
        <v>386.04443333333302</v>
      </c>
      <c r="CH28">
        <v>1399.9839999999999</v>
      </c>
      <c r="CI28">
        <v>0.89999686666666701</v>
      </c>
      <c r="CJ28">
        <v>0.100003166666667</v>
      </c>
      <c r="CK28">
        <v>0</v>
      </c>
      <c r="CL28">
        <v>841.60693333333302</v>
      </c>
      <c r="CM28">
        <v>4.9997499999999997</v>
      </c>
      <c r="CN28">
        <v>11630.9533333333</v>
      </c>
      <c r="CO28">
        <v>12177.903333333301</v>
      </c>
      <c r="CP28">
        <v>46.625</v>
      </c>
      <c r="CQ28">
        <v>49.061999999999998</v>
      </c>
      <c r="CR28">
        <v>47.625</v>
      </c>
      <c r="CS28">
        <v>48.033066666666599</v>
      </c>
      <c r="CT28">
        <v>47.807866666666598</v>
      </c>
      <c r="CU28">
        <v>1255.48</v>
      </c>
      <c r="CV28">
        <v>139.505333333333</v>
      </c>
      <c r="CW28">
        <v>0</v>
      </c>
      <c r="CX28">
        <v>91.799999952316298</v>
      </c>
      <c r="CY28">
        <v>0</v>
      </c>
      <c r="CZ28">
        <v>841.63571999999999</v>
      </c>
      <c r="DA28">
        <v>3.6217692514579301</v>
      </c>
      <c r="DB28">
        <v>70.761538476091204</v>
      </c>
      <c r="DC28">
        <v>11631.984</v>
      </c>
      <c r="DD28">
        <v>15</v>
      </c>
      <c r="DE28">
        <v>1608239126</v>
      </c>
      <c r="DF28" t="s">
        <v>327</v>
      </c>
      <c r="DG28">
        <v>1608239122</v>
      </c>
      <c r="DH28">
        <v>1608239126</v>
      </c>
      <c r="DI28">
        <v>21</v>
      </c>
      <c r="DJ28">
        <v>0.55600000000000005</v>
      </c>
      <c r="DK28">
        <v>-3.2000000000000001E-2</v>
      </c>
      <c r="DL28">
        <v>3.5739999999999998</v>
      </c>
      <c r="DM28">
        <v>0.23899999999999999</v>
      </c>
      <c r="DN28">
        <v>509</v>
      </c>
      <c r="DO28">
        <v>21</v>
      </c>
      <c r="DP28">
        <v>0.16</v>
      </c>
      <c r="DQ28">
        <v>0.14000000000000001</v>
      </c>
      <c r="DR28">
        <v>12.375819399231499</v>
      </c>
      <c r="DS28">
        <v>-0.28864699347549599</v>
      </c>
      <c r="DT28">
        <v>6.4275643356073595E-2</v>
      </c>
      <c r="DU28">
        <v>1</v>
      </c>
      <c r="DV28">
        <v>-15.332509677419401</v>
      </c>
      <c r="DW28">
        <v>0.13137580645166699</v>
      </c>
      <c r="DX28">
        <v>5.9303045424920098E-2</v>
      </c>
      <c r="DY28">
        <v>1</v>
      </c>
      <c r="DZ28">
        <v>0.59829441935483896</v>
      </c>
      <c r="EA28">
        <v>5.52516774193526E-2</v>
      </c>
      <c r="EB28">
        <v>1.4902917538077E-2</v>
      </c>
      <c r="EC28">
        <v>1</v>
      </c>
      <c r="ED28">
        <v>3</v>
      </c>
      <c r="EE28">
        <v>3</v>
      </c>
      <c r="EF28" t="s">
        <v>302</v>
      </c>
      <c r="EG28">
        <v>100</v>
      </c>
      <c r="EH28">
        <v>100</v>
      </c>
      <c r="EI28">
        <v>3.5739999999999998</v>
      </c>
      <c r="EJ28">
        <v>0.23949999999999999</v>
      </c>
      <c r="EK28">
        <v>3.57364999999999</v>
      </c>
      <c r="EL28">
        <v>0</v>
      </c>
      <c r="EM28">
        <v>0</v>
      </c>
      <c r="EN28">
        <v>0</v>
      </c>
      <c r="EO28">
        <v>0.23949500000000501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6.1</v>
      </c>
      <c r="EX28">
        <v>6</v>
      </c>
      <c r="EY28">
        <v>2</v>
      </c>
      <c r="EZ28">
        <v>513.78</v>
      </c>
      <c r="FA28">
        <v>477.58600000000001</v>
      </c>
      <c r="FB28">
        <v>23.793399999999998</v>
      </c>
      <c r="FC28">
        <v>33.698500000000003</v>
      </c>
      <c r="FD28">
        <v>30.000599999999999</v>
      </c>
      <c r="FE28">
        <v>33.6462</v>
      </c>
      <c r="FF28">
        <v>33.631799999999998</v>
      </c>
      <c r="FG28">
        <v>37.7759</v>
      </c>
      <c r="FH28">
        <v>15.457000000000001</v>
      </c>
      <c r="FI28">
        <v>42.272500000000001</v>
      </c>
      <c r="FJ28">
        <v>23.7927</v>
      </c>
      <c r="FK28">
        <v>814.77</v>
      </c>
      <c r="FL28">
        <v>21.6738</v>
      </c>
      <c r="FM28">
        <v>101.378</v>
      </c>
      <c r="FN28">
        <v>100.777</v>
      </c>
    </row>
    <row r="29" spans="1:170" x14ac:dyDescent="0.25">
      <c r="A29">
        <v>13</v>
      </c>
      <c r="B29">
        <v>1608239608.0999999</v>
      </c>
      <c r="C29">
        <v>1175.5999999046301</v>
      </c>
      <c r="D29" t="s">
        <v>341</v>
      </c>
      <c r="E29" t="s">
        <v>342</v>
      </c>
      <c r="F29" t="s">
        <v>285</v>
      </c>
      <c r="G29" t="s">
        <v>286</v>
      </c>
      <c r="H29">
        <v>1608239600.0999999</v>
      </c>
      <c r="I29">
        <f t="shared" si="0"/>
        <v>3.1792815564845922E-4</v>
      </c>
      <c r="J29">
        <f t="shared" si="1"/>
        <v>11.409157500544341</v>
      </c>
      <c r="K29">
        <f t="shared" si="2"/>
        <v>900.197580645161</v>
      </c>
      <c r="L29">
        <f t="shared" si="3"/>
        <v>-161.58124846362225</v>
      </c>
      <c r="M29">
        <f t="shared" si="4"/>
        <v>-16.438767134031579</v>
      </c>
      <c r="N29">
        <f t="shared" si="5"/>
        <v>91.583265654591159</v>
      </c>
      <c r="O29">
        <f t="shared" si="6"/>
        <v>1.7418088799301793E-2</v>
      </c>
      <c r="P29">
        <f t="shared" si="7"/>
        <v>2.9582062835952532</v>
      </c>
      <c r="Q29">
        <f t="shared" si="8"/>
        <v>1.7361312285857824E-2</v>
      </c>
      <c r="R29">
        <f t="shared" si="9"/>
        <v>1.0855905814519262E-2</v>
      </c>
      <c r="S29">
        <f t="shared" si="10"/>
        <v>231.294436557789</v>
      </c>
      <c r="T29">
        <f t="shared" si="11"/>
        <v>29.265167766766019</v>
      </c>
      <c r="U29">
        <f t="shared" si="12"/>
        <v>29.2724193548387</v>
      </c>
      <c r="V29">
        <f t="shared" si="13"/>
        <v>4.0856081143677612</v>
      </c>
      <c r="W29">
        <f t="shared" si="14"/>
        <v>60.116963214331641</v>
      </c>
      <c r="X29">
        <f t="shared" si="15"/>
        <v>2.2808499121769303</v>
      </c>
      <c r="Y29">
        <f t="shared" si="16"/>
        <v>3.7940205064004044</v>
      </c>
      <c r="Z29">
        <f t="shared" si="17"/>
        <v>1.8047582021908308</v>
      </c>
      <c r="AA29">
        <f t="shared" si="18"/>
        <v>-14.020631664097051</v>
      </c>
      <c r="AB29">
        <f t="shared" si="19"/>
        <v>-203.51962420430095</v>
      </c>
      <c r="AC29">
        <f t="shared" si="20"/>
        <v>-15.091534980044328</v>
      </c>
      <c r="AD29">
        <f t="shared" si="21"/>
        <v>-1.3373542906533089</v>
      </c>
      <c r="AE29">
        <v>0</v>
      </c>
      <c r="AF29">
        <v>0</v>
      </c>
      <c r="AG29">
        <f t="shared" si="22"/>
        <v>1</v>
      </c>
      <c r="AH29">
        <f t="shared" si="23"/>
        <v>0</v>
      </c>
      <c r="AI29">
        <f t="shared" si="24"/>
        <v>53568.940115841448</v>
      </c>
      <c r="AJ29" t="s">
        <v>287</v>
      </c>
      <c r="AK29">
        <v>715.47692307692296</v>
      </c>
      <c r="AL29">
        <v>3262.08</v>
      </c>
      <c r="AM29">
        <f t="shared" si="25"/>
        <v>2546.603076923077</v>
      </c>
      <c r="AN29">
        <f t="shared" si="26"/>
        <v>0.78066849277855754</v>
      </c>
      <c r="AO29">
        <v>-0.57774747981622299</v>
      </c>
      <c r="AP29" t="s">
        <v>343</v>
      </c>
      <c r="AQ29">
        <v>846.60865384615397</v>
      </c>
      <c r="AR29">
        <v>985.11</v>
      </c>
      <c r="AS29">
        <f t="shared" si="27"/>
        <v>0.14059480276704739</v>
      </c>
      <c r="AT29">
        <v>0.5</v>
      </c>
      <c r="AU29">
        <f t="shared" si="28"/>
        <v>1180.2019459086271</v>
      </c>
      <c r="AV29">
        <f t="shared" si="29"/>
        <v>11.409157500544341</v>
      </c>
      <c r="AW29">
        <f t="shared" si="30"/>
        <v>82.96512990515447</v>
      </c>
      <c r="AX29">
        <f t="shared" si="31"/>
        <v>0.37114636944097612</v>
      </c>
      <c r="AY29">
        <f t="shared" si="32"/>
        <v>1.0156655834974031E-2</v>
      </c>
      <c r="AZ29">
        <f t="shared" si="33"/>
        <v>2.3113865456649507</v>
      </c>
      <c r="BA29" t="s">
        <v>344</v>
      </c>
      <c r="BB29">
        <v>619.49</v>
      </c>
      <c r="BC29">
        <f t="shared" si="34"/>
        <v>365.62</v>
      </c>
      <c r="BD29">
        <f t="shared" si="35"/>
        <v>0.37881228093060021</v>
      </c>
      <c r="BE29">
        <f t="shared" si="36"/>
        <v>0.86164331205370481</v>
      </c>
      <c r="BF29">
        <f t="shared" si="37"/>
        <v>0.51366600765142312</v>
      </c>
      <c r="BG29">
        <f t="shared" si="38"/>
        <v>0.89412049354434131</v>
      </c>
      <c r="BH29">
        <f t="shared" si="39"/>
        <v>1400.02</v>
      </c>
      <c r="BI29">
        <f t="shared" si="40"/>
        <v>1180.2019459086271</v>
      </c>
      <c r="BJ29">
        <f t="shared" si="41"/>
        <v>0.84298934722977326</v>
      </c>
      <c r="BK29">
        <f t="shared" si="42"/>
        <v>0.19597869445954647</v>
      </c>
      <c r="BL29">
        <v>6</v>
      </c>
      <c r="BM29">
        <v>0.5</v>
      </c>
      <c r="BN29" t="s">
        <v>290</v>
      </c>
      <c r="BO29">
        <v>2</v>
      </c>
      <c r="BP29">
        <v>1608239600.0999999</v>
      </c>
      <c r="BQ29">
        <v>900.197580645161</v>
      </c>
      <c r="BR29">
        <v>914.23154838709695</v>
      </c>
      <c r="BS29">
        <v>22.419112903225798</v>
      </c>
      <c r="BT29">
        <v>22.046164516129</v>
      </c>
      <c r="BU29">
        <v>896.62393548387104</v>
      </c>
      <c r="BV29">
        <v>22.179616129032301</v>
      </c>
      <c r="BW29">
        <v>500.01635483871001</v>
      </c>
      <c r="BX29">
        <v>101.69035483870999</v>
      </c>
      <c r="BY29">
        <v>4.6494519354838698E-2</v>
      </c>
      <c r="BZ29">
        <v>27.9962967741935</v>
      </c>
      <c r="CA29">
        <v>29.2724193548387</v>
      </c>
      <c r="CB29">
        <v>999.9</v>
      </c>
      <c r="CC29">
        <v>0</v>
      </c>
      <c r="CD29">
        <v>0</v>
      </c>
      <c r="CE29">
        <v>9995.3193548387098</v>
      </c>
      <c r="CF29">
        <v>0</v>
      </c>
      <c r="CG29">
        <v>474.05374193548403</v>
      </c>
      <c r="CH29">
        <v>1400.02</v>
      </c>
      <c r="CI29">
        <v>0.89999635483870999</v>
      </c>
      <c r="CJ29">
        <v>0.100003725806452</v>
      </c>
      <c r="CK29">
        <v>0</v>
      </c>
      <c r="CL29">
        <v>846.63893548387102</v>
      </c>
      <c r="CM29">
        <v>4.9997499999999997</v>
      </c>
      <c r="CN29">
        <v>11703.4741935484</v>
      </c>
      <c r="CO29">
        <v>12178.203225806499</v>
      </c>
      <c r="CP29">
        <v>46.7296774193548</v>
      </c>
      <c r="CQ29">
        <v>49.186999999999998</v>
      </c>
      <c r="CR29">
        <v>47.75</v>
      </c>
      <c r="CS29">
        <v>48.186999999999998</v>
      </c>
      <c r="CT29">
        <v>47.875</v>
      </c>
      <c r="CU29">
        <v>1255.5151612903201</v>
      </c>
      <c r="CV29">
        <v>139.50483870967699</v>
      </c>
      <c r="CW29">
        <v>0</v>
      </c>
      <c r="CX29">
        <v>120.10000014305101</v>
      </c>
      <c r="CY29">
        <v>0</v>
      </c>
      <c r="CZ29">
        <v>846.60865384615397</v>
      </c>
      <c r="DA29">
        <v>-3.9966837576121002</v>
      </c>
      <c r="DB29">
        <v>-45.562393181400701</v>
      </c>
      <c r="DC29">
        <v>11702.996153846199</v>
      </c>
      <c r="DD29">
        <v>15</v>
      </c>
      <c r="DE29">
        <v>1608239126</v>
      </c>
      <c r="DF29" t="s">
        <v>327</v>
      </c>
      <c r="DG29">
        <v>1608239122</v>
      </c>
      <c r="DH29">
        <v>1608239126</v>
      </c>
      <c r="DI29">
        <v>21</v>
      </c>
      <c r="DJ29">
        <v>0.55600000000000005</v>
      </c>
      <c r="DK29">
        <v>-3.2000000000000001E-2</v>
      </c>
      <c r="DL29">
        <v>3.5739999999999998</v>
      </c>
      <c r="DM29">
        <v>0.23899999999999999</v>
      </c>
      <c r="DN29">
        <v>509</v>
      </c>
      <c r="DO29">
        <v>21</v>
      </c>
      <c r="DP29">
        <v>0.16</v>
      </c>
      <c r="DQ29">
        <v>0.14000000000000001</v>
      </c>
      <c r="DR29">
        <v>11.415608914369299</v>
      </c>
      <c r="DS29">
        <v>-1.1926134886567299</v>
      </c>
      <c r="DT29">
        <v>9.3303892612231307E-2</v>
      </c>
      <c r="DU29">
        <v>0</v>
      </c>
      <c r="DV29">
        <v>-14.0340677419355</v>
      </c>
      <c r="DW29">
        <v>0.78472258064519596</v>
      </c>
      <c r="DX29">
        <v>6.9290279479772801E-2</v>
      </c>
      <c r="DY29">
        <v>0</v>
      </c>
      <c r="DZ29">
        <v>0.37294451612903201</v>
      </c>
      <c r="EA29">
        <v>0.73774848387096803</v>
      </c>
      <c r="EB29">
        <v>5.9581939574635701E-2</v>
      </c>
      <c r="EC29">
        <v>0</v>
      </c>
      <c r="ED29">
        <v>0</v>
      </c>
      <c r="EE29">
        <v>3</v>
      </c>
      <c r="EF29" t="s">
        <v>297</v>
      </c>
      <c r="EG29">
        <v>100</v>
      </c>
      <c r="EH29">
        <v>100</v>
      </c>
      <c r="EI29">
        <v>3.573</v>
      </c>
      <c r="EJ29">
        <v>0.23949999999999999</v>
      </c>
      <c r="EK29">
        <v>3.57364999999999</v>
      </c>
      <c r="EL29">
        <v>0</v>
      </c>
      <c r="EM29">
        <v>0</v>
      </c>
      <c r="EN29">
        <v>0</v>
      </c>
      <c r="EO29">
        <v>0.23949500000000501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8.1</v>
      </c>
      <c r="EX29">
        <v>8</v>
      </c>
      <c r="EY29">
        <v>2</v>
      </c>
      <c r="EZ29">
        <v>513.899</v>
      </c>
      <c r="FA29">
        <v>477.83199999999999</v>
      </c>
      <c r="FB29">
        <v>23.695599999999999</v>
      </c>
      <c r="FC29">
        <v>33.871699999999997</v>
      </c>
      <c r="FD29">
        <v>30.000499999999999</v>
      </c>
      <c r="FE29">
        <v>33.774799999999999</v>
      </c>
      <c r="FF29">
        <v>33.750399999999999</v>
      </c>
      <c r="FG29">
        <v>41.4101</v>
      </c>
      <c r="FH29">
        <v>15.7233</v>
      </c>
      <c r="FI29">
        <v>43.809199999999997</v>
      </c>
      <c r="FJ29">
        <v>23.697500000000002</v>
      </c>
      <c r="FK29">
        <v>913.72299999999996</v>
      </c>
      <c r="FL29">
        <v>21.9665</v>
      </c>
      <c r="FM29">
        <v>101.34399999999999</v>
      </c>
      <c r="FN29">
        <v>100.741</v>
      </c>
    </row>
    <row r="30" spans="1:170" x14ac:dyDescent="0.25">
      <c r="A30">
        <v>14</v>
      </c>
      <c r="B30">
        <v>1608239728.5999999</v>
      </c>
      <c r="C30">
        <v>1296.0999999046301</v>
      </c>
      <c r="D30" t="s">
        <v>345</v>
      </c>
      <c r="E30" t="s">
        <v>346</v>
      </c>
      <c r="F30" t="s">
        <v>285</v>
      </c>
      <c r="G30" t="s">
        <v>286</v>
      </c>
      <c r="H30">
        <v>1608239720.5999999</v>
      </c>
      <c r="I30">
        <f t="shared" si="0"/>
        <v>2.9793998593326965E-4</v>
      </c>
      <c r="J30">
        <f t="shared" si="1"/>
        <v>11.262488693967429</v>
      </c>
      <c r="K30">
        <f t="shared" si="2"/>
        <v>1201.28983870968</v>
      </c>
      <c r="L30">
        <f t="shared" si="3"/>
        <v>82.251378652011809</v>
      </c>
      <c r="M30">
        <f t="shared" si="4"/>
        <v>8.3682148507694425</v>
      </c>
      <c r="N30">
        <f t="shared" si="5"/>
        <v>122.21863795012379</v>
      </c>
      <c r="O30">
        <f t="shared" si="6"/>
        <v>1.6419708445793092E-2</v>
      </c>
      <c r="P30">
        <f t="shared" si="7"/>
        <v>2.9587134029000945</v>
      </c>
      <c r="Q30">
        <f t="shared" si="8"/>
        <v>1.6369252538731935E-2</v>
      </c>
      <c r="R30">
        <f t="shared" si="9"/>
        <v>1.0235303100753065E-2</v>
      </c>
      <c r="S30">
        <f t="shared" si="10"/>
        <v>231.29173850933256</v>
      </c>
      <c r="T30">
        <f t="shared" si="11"/>
        <v>29.255315769731574</v>
      </c>
      <c r="U30">
        <f t="shared" si="12"/>
        <v>29.266529032258099</v>
      </c>
      <c r="V30">
        <f t="shared" si="13"/>
        <v>4.0842185617225404</v>
      </c>
      <c r="W30">
        <f t="shared" si="14"/>
        <v>60.422113760392762</v>
      </c>
      <c r="X30">
        <f t="shared" si="15"/>
        <v>2.2904510563487994</v>
      </c>
      <c r="Y30">
        <f t="shared" si="16"/>
        <v>3.7907496342013292</v>
      </c>
      <c r="Z30">
        <f t="shared" si="17"/>
        <v>1.793767505373741</v>
      </c>
      <c r="AA30">
        <f t="shared" si="18"/>
        <v>-13.139153379657191</v>
      </c>
      <c r="AB30">
        <f t="shared" si="19"/>
        <v>-204.97466810678333</v>
      </c>
      <c r="AC30">
        <f t="shared" si="20"/>
        <v>-15.195263171516205</v>
      </c>
      <c r="AD30">
        <f t="shared" si="21"/>
        <v>-2.0173461486241706</v>
      </c>
      <c r="AE30">
        <v>0</v>
      </c>
      <c r="AF30">
        <v>0</v>
      </c>
      <c r="AG30">
        <f t="shared" si="22"/>
        <v>1</v>
      </c>
      <c r="AH30">
        <f t="shared" si="23"/>
        <v>0</v>
      </c>
      <c r="AI30">
        <f t="shared" si="24"/>
        <v>53586.403211894438</v>
      </c>
      <c r="AJ30" t="s">
        <v>287</v>
      </c>
      <c r="AK30">
        <v>715.47692307692296</v>
      </c>
      <c r="AL30">
        <v>3262.08</v>
      </c>
      <c r="AM30">
        <f t="shared" si="25"/>
        <v>2546.603076923077</v>
      </c>
      <c r="AN30">
        <f t="shared" si="26"/>
        <v>0.78066849277855754</v>
      </c>
      <c r="AO30">
        <v>-0.57774747981622299</v>
      </c>
      <c r="AP30" t="s">
        <v>347</v>
      </c>
      <c r="AQ30">
        <v>849.87938461538499</v>
      </c>
      <c r="AR30">
        <v>993.02</v>
      </c>
      <c r="AS30">
        <f t="shared" si="27"/>
        <v>0.14414675976779423</v>
      </c>
      <c r="AT30">
        <v>0.5</v>
      </c>
      <c r="AU30">
        <f t="shared" si="28"/>
        <v>1180.1936910698068</v>
      </c>
      <c r="AV30">
        <f t="shared" si="29"/>
        <v>11.262488693967429</v>
      </c>
      <c r="AW30">
        <f t="shared" si="30"/>
        <v>85.060548233052899</v>
      </c>
      <c r="AX30">
        <f t="shared" si="31"/>
        <v>0.37692090793740307</v>
      </c>
      <c r="AY30">
        <f t="shared" si="32"/>
        <v>1.0032451675835401E-2</v>
      </c>
      <c r="AZ30">
        <f t="shared" si="33"/>
        <v>2.2850093653702848</v>
      </c>
      <c r="BA30" t="s">
        <v>348</v>
      </c>
      <c r="BB30">
        <v>618.73</v>
      </c>
      <c r="BC30">
        <f t="shared" si="34"/>
        <v>374.28999999999996</v>
      </c>
      <c r="BD30">
        <f t="shared" si="35"/>
        <v>0.38243237966447141</v>
      </c>
      <c r="BE30">
        <f t="shared" si="36"/>
        <v>0.85840316265345107</v>
      </c>
      <c r="BF30">
        <f t="shared" si="37"/>
        <v>0.51574197768329633</v>
      </c>
      <c r="BG30">
        <f t="shared" si="38"/>
        <v>0.89101439504329139</v>
      </c>
      <c r="BH30">
        <f t="shared" si="39"/>
        <v>1400.01096774194</v>
      </c>
      <c r="BI30">
        <f t="shared" si="40"/>
        <v>1180.1936910698068</v>
      </c>
      <c r="BJ30">
        <f t="shared" si="41"/>
        <v>0.84298888956086271</v>
      </c>
      <c r="BK30">
        <f t="shared" si="42"/>
        <v>0.19597777912172551</v>
      </c>
      <c r="BL30">
        <v>6</v>
      </c>
      <c r="BM30">
        <v>0.5</v>
      </c>
      <c r="BN30" t="s">
        <v>290</v>
      </c>
      <c r="BO30">
        <v>2</v>
      </c>
      <c r="BP30">
        <v>1608239720.5999999</v>
      </c>
      <c r="BQ30">
        <v>1201.28983870968</v>
      </c>
      <c r="BR30">
        <v>1215.2338709677399</v>
      </c>
      <c r="BS30">
        <v>22.5128967741935</v>
      </c>
      <c r="BT30">
        <v>22.163429032258101</v>
      </c>
      <c r="BU30">
        <v>1196.12483870968</v>
      </c>
      <c r="BV30">
        <v>22.257896774193501</v>
      </c>
      <c r="BW30">
        <v>500.01609677419401</v>
      </c>
      <c r="BX30">
        <v>101.69261290322601</v>
      </c>
      <c r="BY30">
        <v>4.6895758064516103E-2</v>
      </c>
      <c r="BZ30">
        <v>27.981503225806499</v>
      </c>
      <c r="CA30">
        <v>29.266529032258099</v>
      </c>
      <c r="CB30">
        <v>999.9</v>
      </c>
      <c r="CC30">
        <v>0</v>
      </c>
      <c r="CD30">
        <v>0</v>
      </c>
      <c r="CE30">
        <v>9997.9725806451606</v>
      </c>
      <c r="CF30">
        <v>0</v>
      </c>
      <c r="CG30">
        <v>609.916612903226</v>
      </c>
      <c r="CH30">
        <v>1400.01096774194</v>
      </c>
      <c r="CI30">
        <v>0.90001290322580696</v>
      </c>
      <c r="CJ30">
        <v>9.9987435483870998E-2</v>
      </c>
      <c r="CK30">
        <v>0</v>
      </c>
      <c r="CL30">
        <v>849.93193548387103</v>
      </c>
      <c r="CM30">
        <v>4.9997499999999997</v>
      </c>
      <c r="CN30">
        <v>11753.183870967699</v>
      </c>
      <c r="CO30">
        <v>12178.1870967742</v>
      </c>
      <c r="CP30">
        <v>46.8648387096774</v>
      </c>
      <c r="CQ30">
        <v>49.311999999999998</v>
      </c>
      <c r="CR30">
        <v>47.877000000000002</v>
      </c>
      <c r="CS30">
        <v>48.311999999999998</v>
      </c>
      <c r="CT30">
        <v>48</v>
      </c>
      <c r="CU30">
        <v>1255.5283870967701</v>
      </c>
      <c r="CV30">
        <v>139.48258064516099</v>
      </c>
      <c r="CW30">
        <v>0</v>
      </c>
      <c r="CX30">
        <v>120</v>
      </c>
      <c r="CY30">
        <v>0</v>
      </c>
      <c r="CZ30">
        <v>849.87938461538499</v>
      </c>
      <c r="DA30">
        <v>-3.8583247838164501</v>
      </c>
      <c r="DB30">
        <v>-60.140170989912498</v>
      </c>
      <c r="DC30">
        <v>11752.5884615385</v>
      </c>
      <c r="DD30">
        <v>15</v>
      </c>
      <c r="DE30">
        <v>1608239759.5999999</v>
      </c>
      <c r="DF30" t="s">
        <v>349</v>
      </c>
      <c r="DG30">
        <v>1608239759.5999999</v>
      </c>
      <c r="DH30">
        <v>1608239748.5999999</v>
      </c>
      <c r="DI30">
        <v>22</v>
      </c>
      <c r="DJ30">
        <v>1.591</v>
      </c>
      <c r="DK30">
        <v>1.4999999999999999E-2</v>
      </c>
      <c r="DL30">
        <v>5.165</v>
      </c>
      <c r="DM30">
        <v>0.255</v>
      </c>
      <c r="DN30">
        <v>1215</v>
      </c>
      <c r="DO30">
        <v>22</v>
      </c>
      <c r="DP30">
        <v>0.27</v>
      </c>
      <c r="DQ30">
        <v>0.19</v>
      </c>
      <c r="DR30">
        <v>12.6452029646144</v>
      </c>
      <c r="DS30">
        <v>-2.59493450099189</v>
      </c>
      <c r="DT30">
        <v>0.20436401245531499</v>
      </c>
      <c r="DU30">
        <v>0</v>
      </c>
      <c r="DV30">
        <v>-15.554545161290299</v>
      </c>
      <c r="DW30">
        <v>2.6274580645161798</v>
      </c>
      <c r="DX30">
        <v>0.20630215835299201</v>
      </c>
      <c r="DY30">
        <v>0</v>
      </c>
      <c r="DZ30">
        <v>0.33039674193548402</v>
      </c>
      <c r="EA30">
        <v>0.3150675</v>
      </c>
      <c r="EB30">
        <v>2.9884419833286199E-2</v>
      </c>
      <c r="EC30">
        <v>0</v>
      </c>
      <c r="ED30">
        <v>0</v>
      </c>
      <c r="EE30">
        <v>3</v>
      </c>
      <c r="EF30" t="s">
        <v>297</v>
      </c>
      <c r="EG30">
        <v>100</v>
      </c>
      <c r="EH30">
        <v>100</v>
      </c>
      <c r="EI30">
        <v>5.165</v>
      </c>
      <c r="EJ30">
        <v>0.255</v>
      </c>
      <c r="EK30">
        <v>3.57364999999999</v>
      </c>
      <c r="EL30">
        <v>0</v>
      </c>
      <c r="EM30">
        <v>0</v>
      </c>
      <c r="EN30">
        <v>0</v>
      </c>
      <c r="EO30">
        <v>0.23949500000000501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10.1</v>
      </c>
      <c r="EX30">
        <v>10</v>
      </c>
      <c r="EY30">
        <v>2</v>
      </c>
      <c r="EZ30">
        <v>514.33399999999995</v>
      </c>
      <c r="FA30">
        <v>478.48399999999998</v>
      </c>
      <c r="FB30">
        <v>23.734100000000002</v>
      </c>
      <c r="FC30">
        <v>34.026499999999999</v>
      </c>
      <c r="FD30">
        <v>30.000499999999999</v>
      </c>
      <c r="FE30">
        <v>33.916200000000003</v>
      </c>
      <c r="FF30">
        <v>33.886899999999997</v>
      </c>
      <c r="FG30">
        <v>52.155999999999999</v>
      </c>
      <c r="FH30">
        <v>16.499500000000001</v>
      </c>
      <c r="FI30">
        <v>45.3538</v>
      </c>
      <c r="FJ30">
        <v>23.74</v>
      </c>
      <c r="FK30">
        <v>1215.08</v>
      </c>
      <c r="FL30">
        <v>22.148700000000002</v>
      </c>
      <c r="FM30">
        <v>101.322</v>
      </c>
      <c r="FN30">
        <v>100.712</v>
      </c>
    </row>
    <row r="31" spans="1:170" x14ac:dyDescent="0.25">
      <c r="A31">
        <v>15</v>
      </c>
      <c r="B31">
        <v>1608239825.5999999</v>
      </c>
      <c r="C31">
        <v>1393.0999999046301</v>
      </c>
      <c r="D31" t="s">
        <v>350</v>
      </c>
      <c r="E31" t="s">
        <v>351</v>
      </c>
      <c r="F31" t="s">
        <v>285</v>
      </c>
      <c r="G31" t="s">
        <v>286</v>
      </c>
      <c r="H31">
        <v>1608239817.5999999</v>
      </c>
      <c r="I31">
        <f t="shared" si="0"/>
        <v>4.2702447898919111E-4</v>
      </c>
      <c r="J31">
        <f t="shared" si="1"/>
        <v>13.679620776594236</v>
      </c>
      <c r="K31">
        <f t="shared" si="2"/>
        <v>1393.7703225806499</v>
      </c>
      <c r="L31">
        <f t="shared" si="3"/>
        <v>440.28530359405801</v>
      </c>
      <c r="M31">
        <f t="shared" si="4"/>
        <v>44.793096831736499</v>
      </c>
      <c r="N31">
        <f t="shared" si="5"/>
        <v>141.79734937988565</v>
      </c>
      <c r="O31">
        <f t="shared" si="6"/>
        <v>2.3702214888135772E-2</v>
      </c>
      <c r="P31">
        <f t="shared" si="7"/>
        <v>2.9588997628164746</v>
      </c>
      <c r="Q31">
        <f t="shared" si="8"/>
        <v>2.3597238107275466E-2</v>
      </c>
      <c r="R31">
        <f t="shared" si="9"/>
        <v>1.475766668641737E-2</v>
      </c>
      <c r="S31">
        <f t="shared" si="10"/>
        <v>231.28843666321103</v>
      </c>
      <c r="T31">
        <f t="shared" si="11"/>
        <v>29.188344774079741</v>
      </c>
      <c r="U31">
        <f t="shared" si="12"/>
        <v>29.1804225806452</v>
      </c>
      <c r="V31">
        <f t="shared" si="13"/>
        <v>4.0639526615125741</v>
      </c>
      <c r="W31">
        <f t="shared" si="14"/>
        <v>60.272389583244546</v>
      </c>
      <c r="X31">
        <f t="shared" si="15"/>
        <v>2.2802942494764404</v>
      </c>
      <c r="Y31">
        <f t="shared" si="16"/>
        <v>3.7833148233272502</v>
      </c>
      <c r="Z31">
        <f t="shared" si="17"/>
        <v>1.7836584120361336</v>
      </c>
      <c r="AA31">
        <f t="shared" si="18"/>
        <v>-18.831779523423329</v>
      </c>
      <c r="AB31">
        <f t="shared" si="19"/>
        <v>-196.62254514116466</v>
      </c>
      <c r="AC31">
        <f t="shared" si="20"/>
        <v>-14.566497050981317</v>
      </c>
      <c r="AD31">
        <f t="shared" si="21"/>
        <v>1.2676149476417038</v>
      </c>
      <c r="AE31">
        <v>0</v>
      </c>
      <c r="AF31">
        <v>0</v>
      </c>
      <c r="AG31">
        <f t="shared" si="22"/>
        <v>1</v>
      </c>
      <c r="AH31">
        <f t="shared" si="23"/>
        <v>0</v>
      </c>
      <c r="AI31">
        <f t="shared" si="24"/>
        <v>53597.761006273329</v>
      </c>
      <c r="AJ31" t="s">
        <v>287</v>
      </c>
      <c r="AK31">
        <v>715.47692307692296</v>
      </c>
      <c r="AL31">
        <v>3262.08</v>
      </c>
      <c r="AM31">
        <f t="shared" si="25"/>
        <v>2546.603076923077</v>
      </c>
      <c r="AN31">
        <f t="shared" si="26"/>
        <v>0.78066849277855754</v>
      </c>
      <c r="AO31">
        <v>-0.57774747981622299</v>
      </c>
      <c r="AP31" t="s">
        <v>352</v>
      </c>
      <c r="AQ31">
        <v>853.50616000000002</v>
      </c>
      <c r="AR31">
        <v>1005.03</v>
      </c>
      <c r="AS31">
        <f t="shared" si="27"/>
        <v>0.15076548958737546</v>
      </c>
      <c r="AT31">
        <v>0.5</v>
      </c>
      <c r="AU31">
        <f t="shared" si="28"/>
        <v>1180.172691069891</v>
      </c>
      <c r="AV31">
        <f t="shared" si="29"/>
        <v>13.679620776594236</v>
      </c>
      <c r="AW31">
        <f t="shared" si="30"/>
        <v>88.964656783401267</v>
      </c>
      <c r="AX31">
        <f t="shared" si="31"/>
        <v>0.38442633553227268</v>
      </c>
      <c r="AY31">
        <f t="shared" si="32"/>
        <v>1.2080747473901785E-2</v>
      </c>
      <c r="AZ31">
        <f t="shared" si="33"/>
        <v>2.2457538580937886</v>
      </c>
      <c r="BA31" t="s">
        <v>353</v>
      </c>
      <c r="BB31">
        <v>618.66999999999996</v>
      </c>
      <c r="BC31">
        <f t="shared" si="34"/>
        <v>386.36</v>
      </c>
      <c r="BD31">
        <f t="shared" si="35"/>
        <v>0.39218304172274548</v>
      </c>
      <c r="BE31">
        <f t="shared" si="36"/>
        <v>0.85384030475786965</v>
      </c>
      <c r="BF31">
        <f t="shared" si="37"/>
        <v>0.52330246879142628</v>
      </c>
      <c r="BG31">
        <f t="shared" si="38"/>
        <v>0.88629830869719672</v>
      </c>
      <c r="BH31">
        <f t="shared" si="39"/>
        <v>1399.98548387097</v>
      </c>
      <c r="BI31">
        <f t="shared" si="40"/>
        <v>1180.172691069891</v>
      </c>
      <c r="BJ31">
        <f t="shared" si="41"/>
        <v>0.84298923429313344</v>
      </c>
      <c r="BK31">
        <f t="shared" si="42"/>
        <v>0.19597846858626716</v>
      </c>
      <c r="BL31">
        <v>6</v>
      </c>
      <c r="BM31">
        <v>0.5</v>
      </c>
      <c r="BN31" t="s">
        <v>290</v>
      </c>
      <c r="BO31">
        <v>2</v>
      </c>
      <c r="BP31">
        <v>1608239817.5999999</v>
      </c>
      <c r="BQ31">
        <v>1393.7703225806499</v>
      </c>
      <c r="BR31">
        <v>1410.8996774193599</v>
      </c>
      <c r="BS31">
        <v>22.413722580645199</v>
      </c>
      <c r="BT31">
        <v>21.912790322580701</v>
      </c>
      <c r="BU31">
        <v>1388.6048387096801</v>
      </c>
      <c r="BV31">
        <v>22.158983870967699</v>
      </c>
      <c r="BW31">
        <v>500.01164516129001</v>
      </c>
      <c r="BX31">
        <v>101.68935483871</v>
      </c>
      <c r="BY31">
        <v>4.71702419354839E-2</v>
      </c>
      <c r="BZ31">
        <v>27.947835483871</v>
      </c>
      <c r="CA31">
        <v>29.1804225806452</v>
      </c>
      <c r="CB31">
        <v>999.9</v>
      </c>
      <c r="CC31">
        <v>0</v>
      </c>
      <c r="CD31">
        <v>0</v>
      </c>
      <c r="CE31">
        <v>9999.34967741935</v>
      </c>
      <c r="CF31">
        <v>0</v>
      </c>
      <c r="CG31">
        <v>750.86554838709696</v>
      </c>
      <c r="CH31">
        <v>1399.98548387097</v>
      </c>
      <c r="CI31">
        <v>0.90000019354838701</v>
      </c>
      <c r="CJ31">
        <v>9.9999887096774195E-2</v>
      </c>
      <c r="CK31">
        <v>0</v>
      </c>
      <c r="CL31">
        <v>853.49909677419396</v>
      </c>
      <c r="CM31">
        <v>4.9997499999999997</v>
      </c>
      <c r="CN31">
        <v>11794.0903225806</v>
      </c>
      <c r="CO31">
        <v>12177.9096774193</v>
      </c>
      <c r="CP31">
        <v>46.75</v>
      </c>
      <c r="CQ31">
        <v>49.187064516128999</v>
      </c>
      <c r="CR31">
        <v>47.8</v>
      </c>
      <c r="CS31">
        <v>48.186999999999998</v>
      </c>
      <c r="CT31">
        <v>47.947161290322597</v>
      </c>
      <c r="CU31">
        <v>1255.4893548387099</v>
      </c>
      <c r="CV31">
        <v>139.49612903225801</v>
      </c>
      <c r="CW31">
        <v>0</v>
      </c>
      <c r="CX31">
        <v>96.100000143051105</v>
      </c>
      <c r="CY31">
        <v>0</v>
      </c>
      <c r="CZ31">
        <v>853.50616000000002</v>
      </c>
      <c r="DA31">
        <v>0.33053846505266699</v>
      </c>
      <c r="DB31">
        <v>-1.77692301950429</v>
      </c>
      <c r="DC31">
        <v>11794.072</v>
      </c>
      <c r="DD31">
        <v>15</v>
      </c>
      <c r="DE31">
        <v>1608239759.5999999</v>
      </c>
      <c r="DF31" t="s">
        <v>349</v>
      </c>
      <c r="DG31">
        <v>1608239759.5999999</v>
      </c>
      <c r="DH31">
        <v>1608239748.5999999</v>
      </c>
      <c r="DI31">
        <v>22</v>
      </c>
      <c r="DJ31">
        <v>1.591</v>
      </c>
      <c r="DK31">
        <v>1.4999999999999999E-2</v>
      </c>
      <c r="DL31">
        <v>5.165</v>
      </c>
      <c r="DM31">
        <v>0.255</v>
      </c>
      <c r="DN31">
        <v>1215</v>
      </c>
      <c r="DO31">
        <v>22</v>
      </c>
      <c r="DP31">
        <v>0.27</v>
      </c>
      <c r="DQ31">
        <v>0.19</v>
      </c>
      <c r="DR31">
        <v>13.704426381427099</v>
      </c>
      <c r="DS31">
        <v>0.17626755315762399</v>
      </c>
      <c r="DT31">
        <v>0.129916966333645</v>
      </c>
      <c r="DU31">
        <v>1</v>
      </c>
      <c r="DV31">
        <v>-17.141416129032301</v>
      </c>
      <c r="DW31">
        <v>9.0387096774349508E-3</v>
      </c>
      <c r="DX31">
        <v>0.174396757695472</v>
      </c>
      <c r="DY31">
        <v>1</v>
      </c>
      <c r="DZ31">
        <v>0.50002132258064502</v>
      </c>
      <c r="EA31">
        <v>0.118303887096774</v>
      </c>
      <c r="EB31">
        <v>8.9141824888392795E-3</v>
      </c>
      <c r="EC31">
        <v>1</v>
      </c>
      <c r="ED31">
        <v>3</v>
      </c>
      <c r="EE31">
        <v>3</v>
      </c>
      <c r="EF31" t="s">
        <v>302</v>
      </c>
      <c r="EG31">
        <v>100</v>
      </c>
      <c r="EH31">
        <v>100</v>
      </c>
      <c r="EI31">
        <v>5.16</v>
      </c>
      <c r="EJ31">
        <v>0.25469999999999998</v>
      </c>
      <c r="EK31">
        <v>5.1654999999998399</v>
      </c>
      <c r="EL31">
        <v>0</v>
      </c>
      <c r="EM31">
        <v>0</v>
      </c>
      <c r="EN31">
        <v>0</v>
      </c>
      <c r="EO31">
        <v>0.254744999999996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1.1000000000000001</v>
      </c>
      <c r="EX31">
        <v>1.3</v>
      </c>
      <c r="EY31">
        <v>2</v>
      </c>
      <c r="EZ31">
        <v>514.11300000000006</v>
      </c>
      <c r="FA31">
        <v>479.63200000000001</v>
      </c>
      <c r="FB31">
        <v>24.184999999999999</v>
      </c>
      <c r="FC31">
        <v>34.014899999999997</v>
      </c>
      <c r="FD31">
        <v>29.998999999999999</v>
      </c>
      <c r="FE31">
        <v>33.927500000000002</v>
      </c>
      <c r="FF31">
        <v>33.889899999999997</v>
      </c>
      <c r="FG31">
        <v>58.951300000000003</v>
      </c>
      <c r="FH31">
        <v>17.0748</v>
      </c>
      <c r="FI31">
        <v>45.785600000000002</v>
      </c>
      <c r="FJ31">
        <v>24.221399999999999</v>
      </c>
      <c r="FK31">
        <v>1413.35</v>
      </c>
      <c r="FL31">
        <v>21.8657</v>
      </c>
      <c r="FM31">
        <v>101.32899999999999</v>
      </c>
      <c r="FN31">
        <v>100.72199999999999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2020-12-17T13:38:16Z</dcterms:created>
  <dcterms:modified xsi:type="dcterms:W3CDTF">2021-05-04T23:49:10Z</dcterms:modified>
</cp:coreProperties>
</file>