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uments\Forrestel Lab\GH Drydown\Data\Raw_Data_Preharvest_GHDD_20\CO2 curves!\all excel files\"/>
    </mc:Choice>
  </mc:AlternateContent>
  <xr:revisionPtr revIDLastSave="0" documentId="13_ncr:1_{D254E315-EE59-4305-9E87-53B7E3EECEAF}" xr6:coauthVersionLast="46" xr6:coauthVersionMax="46" xr10:uidLastSave="{00000000-0000-0000-0000-000000000000}"/>
  <bookViews>
    <workbookView xWindow="3495" yWindow="3495" windowWidth="21600" windowHeight="11385" xr2:uid="{00000000-000D-0000-FFFF-FFFF00000000}"/>
  </bookViews>
  <sheets>
    <sheet name="Measurements" sheetId="1" r:id="rId1"/>
    <sheet name="Remarks" sheetId="2" r:id="rId2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K31" i="1" l="1"/>
  <c r="BJ31" i="1"/>
  <c r="BH31" i="1"/>
  <c r="BI31" i="1" s="1"/>
  <c r="BG31" i="1"/>
  <c r="BF31" i="1"/>
  <c r="BE31" i="1"/>
  <c r="BD31" i="1"/>
  <c r="BC31" i="1"/>
  <c r="AX31" i="1" s="1"/>
  <c r="AZ31" i="1"/>
  <c r="AS31" i="1"/>
  <c r="AM31" i="1"/>
  <c r="AN31" i="1" s="1"/>
  <c r="AI31" i="1"/>
  <c r="AG31" i="1"/>
  <c r="K31" i="1" s="1"/>
  <c r="Y31" i="1"/>
  <c r="X31" i="1"/>
  <c r="W31" i="1"/>
  <c r="P31" i="1"/>
  <c r="N31" i="1"/>
  <c r="BK30" i="1"/>
  <c r="BJ30" i="1"/>
  <c r="BI30" i="1"/>
  <c r="AU30" i="1" s="1"/>
  <c r="AW30" i="1" s="1"/>
  <c r="BH30" i="1"/>
  <c r="BG30" i="1"/>
  <c r="BF30" i="1"/>
  <c r="BE30" i="1"/>
  <c r="BD30" i="1"/>
  <c r="BC30" i="1"/>
  <c r="AX30" i="1" s="1"/>
  <c r="AZ30" i="1"/>
  <c r="AS30" i="1"/>
  <c r="AN30" i="1"/>
  <c r="AM30" i="1"/>
  <c r="AI30" i="1"/>
  <c r="AG30" i="1"/>
  <c r="N30" i="1" s="1"/>
  <c r="Y30" i="1"/>
  <c r="X30" i="1"/>
  <c r="W30" i="1"/>
  <c r="P30" i="1"/>
  <c r="BK29" i="1"/>
  <c r="BJ29" i="1"/>
  <c r="BH29" i="1"/>
  <c r="BI29" i="1" s="1"/>
  <c r="BG29" i="1"/>
  <c r="BF29" i="1"/>
  <c r="BE29" i="1"/>
  <c r="BD29" i="1"/>
  <c r="BC29" i="1"/>
  <c r="AX29" i="1" s="1"/>
  <c r="AZ29" i="1"/>
  <c r="AS29" i="1"/>
  <c r="AM29" i="1"/>
  <c r="AN29" i="1" s="1"/>
  <c r="AI29" i="1"/>
  <c r="AG29" i="1" s="1"/>
  <c r="Y29" i="1"/>
  <c r="X29" i="1"/>
  <c r="W29" i="1" s="1"/>
  <c r="P29" i="1"/>
  <c r="BK28" i="1"/>
  <c r="BJ28" i="1"/>
  <c r="BI28" i="1"/>
  <c r="BH28" i="1"/>
  <c r="BG28" i="1"/>
  <c r="BF28" i="1"/>
  <c r="BE28" i="1"/>
  <c r="BD28" i="1"/>
  <c r="BC28" i="1"/>
  <c r="AX28" i="1" s="1"/>
  <c r="AZ28" i="1"/>
  <c r="AU28" i="1"/>
  <c r="AW28" i="1" s="1"/>
  <c r="AS28" i="1"/>
  <c r="AN28" i="1"/>
  <c r="AM28" i="1"/>
  <c r="AI28" i="1"/>
  <c r="AG28" i="1"/>
  <c r="K28" i="1" s="1"/>
  <c r="Y28" i="1"/>
  <c r="X28" i="1"/>
  <c r="W28" i="1"/>
  <c r="S28" i="1"/>
  <c r="P28" i="1"/>
  <c r="BK27" i="1"/>
  <c r="BJ27" i="1"/>
  <c r="BH27" i="1"/>
  <c r="BI27" i="1" s="1"/>
  <c r="BG27" i="1"/>
  <c r="BF27" i="1"/>
  <c r="BE27" i="1"/>
  <c r="BD27" i="1"/>
  <c r="BC27" i="1"/>
  <c r="AZ27" i="1"/>
  <c r="AX27" i="1"/>
  <c r="AS27" i="1"/>
  <c r="AM27" i="1"/>
  <c r="AN27" i="1" s="1"/>
  <c r="AI27" i="1"/>
  <c r="AG27" i="1" s="1"/>
  <c r="Y27" i="1"/>
  <c r="X27" i="1"/>
  <c r="W27" i="1" s="1"/>
  <c r="P27" i="1"/>
  <c r="BK26" i="1"/>
  <c r="S26" i="1" s="1"/>
  <c r="BJ26" i="1"/>
  <c r="BI26" i="1"/>
  <c r="BH26" i="1"/>
  <c r="BG26" i="1"/>
  <c r="BF26" i="1"/>
  <c r="BE26" i="1"/>
  <c r="BD26" i="1"/>
  <c r="BC26" i="1"/>
  <c r="AX26" i="1" s="1"/>
  <c r="AZ26" i="1"/>
  <c r="AU26" i="1"/>
  <c r="AS26" i="1"/>
  <c r="AW26" i="1" s="1"/>
  <c r="AN26" i="1"/>
  <c r="AM26" i="1"/>
  <c r="AI26" i="1"/>
  <c r="AG26" i="1" s="1"/>
  <c r="Y26" i="1"/>
  <c r="W26" i="1" s="1"/>
  <c r="X26" i="1"/>
  <c r="P26" i="1"/>
  <c r="BK25" i="1"/>
  <c r="BJ25" i="1"/>
  <c r="BH25" i="1"/>
  <c r="BI25" i="1" s="1"/>
  <c r="BG25" i="1"/>
  <c r="BF25" i="1"/>
  <c r="BE25" i="1"/>
  <c r="BD25" i="1"/>
  <c r="BC25" i="1"/>
  <c r="AZ25" i="1"/>
  <c r="AX25" i="1"/>
  <c r="AS25" i="1"/>
  <c r="AM25" i="1"/>
  <c r="AN25" i="1" s="1"/>
  <c r="AI25" i="1"/>
  <c r="AG25" i="1" s="1"/>
  <c r="Y25" i="1"/>
  <c r="X25" i="1"/>
  <c r="W25" i="1" s="1"/>
  <c r="P25" i="1"/>
  <c r="BK24" i="1"/>
  <c r="BJ24" i="1"/>
  <c r="BI24" i="1"/>
  <c r="AU24" i="1" s="1"/>
  <c r="BH24" i="1"/>
  <c r="BG24" i="1"/>
  <c r="BF24" i="1"/>
  <c r="BE24" i="1"/>
  <c r="BD24" i="1"/>
  <c r="BC24" i="1"/>
  <c r="AX24" i="1" s="1"/>
  <c r="AZ24" i="1"/>
  <c r="AS24" i="1"/>
  <c r="AW24" i="1" s="1"/>
  <c r="AN24" i="1"/>
  <c r="AM24" i="1"/>
  <c r="AI24" i="1"/>
  <c r="AG24" i="1" s="1"/>
  <c r="Y24" i="1"/>
  <c r="W24" i="1" s="1"/>
  <c r="X24" i="1"/>
  <c r="P24" i="1"/>
  <c r="BK23" i="1"/>
  <c r="BJ23" i="1"/>
  <c r="BH23" i="1"/>
  <c r="BI23" i="1" s="1"/>
  <c r="BG23" i="1"/>
  <c r="BF23" i="1"/>
  <c r="BE23" i="1"/>
  <c r="BD23" i="1"/>
  <c r="BC23" i="1"/>
  <c r="AZ23" i="1"/>
  <c r="AX23" i="1"/>
  <c r="AS23" i="1"/>
  <c r="AM23" i="1"/>
  <c r="AN23" i="1" s="1"/>
  <c r="AI23" i="1"/>
  <c r="AG23" i="1"/>
  <c r="K23" i="1" s="1"/>
  <c r="Y23" i="1"/>
  <c r="X23" i="1"/>
  <c r="W23" i="1"/>
  <c r="P23" i="1"/>
  <c r="N23" i="1"/>
  <c r="BK22" i="1"/>
  <c r="BJ22" i="1"/>
  <c r="BI22" i="1"/>
  <c r="AU22" i="1" s="1"/>
  <c r="AW22" i="1" s="1"/>
  <c r="BH22" i="1"/>
  <c r="BG22" i="1"/>
  <c r="BF22" i="1"/>
  <c r="BE22" i="1"/>
  <c r="BD22" i="1"/>
  <c r="BC22" i="1"/>
  <c r="AX22" i="1" s="1"/>
  <c r="AZ22" i="1"/>
  <c r="AS22" i="1"/>
  <c r="AM22" i="1"/>
  <c r="AN22" i="1" s="1"/>
  <c r="AI22" i="1"/>
  <c r="AG22" i="1"/>
  <c r="N22" i="1" s="1"/>
  <c r="Y22" i="1"/>
  <c r="X22" i="1"/>
  <c r="W22" i="1"/>
  <c r="P22" i="1"/>
  <c r="BK21" i="1"/>
  <c r="BJ21" i="1"/>
  <c r="BH21" i="1"/>
  <c r="BI21" i="1" s="1"/>
  <c r="BG21" i="1"/>
  <c r="BF21" i="1"/>
  <c r="BE21" i="1"/>
  <c r="BD21" i="1"/>
  <c r="BC21" i="1"/>
  <c r="AX21" i="1" s="1"/>
  <c r="AZ21" i="1"/>
  <c r="AS21" i="1"/>
  <c r="AM21" i="1"/>
  <c r="AN21" i="1" s="1"/>
  <c r="AI21" i="1"/>
  <c r="AH21" i="1"/>
  <c r="AG21" i="1"/>
  <c r="I21" i="1" s="1"/>
  <c r="Y21" i="1"/>
  <c r="X21" i="1"/>
  <c r="W21" i="1" s="1"/>
  <c r="P21" i="1"/>
  <c r="N21" i="1"/>
  <c r="K21" i="1"/>
  <c r="J21" i="1"/>
  <c r="AV21" i="1" s="1"/>
  <c r="BK20" i="1"/>
  <c r="BJ20" i="1"/>
  <c r="BH20" i="1"/>
  <c r="BI20" i="1" s="1"/>
  <c r="BG20" i="1"/>
  <c r="BF20" i="1"/>
  <c r="BE20" i="1"/>
  <c r="BD20" i="1"/>
  <c r="BC20" i="1"/>
  <c r="AZ20" i="1"/>
  <c r="AX20" i="1"/>
  <c r="AS20" i="1"/>
  <c r="AN20" i="1"/>
  <c r="AM20" i="1"/>
  <c r="AI20" i="1"/>
  <c r="AG20" i="1"/>
  <c r="K20" i="1" s="1"/>
  <c r="Y20" i="1"/>
  <c r="X20" i="1"/>
  <c r="W20" i="1"/>
  <c r="P20" i="1"/>
  <c r="BK19" i="1"/>
  <c r="BJ19" i="1"/>
  <c r="BH19" i="1"/>
  <c r="BI19" i="1" s="1"/>
  <c r="BG19" i="1"/>
  <c r="BF19" i="1"/>
  <c r="BE19" i="1"/>
  <c r="BD19" i="1"/>
  <c r="BC19" i="1"/>
  <c r="AZ19" i="1"/>
  <c r="AX19" i="1"/>
  <c r="AS19" i="1"/>
  <c r="AM19" i="1"/>
  <c r="AN19" i="1" s="1"/>
  <c r="AI19" i="1"/>
  <c r="AG19" i="1" s="1"/>
  <c r="Y19" i="1"/>
  <c r="X19" i="1"/>
  <c r="W19" i="1" s="1"/>
  <c r="P19" i="1"/>
  <c r="BK18" i="1"/>
  <c r="S18" i="1" s="1"/>
  <c r="BJ18" i="1"/>
  <c r="BI18" i="1"/>
  <c r="BH18" i="1"/>
  <c r="BG18" i="1"/>
  <c r="BF18" i="1"/>
  <c r="BE18" i="1"/>
  <c r="BD18" i="1"/>
  <c r="BC18" i="1"/>
  <c r="AX18" i="1" s="1"/>
  <c r="AZ18" i="1"/>
  <c r="AU18" i="1"/>
  <c r="AS18" i="1"/>
  <c r="AW18" i="1" s="1"/>
  <c r="AN18" i="1"/>
  <c r="AM18" i="1"/>
  <c r="AI18" i="1"/>
  <c r="AG18" i="1" s="1"/>
  <c r="Y18" i="1"/>
  <c r="W18" i="1" s="1"/>
  <c r="X18" i="1"/>
  <c r="P18" i="1"/>
  <c r="BK17" i="1"/>
  <c r="BJ17" i="1"/>
  <c r="BH17" i="1"/>
  <c r="BI17" i="1" s="1"/>
  <c r="BG17" i="1"/>
  <c r="BF17" i="1"/>
  <c r="BE17" i="1"/>
  <c r="BD17" i="1"/>
  <c r="BC17" i="1"/>
  <c r="AZ17" i="1"/>
  <c r="AX17" i="1"/>
  <c r="AS17" i="1"/>
  <c r="AM17" i="1"/>
  <c r="AN17" i="1" s="1"/>
  <c r="AI17" i="1"/>
  <c r="AG17" i="1" s="1"/>
  <c r="Y17" i="1"/>
  <c r="X17" i="1"/>
  <c r="W17" i="1" s="1"/>
  <c r="P17" i="1"/>
  <c r="S20" i="1" l="1"/>
  <c r="AU20" i="1"/>
  <c r="AW20" i="1" s="1"/>
  <c r="J26" i="1"/>
  <c r="AV26" i="1" s="1"/>
  <c r="AY26" i="1" s="1"/>
  <c r="I26" i="1"/>
  <c r="K26" i="1"/>
  <c r="AH26" i="1"/>
  <c r="N26" i="1"/>
  <c r="K17" i="1"/>
  <c r="J17" i="1"/>
  <c r="AV17" i="1" s="1"/>
  <c r="I17" i="1"/>
  <c r="AH17" i="1"/>
  <c r="N17" i="1"/>
  <c r="J18" i="1"/>
  <c r="AV18" i="1" s="1"/>
  <c r="AY18" i="1" s="1"/>
  <c r="I18" i="1"/>
  <c r="AH18" i="1"/>
  <c r="K18" i="1"/>
  <c r="N18" i="1"/>
  <c r="AA21" i="1"/>
  <c r="S23" i="1"/>
  <c r="AU23" i="1"/>
  <c r="AW23" i="1" s="1"/>
  <c r="AW29" i="1"/>
  <c r="K25" i="1"/>
  <c r="J25" i="1"/>
  <c r="AV25" i="1" s="1"/>
  <c r="N25" i="1"/>
  <c r="I25" i="1"/>
  <c r="AH25" i="1"/>
  <c r="AU25" i="1"/>
  <c r="AW25" i="1" s="1"/>
  <c r="S25" i="1"/>
  <c r="N27" i="1"/>
  <c r="K27" i="1"/>
  <c r="J27" i="1"/>
  <c r="AV27" i="1" s="1"/>
  <c r="I27" i="1"/>
  <c r="AH27" i="1"/>
  <c r="AU17" i="1"/>
  <c r="AW17" i="1" s="1"/>
  <c r="S17" i="1"/>
  <c r="N19" i="1"/>
  <c r="K19" i="1"/>
  <c r="J19" i="1"/>
  <c r="AV19" i="1" s="1"/>
  <c r="AY19" i="1" s="1"/>
  <c r="AH19" i="1"/>
  <c r="I19" i="1"/>
  <c r="AY21" i="1"/>
  <c r="AU21" i="1"/>
  <c r="S21" i="1"/>
  <c r="AU27" i="1"/>
  <c r="AW27" i="1" s="1"/>
  <c r="S27" i="1"/>
  <c r="AU29" i="1"/>
  <c r="S29" i="1"/>
  <c r="AW19" i="1"/>
  <c r="AU19" i="1"/>
  <c r="S19" i="1"/>
  <c r="AW21" i="1"/>
  <c r="S31" i="1"/>
  <c r="AU31" i="1"/>
  <c r="AW31" i="1" s="1"/>
  <c r="T26" i="1"/>
  <c r="U26" i="1" s="1"/>
  <c r="T18" i="1"/>
  <c r="U18" i="1" s="1"/>
  <c r="AH24" i="1"/>
  <c r="N24" i="1"/>
  <c r="I24" i="1"/>
  <c r="K24" i="1"/>
  <c r="J24" i="1"/>
  <c r="AV24" i="1" s="1"/>
  <c r="AY24" i="1" s="1"/>
  <c r="I29" i="1"/>
  <c r="AH29" i="1"/>
  <c r="N29" i="1"/>
  <c r="K29" i="1"/>
  <c r="J29" i="1"/>
  <c r="AV29" i="1" s="1"/>
  <c r="AY29" i="1" s="1"/>
  <c r="N20" i="1"/>
  <c r="AH22" i="1"/>
  <c r="N28" i="1"/>
  <c r="AH30" i="1"/>
  <c r="I22" i="1"/>
  <c r="S24" i="1"/>
  <c r="I30" i="1"/>
  <c r="AH20" i="1"/>
  <c r="J22" i="1"/>
  <c r="AV22" i="1" s="1"/>
  <c r="AY22" i="1" s="1"/>
  <c r="AH28" i="1"/>
  <c r="J30" i="1"/>
  <c r="AV30" i="1" s="1"/>
  <c r="AY30" i="1" s="1"/>
  <c r="I20" i="1"/>
  <c r="K22" i="1"/>
  <c r="S22" i="1"/>
  <c r="AH23" i="1"/>
  <c r="I28" i="1"/>
  <c r="T28" i="1" s="1"/>
  <c r="U28" i="1" s="1"/>
  <c r="K30" i="1"/>
  <c r="S30" i="1"/>
  <c r="AH31" i="1"/>
  <c r="J20" i="1"/>
  <c r="AV20" i="1" s="1"/>
  <c r="AY20" i="1" s="1"/>
  <c r="I23" i="1"/>
  <c r="J28" i="1"/>
  <c r="AV28" i="1" s="1"/>
  <c r="AY28" i="1" s="1"/>
  <c r="I31" i="1"/>
  <c r="J23" i="1"/>
  <c r="AV23" i="1" s="1"/>
  <c r="AY23" i="1" s="1"/>
  <c r="J31" i="1"/>
  <c r="AV31" i="1" s="1"/>
  <c r="AY31" i="1" s="1"/>
  <c r="V28" i="1" l="1"/>
  <c r="Z28" i="1" s="1"/>
  <c r="AC28" i="1"/>
  <c r="AB28" i="1"/>
  <c r="AA24" i="1"/>
  <c r="T22" i="1"/>
  <c r="U22" i="1" s="1"/>
  <c r="T24" i="1"/>
  <c r="U24" i="1" s="1"/>
  <c r="Q24" i="1" s="1"/>
  <c r="O24" i="1" s="1"/>
  <c r="R24" i="1" s="1"/>
  <c r="L24" i="1" s="1"/>
  <c r="M24" i="1" s="1"/>
  <c r="T29" i="1"/>
  <c r="U29" i="1" s="1"/>
  <c r="Q29" i="1" s="1"/>
  <c r="O29" i="1" s="1"/>
  <c r="R29" i="1" s="1"/>
  <c r="L29" i="1" s="1"/>
  <c r="M29" i="1" s="1"/>
  <c r="T25" i="1"/>
  <c r="U25" i="1" s="1"/>
  <c r="Q18" i="1"/>
  <c r="O18" i="1" s="1"/>
  <c r="R18" i="1" s="1"/>
  <c r="L18" i="1" s="1"/>
  <c r="M18" i="1" s="1"/>
  <c r="AA18" i="1"/>
  <c r="AA31" i="1"/>
  <c r="AA23" i="1"/>
  <c r="AA22" i="1"/>
  <c r="AA19" i="1"/>
  <c r="T23" i="1"/>
  <c r="U23" i="1" s="1"/>
  <c r="Q23" i="1" s="1"/>
  <c r="O23" i="1" s="1"/>
  <c r="R23" i="1" s="1"/>
  <c r="L23" i="1" s="1"/>
  <c r="M23" i="1" s="1"/>
  <c r="AA20" i="1"/>
  <c r="AA29" i="1"/>
  <c r="T31" i="1"/>
  <c r="U31" i="1" s="1"/>
  <c r="T27" i="1"/>
  <c r="U27" i="1" s="1"/>
  <c r="Q27" i="1" s="1"/>
  <c r="O27" i="1" s="1"/>
  <c r="R27" i="1" s="1"/>
  <c r="L27" i="1" s="1"/>
  <c r="M27" i="1" s="1"/>
  <c r="Q26" i="1"/>
  <c r="O26" i="1" s="1"/>
  <c r="R26" i="1" s="1"/>
  <c r="L26" i="1" s="1"/>
  <c r="M26" i="1" s="1"/>
  <c r="AA26" i="1"/>
  <c r="V18" i="1"/>
  <c r="Z18" i="1" s="1"/>
  <c r="AC18" i="1"/>
  <c r="AB18" i="1"/>
  <c r="AA25" i="1"/>
  <c r="Q25" i="1"/>
  <c r="O25" i="1" s="1"/>
  <c r="R25" i="1" s="1"/>
  <c r="L25" i="1" s="1"/>
  <c r="M25" i="1" s="1"/>
  <c r="T30" i="1"/>
  <c r="U30" i="1" s="1"/>
  <c r="AA27" i="1"/>
  <c r="AA17" i="1"/>
  <c r="Q17" i="1"/>
  <c r="O17" i="1" s="1"/>
  <c r="R17" i="1" s="1"/>
  <c r="L17" i="1" s="1"/>
  <c r="M17" i="1" s="1"/>
  <c r="AA30" i="1"/>
  <c r="Q30" i="1"/>
  <c r="O30" i="1" s="1"/>
  <c r="R30" i="1" s="1"/>
  <c r="L30" i="1" s="1"/>
  <c r="M30" i="1" s="1"/>
  <c r="T19" i="1"/>
  <c r="U19" i="1" s="1"/>
  <c r="Q19" i="1" s="1"/>
  <c r="O19" i="1" s="1"/>
  <c r="R19" i="1" s="1"/>
  <c r="L19" i="1" s="1"/>
  <c r="M19" i="1" s="1"/>
  <c r="T21" i="1"/>
  <c r="U21" i="1" s="1"/>
  <c r="AY27" i="1"/>
  <c r="AY25" i="1"/>
  <c r="AY17" i="1"/>
  <c r="T20" i="1"/>
  <c r="U20" i="1" s="1"/>
  <c r="AA28" i="1"/>
  <c r="Q28" i="1"/>
  <c r="O28" i="1" s="1"/>
  <c r="R28" i="1" s="1"/>
  <c r="L28" i="1" s="1"/>
  <c r="M28" i="1" s="1"/>
  <c r="V26" i="1"/>
  <c r="Z26" i="1" s="1"/>
  <c r="AC26" i="1"/>
  <c r="AB26" i="1"/>
  <c r="T17" i="1"/>
  <c r="U17" i="1" s="1"/>
  <c r="AC17" i="1" l="1"/>
  <c r="V17" i="1"/>
  <c r="Z17" i="1" s="1"/>
  <c r="AB17" i="1"/>
  <c r="V22" i="1"/>
  <c r="Z22" i="1" s="1"/>
  <c r="AC22" i="1"/>
  <c r="AB22" i="1"/>
  <c r="AB31" i="1"/>
  <c r="V31" i="1"/>
  <c r="Z31" i="1" s="1"/>
  <c r="AC31" i="1"/>
  <c r="AD26" i="1"/>
  <c r="AD18" i="1"/>
  <c r="Q22" i="1"/>
  <c r="O22" i="1" s="1"/>
  <c r="R22" i="1" s="1"/>
  <c r="L22" i="1" s="1"/>
  <c r="M22" i="1" s="1"/>
  <c r="AC25" i="1"/>
  <c r="V25" i="1"/>
  <c r="Z25" i="1" s="1"/>
  <c r="AB25" i="1"/>
  <c r="AC20" i="1"/>
  <c r="AD20" i="1" s="1"/>
  <c r="V20" i="1"/>
  <c r="Z20" i="1" s="1"/>
  <c r="AB20" i="1"/>
  <c r="V21" i="1"/>
  <c r="Z21" i="1" s="1"/>
  <c r="AC21" i="1"/>
  <c r="AD21" i="1" s="1"/>
  <c r="AB21" i="1"/>
  <c r="Q21" i="1"/>
  <c r="O21" i="1" s="1"/>
  <c r="R21" i="1" s="1"/>
  <c r="L21" i="1" s="1"/>
  <c r="M21" i="1" s="1"/>
  <c r="Q20" i="1"/>
  <c r="O20" i="1" s="1"/>
  <c r="R20" i="1" s="1"/>
  <c r="L20" i="1" s="1"/>
  <c r="M20" i="1" s="1"/>
  <c r="V29" i="1"/>
  <c r="Z29" i="1" s="1"/>
  <c r="AC29" i="1"/>
  <c r="AD29" i="1" s="1"/>
  <c r="AB29" i="1"/>
  <c r="V19" i="1"/>
  <c r="Z19" i="1" s="1"/>
  <c r="AC19" i="1"/>
  <c r="AD19" i="1" s="1"/>
  <c r="AB19" i="1"/>
  <c r="V30" i="1"/>
  <c r="Z30" i="1" s="1"/>
  <c r="AC30" i="1"/>
  <c r="AB30" i="1"/>
  <c r="AD28" i="1"/>
  <c r="V27" i="1"/>
  <c r="Z27" i="1" s="1"/>
  <c r="AC27" i="1"/>
  <c r="AB27" i="1"/>
  <c r="AB23" i="1"/>
  <c r="V23" i="1"/>
  <c r="Z23" i="1" s="1"/>
  <c r="AC23" i="1"/>
  <c r="AD23" i="1" s="1"/>
  <c r="Q31" i="1"/>
  <c r="O31" i="1" s="1"/>
  <c r="R31" i="1" s="1"/>
  <c r="L31" i="1" s="1"/>
  <c r="M31" i="1" s="1"/>
  <c r="V24" i="1"/>
  <c r="Z24" i="1" s="1"/>
  <c r="AC24" i="1"/>
  <c r="AB24" i="1"/>
  <c r="AD25" i="1" l="1"/>
  <c r="AD22" i="1"/>
  <c r="AD27" i="1"/>
  <c r="AD30" i="1"/>
  <c r="AD24" i="1"/>
  <c r="AD31" i="1"/>
  <c r="AD17" i="1"/>
</calcChain>
</file>

<file path=xl/sharedStrings.xml><?xml version="1.0" encoding="utf-8"?>
<sst xmlns="http://schemas.openxmlformats.org/spreadsheetml/2006/main" count="693" uniqueCount="354">
  <si>
    <t>File opened</t>
  </si>
  <si>
    <t>2020-12-17 14:11:57</t>
  </si>
  <si>
    <t>Console s/n</t>
  </si>
  <si>
    <t>68C-901325</t>
  </si>
  <si>
    <t>Console ver</t>
  </si>
  <si>
    <t>Bluestem v.1.4.02</t>
  </si>
  <si>
    <t>Scripts ver</t>
  </si>
  <si>
    <t>2020.02  1.4.02, Jan 2020</t>
  </si>
  <si>
    <t>Head s/n</t>
  </si>
  <si>
    <t>68H-581325</t>
  </si>
  <si>
    <t>Head ver</t>
  </si>
  <si>
    <t>1.4.0</t>
  </si>
  <si>
    <t>Head cal</t>
  </si>
  <si>
    <t>{"co2bspan2b": "0.180987", "flowmeterzero": "0.990522", "co2bzero": "0.945393", "co2bspan2": "0", "h2obzero": "1.0713", "h2obspan2": "0", "flowbzero": "0.21903", "h2oaspan2b": "0.0752776", "h2obspanconc2": "0", "h2oaspan1": "1.01106", "ssa_ref": "31243.3", "h2oazero": "1.06897", "co2aspan2": "0", "h2oaspan2a": "0.0744543", "h2obspan2b": "0.0756432", "tazero": "-0.045269", "h2oaspan2": "0", "h2oaspanconc2": "0", "h2obspan1": "1.02041", "h2oaspanconc1": "13.51", "co2aspan2b": "0.182023", "flowazero": "0.42501", "co2aspanconc1": "995.1", "co2bspan2a": "0.182058", "co2azero": "0.968485", "co2aspanconc2": "0", "co2aspan2a": "0.183186", "co2aspan1": "0.993652", "co2bspanconc2": "0", "chamberpressurezero": "2.56567", "h2obspan2a": "0.0741299", "oxygen": "21", "h2obspanconc1": "13.5", "ssb_ref": "34304.3", "tbzero": "-0.0452194", "co2bspanconc1": "995.1", "co2bspan1": "0.994117"}</t>
  </si>
  <si>
    <t>Chamber type</t>
  </si>
  <si>
    <t>6800-01A</t>
  </si>
  <si>
    <t>Chamber s/n</t>
  </si>
  <si>
    <t>MPF-651270</t>
  </si>
  <si>
    <t>Chamber rev</t>
  </si>
  <si>
    <t>0</t>
  </si>
  <si>
    <t>Chamber cal</t>
  </si>
  <si>
    <t>Fluorometer</t>
  </si>
  <si>
    <t>Flr. Version</t>
  </si>
  <si>
    <t>14:11:57</t>
  </si>
  <si>
    <t>Stability Definition:	ΔCO2 (Meas2): Slp&lt;0.2 Per=15	ΔH2O (Meas2): Slp&lt;0.2 Per=15	A (GasEx): Slp&lt;0.5 Per=15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</si>
  <si>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</si>
  <si>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</si>
  <si>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</si>
  <si>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</si>
  <si>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</si>
  <si>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</si>
  <si>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</si>
  <si>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</si>
  <si>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</si>
  <si>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</si>
  <si>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</si>
  <si>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</si>
  <si>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</si>
  <si>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</si>
  <si>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</si>
  <si>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</si>
  <si>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</si>
  <si>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</si>
  <si>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</si>
  <si>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</si>
  <si>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</si>
  <si>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</si>
  <si>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</si>
  <si>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</si>
  <si>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</si>
  <si>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</si>
  <si>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</si>
  <si>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</si>
  <si>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</si>
  <si>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</si>
  <si>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</si>
  <si>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</si>
  <si>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</si>
  <si>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</si>
  <si>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</si>
  <si>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</si>
  <si>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</si>
  <si>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</si>
  <si>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</si>
  <si>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</si>
  <si>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</si>
  <si>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</si>
  <si>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</si>
  <si>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</si>
  <si>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</si>
  <si>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</si>
  <si>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</si>
  <si>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</si>
  <si>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</si>
  <si>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</si>
  <si>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</si>
  <si>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</si>
  <si>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2.86983 72.2514 368.513 603.828 842.882 1012.47 1166.71 1215.17</t>
  </si>
  <si>
    <t>Fs_true</t>
  </si>
  <si>
    <t>0.218313 101.53 403.417 601.265 802.103 1000.47 1201.77 1399.44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</si>
  <si>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</si>
  <si>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</si>
  <si>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</si>
  <si>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</si>
  <si>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</si>
  <si>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</si>
  <si>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</si>
  <si>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</si>
  <si>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</si>
  <si>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</si>
  <si>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</si>
  <si>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</si>
  <si>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</si>
  <si>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</si>
  <si>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</si>
  <si>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</si>
  <si>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</si>
  <si>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</si>
  <si>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</si>
  <si>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</si>
  <si>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</si>
  <si>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</si>
  <si>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</si>
  <si>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</si>
  <si>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</si>
  <si>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</si>
  <si>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</si>
  <si>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</si>
  <si>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</si>
  <si>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</si>
  <si>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</si>
  <si>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</si>
  <si>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</si>
  <si>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</si>
  <si>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</si>
  <si>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</si>
  <si>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</si>
  <si>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</si>
  <si>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</si>
  <si>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</si>
  <si>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</si>
  <si>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</si>
  <si>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</si>
  <si>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</si>
  <si>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</si>
  <si>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</si>
  <si>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</si>
  <si>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</si>
  <si>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</si>
  <si>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</si>
  <si>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</si>
  <si>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</si>
  <si>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</si>
  <si>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</si>
  <si>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</si>
  <si>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</si>
  <si>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</si>
  <si>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</si>
  <si>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</si>
  <si>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</si>
  <si>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</si>
  <si>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</si>
  <si>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</si>
  <si>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</si>
  <si>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</si>
  <si>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</si>
  <si>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</si>
  <si>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</si>
  <si>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</si>
  <si>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</si>
  <si>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</si>
  <si>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</si>
  <si>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</si>
  <si>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</si>
  <si>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</si>
  <si>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</si>
  <si>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</si>
  <si>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</si>
  <si>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</si>
  <si>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</si>
  <si>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</si>
  <si>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</si>
  <si>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</si>
  <si>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</si>
  <si>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</si>
  <si>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</si>
  <si>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</si>
  <si>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</si>
  <si>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</si>
  <si>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</si>
  <si>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</si>
  <si>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</si>
  <si>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</si>
  <si>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</si>
  <si>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</si>
  <si>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</si>
  <si>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</si>
  <si>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</si>
  <si>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</si>
  <si>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</si>
  <si>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</si>
  <si>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</si>
  <si>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</si>
  <si>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</si>
  <si>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</si>
  <si>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</si>
  <si>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</si>
  <si>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</si>
  <si>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</si>
  <si>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</si>
  <si>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</si>
  <si>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</si>
  <si>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</si>
  <si>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</si>
  <si>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</si>
  <si>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</si>
  <si>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</si>
  <si>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</si>
  <si>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</si>
  <si>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</si>
  <si>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</si>
  <si>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</si>
  <si>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</si>
  <si>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</si>
  <si>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</si>
  <si>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</si>
  <si>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</si>
  <si>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</si>
  <si>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</si>
  <si>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</si>
  <si>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</si>
  <si>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</si>
  <si>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</si>
  <si>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</si>
  <si>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</si>
  <si>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</si>
  <si>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</si>
  <si>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</si>
  <si>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</si>
  <si>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</si>
  <si>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</si>
  <si>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</si>
  <si>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</si>
  <si>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</si>
  <si>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</si>
  <si>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</si>
  <si>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</si>
  <si>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</si>
  <si>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</si>
  <si>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</si>
  <si>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</si>
  <si>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</si>
  <si>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</si>
  <si>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</si>
  <si>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</si>
  <si>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</si>
  <si>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</si>
  <si>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</si>
  <si>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</si>
  <si>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</si>
  <si>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</si>
  <si>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</si>
  <si>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</si>
  <si>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</si>
  <si>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</si>
  <si>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</si>
  <si>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</si>
  <si>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</si>
  <si>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</si>
  <si>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</si>
  <si>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</si>
  <si>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</si>
  <si>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</si>
  <si>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</si>
  <si>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</si>
  <si>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</si>
  <si>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</si>
  <si>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</si>
  <si>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</si>
  <si>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</si>
  <si>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</si>
  <si>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</si>
  <si>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</si>
  <si>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</si>
  <si>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</si>
  <si>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</si>
  <si>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</si>
  <si>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</si>
  <si>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</si>
  <si>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</si>
  <si>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</si>
  <si>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</si>
  <si>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</si>
  <si>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</si>
  <si>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</si>
  <si>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</si>
  <si>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</si>
  <si>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</si>
  <si>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</si>
  <si>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</si>
  <si>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</si>
  <si>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</si>
  <si>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</si>
  <si>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20201217 14:15:05</t>
  </si>
  <si>
    <t>14:15:05</t>
  </si>
  <si>
    <t>1149</t>
  </si>
  <si>
    <t>_1</t>
  </si>
  <si>
    <t>RECT-4143-20200907-06_33_50</t>
  </si>
  <si>
    <t>RECT-1295-20201217-14_15_07</t>
  </si>
  <si>
    <t>DARK-1296-20201217-14_15_09</t>
  </si>
  <si>
    <t>0: Broadleaf</t>
  </si>
  <si>
    <t>14:08:43</t>
  </si>
  <si>
    <t>1/3</t>
  </si>
  <si>
    <t>20201217 14:17:06</t>
  </si>
  <si>
    <t>14:17:06</t>
  </si>
  <si>
    <t>RECT-1297-20201217-14_17_08</t>
  </si>
  <si>
    <t>DARK-1298-20201217-14_17_10</t>
  </si>
  <si>
    <t>0/3</t>
  </si>
  <si>
    <t>20201217 14:19:06</t>
  </si>
  <si>
    <t>14:19:06</t>
  </si>
  <si>
    <t>RECT-1299-20201217-14_19_08</t>
  </si>
  <si>
    <t>DARK-1300-20201217-14_19_10</t>
  </si>
  <si>
    <t>14:19:31</t>
  </si>
  <si>
    <t>2/3</t>
  </si>
  <si>
    <t>20201217 14:21:05</t>
  </si>
  <si>
    <t>14:21:05</t>
  </si>
  <si>
    <t>RECT-1301-20201217-14_21_07</t>
  </si>
  <si>
    <t>DARK-1302-20201217-14_21_09</t>
  </si>
  <si>
    <t>3/3</t>
  </si>
  <si>
    <t>20201217 14:22:31</t>
  </si>
  <si>
    <t>14:22:31</t>
  </si>
  <si>
    <t>RECT-1303-20201217-14_22_33</t>
  </si>
  <si>
    <t>DARK-1304-20201217-14_22_35</t>
  </si>
  <si>
    <t>20201217 14:24:06</t>
  </si>
  <si>
    <t>14:24:06</t>
  </si>
  <si>
    <t>RECT-1305-20201217-14_24_08</t>
  </si>
  <si>
    <t>DARK-1306-20201217-14_24_10</t>
  </si>
  <si>
    <t>20201217 14:26:06</t>
  </si>
  <si>
    <t>14:26:06</t>
  </si>
  <si>
    <t>RECT-1307-20201217-14_26_08</t>
  </si>
  <si>
    <t>DARK-1308-20201217-14_26_10</t>
  </si>
  <si>
    <t>20201217 14:27:54</t>
  </si>
  <si>
    <t>14:27:54</t>
  </si>
  <si>
    <t>RECT-1309-20201217-14_27_56</t>
  </si>
  <si>
    <t>DARK-1310-20201217-14_27_58</t>
  </si>
  <si>
    <t>20201217 14:29:28</t>
  </si>
  <si>
    <t>14:29:28</t>
  </si>
  <si>
    <t>RECT-1311-20201217-14_29_30</t>
  </si>
  <si>
    <t>DARK-1312-20201217-14_29_32</t>
  </si>
  <si>
    <t>20201217 14:31:28</t>
  </si>
  <si>
    <t>14:31:28</t>
  </si>
  <si>
    <t>RECT-1313-20201217-14_31_30</t>
  </si>
  <si>
    <t>DARK-1314-20201217-14_31_32</t>
  </si>
  <si>
    <t>14:31:56</t>
  </si>
  <si>
    <t>20201217 14:33:51</t>
  </si>
  <si>
    <t>14:33:51</t>
  </si>
  <si>
    <t>RECT-1315-20201217-14_33_53</t>
  </si>
  <si>
    <t>DARK-1316-20201217-14_33_55</t>
  </si>
  <si>
    <t>20201217 14:35:39</t>
  </si>
  <si>
    <t>14:35:39</t>
  </si>
  <si>
    <t>RECT-1317-20201217-14_35_41</t>
  </si>
  <si>
    <t>DARK-1318-20201217-14_35_43</t>
  </si>
  <si>
    <t>20201217 14:37:12</t>
  </si>
  <si>
    <t>14:37:12</t>
  </si>
  <si>
    <t>RECT-1319-20201217-14_37_14</t>
  </si>
  <si>
    <t>DARK-1320-20201217-14_37_16</t>
  </si>
  <si>
    <t>20201217 14:39:12</t>
  </si>
  <si>
    <t>14:39:12</t>
  </si>
  <si>
    <t>RECT-1321-20201217-14_39_14</t>
  </si>
  <si>
    <t>DARK-1322-20201217-14_39_16</t>
  </si>
  <si>
    <t>20201217 14:41:13</t>
  </si>
  <si>
    <t>14:41:13</t>
  </si>
  <si>
    <t>RECT-1323-20201217-14_41_15</t>
  </si>
  <si>
    <t>DARK-1324-20201217-14_41_17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</si>
</sst>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N31"/>
  <sheetViews>
    <sheetView tabSelected="1" workbookViewId="0"/>
  </sheetViews>
  <sheetFormatPr defaultRowHeight="15" x14ac:dyDescent="0.25"/>
  <sheetData>
    <row r="2" spans="1:170" x14ac:dyDescent="0.25">
      <c r="A2" t="s">
        <v>25</v>
      </c>
      <c r="B2" t="s">
        <v>26</v>
      </c>
      <c r="C2" t="s">
        <v>28</v>
      </c>
    </row>
    <row r="3" spans="1:170" x14ac:dyDescent="0.25">
      <c r="B3" t="s">
        <v>27</v>
      </c>
      <c r="C3">
        <v>21</v>
      </c>
    </row>
    <row r="4" spans="1:170" x14ac:dyDescent="0.25">
      <c r="A4" t="s">
        <v>29</v>
      </c>
      <c r="B4" t="s">
        <v>30</v>
      </c>
      <c r="C4" t="s">
        <v>31</v>
      </c>
      <c r="D4" t="s">
        <v>33</v>
      </c>
      <c r="E4" t="s">
        <v>34</v>
      </c>
      <c r="F4" t="s">
        <v>35</v>
      </c>
      <c r="G4" t="s">
        <v>36</v>
      </c>
      <c r="H4" t="s">
        <v>37</v>
      </c>
      <c r="I4" t="s">
        <v>38</v>
      </c>
      <c r="J4" t="s">
        <v>39</v>
      </c>
      <c r="K4" t="s">
        <v>40</v>
      </c>
    </row>
    <row r="5" spans="1:170" x14ac:dyDescent="0.25">
      <c r="B5" t="s">
        <v>15</v>
      </c>
      <c r="C5" t="s">
        <v>32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170" x14ac:dyDescent="0.25">
      <c r="A6" t="s">
        <v>41</v>
      </c>
      <c r="B6" t="s">
        <v>42</v>
      </c>
      <c r="C6" t="s">
        <v>43</v>
      </c>
      <c r="D6" t="s">
        <v>44</v>
      </c>
      <c r="E6" t="s">
        <v>45</v>
      </c>
    </row>
    <row r="7" spans="1:170" x14ac:dyDescent="0.25">
      <c r="B7">
        <v>0</v>
      </c>
      <c r="C7">
        <v>1</v>
      </c>
      <c r="D7">
        <v>0</v>
      </c>
      <c r="E7">
        <v>0</v>
      </c>
    </row>
    <row r="8" spans="1:170" x14ac:dyDescent="0.25">
      <c r="A8" t="s">
        <v>46</v>
      </c>
      <c r="B8" t="s">
        <v>47</v>
      </c>
      <c r="C8" t="s">
        <v>49</v>
      </c>
      <c r="D8" t="s">
        <v>51</v>
      </c>
      <c r="E8" t="s">
        <v>52</v>
      </c>
      <c r="F8" t="s">
        <v>53</v>
      </c>
      <c r="G8" t="s">
        <v>54</v>
      </c>
      <c r="H8" t="s">
        <v>55</v>
      </c>
      <c r="I8" t="s">
        <v>56</v>
      </c>
      <c r="J8" t="s">
        <v>57</v>
      </c>
      <c r="K8" t="s">
        <v>58</v>
      </c>
      <c r="L8" t="s">
        <v>59</v>
      </c>
      <c r="M8" t="s">
        <v>60</v>
      </c>
      <c r="N8" t="s">
        <v>61</v>
      </c>
      <c r="O8" t="s">
        <v>62</v>
      </c>
      <c r="P8" t="s">
        <v>63</v>
      </c>
      <c r="Q8" t="s">
        <v>64</v>
      </c>
    </row>
    <row r="9" spans="1:170" x14ac:dyDescent="0.25">
      <c r="B9" t="s">
        <v>48</v>
      </c>
      <c r="C9" t="s">
        <v>50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0" x14ac:dyDescent="0.25">
      <c r="A10" t="s">
        <v>65</v>
      </c>
      <c r="B10" t="s">
        <v>66</v>
      </c>
      <c r="C10" t="s">
        <v>67</v>
      </c>
      <c r="D10" t="s">
        <v>68</v>
      </c>
      <c r="E10" t="s">
        <v>69</v>
      </c>
      <c r="F10" t="s">
        <v>70</v>
      </c>
    </row>
    <row r="11" spans="1:170" x14ac:dyDescent="0.25">
      <c r="B11">
        <v>0</v>
      </c>
      <c r="C11">
        <v>0</v>
      </c>
      <c r="D11">
        <v>0</v>
      </c>
      <c r="E11">
        <v>0</v>
      </c>
      <c r="F11">
        <v>1</v>
      </c>
    </row>
    <row r="12" spans="1:170" x14ac:dyDescent="0.25">
      <c r="A12" t="s">
        <v>71</v>
      </c>
      <c r="B12" t="s">
        <v>72</v>
      </c>
      <c r="C12" t="s">
        <v>73</v>
      </c>
      <c r="D12" t="s">
        <v>74</v>
      </c>
      <c r="E12" t="s">
        <v>75</v>
      </c>
      <c r="F12" t="s">
        <v>76</v>
      </c>
      <c r="G12" t="s">
        <v>78</v>
      </c>
      <c r="H12" t="s">
        <v>80</v>
      </c>
    </row>
    <row r="13" spans="1:170" x14ac:dyDescent="0.25">
      <c r="B13">
        <v>-6276</v>
      </c>
      <c r="C13">
        <v>6.6</v>
      </c>
      <c r="D13">
        <v>1.7090000000000001E-5</v>
      </c>
      <c r="E13">
        <v>3.11</v>
      </c>
      <c r="F13" t="s">
        <v>77</v>
      </c>
      <c r="G13" t="s">
        <v>79</v>
      </c>
      <c r="H13">
        <v>0</v>
      </c>
    </row>
    <row r="14" spans="1:170" x14ac:dyDescent="0.25">
      <c r="A14" t="s">
        <v>81</v>
      </c>
      <c r="B14" t="s">
        <v>81</v>
      </c>
      <c r="C14" t="s">
        <v>81</v>
      </c>
      <c r="D14" t="s">
        <v>81</v>
      </c>
      <c r="E14" t="s">
        <v>81</v>
      </c>
      <c r="F14" t="s">
        <v>82</v>
      </c>
      <c r="G14" t="s">
        <v>82</v>
      </c>
      <c r="H14" t="s">
        <v>83</v>
      </c>
      <c r="I14" t="s">
        <v>83</v>
      </c>
      <c r="J14" t="s">
        <v>83</v>
      </c>
      <c r="K14" t="s">
        <v>83</v>
      </c>
      <c r="L14" t="s">
        <v>83</v>
      </c>
      <c r="M14" t="s">
        <v>83</v>
      </c>
      <c r="N14" t="s">
        <v>83</v>
      </c>
      <c r="O14" t="s">
        <v>83</v>
      </c>
      <c r="P14" t="s">
        <v>83</v>
      </c>
      <c r="Q14" t="s">
        <v>83</v>
      </c>
      <c r="R14" t="s">
        <v>83</v>
      </c>
      <c r="S14" t="s">
        <v>83</v>
      </c>
      <c r="T14" t="s">
        <v>83</v>
      </c>
      <c r="U14" t="s">
        <v>83</v>
      </c>
      <c r="V14" t="s">
        <v>83</v>
      </c>
      <c r="W14" t="s">
        <v>83</v>
      </c>
      <c r="X14" t="s">
        <v>83</v>
      </c>
      <c r="Y14" t="s">
        <v>83</v>
      </c>
      <c r="Z14" t="s">
        <v>83</v>
      </c>
      <c r="AA14" t="s">
        <v>83</v>
      </c>
      <c r="AB14" t="s">
        <v>83</v>
      </c>
      <c r="AC14" t="s">
        <v>83</v>
      </c>
      <c r="AD14" t="s">
        <v>83</v>
      </c>
      <c r="AE14" t="s">
        <v>84</v>
      </c>
      <c r="AF14" t="s">
        <v>84</v>
      </c>
      <c r="AG14" t="s">
        <v>84</v>
      </c>
      <c r="AH14" t="s">
        <v>84</v>
      </c>
      <c r="AI14" t="s">
        <v>84</v>
      </c>
      <c r="AJ14" t="s">
        <v>85</v>
      </c>
      <c r="AK14" t="s">
        <v>85</v>
      </c>
      <c r="AL14" t="s">
        <v>85</v>
      </c>
      <c r="AM14" t="s">
        <v>85</v>
      </c>
      <c r="AN14" t="s">
        <v>85</v>
      </c>
      <c r="AO14" t="s">
        <v>85</v>
      </c>
      <c r="AP14" t="s">
        <v>85</v>
      </c>
      <c r="AQ14" t="s">
        <v>85</v>
      </c>
      <c r="AR14" t="s">
        <v>85</v>
      </c>
      <c r="AS14" t="s">
        <v>85</v>
      </c>
      <c r="AT14" t="s">
        <v>85</v>
      </c>
      <c r="AU14" t="s">
        <v>85</v>
      </c>
      <c r="AV14" t="s">
        <v>85</v>
      </c>
      <c r="AW14" t="s">
        <v>85</v>
      </c>
      <c r="AX14" t="s">
        <v>85</v>
      </c>
      <c r="AY14" t="s">
        <v>85</v>
      </c>
      <c r="AZ14" t="s">
        <v>85</v>
      </c>
      <c r="BA14" t="s">
        <v>85</v>
      </c>
      <c r="BB14" t="s">
        <v>85</v>
      </c>
      <c r="BC14" t="s">
        <v>85</v>
      </c>
      <c r="BD14" t="s">
        <v>85</v>
      </c>
      <c r="BE14" t="s">
        <v>85</v>
      </c>
      <c r="BF14" t="s">
        <v>85</v>
      </c>
      <c r="BG14" t="s">
        <v>85</v>
      </c>
      <c r="BH14" t="s">
        <v>86</v>
      </c>
      <c r="BI14" t="s">
        <v>86</v>
      </c>
      <c r="BJ14" t="s">
        <v>86</v>
      </c>
      <c r="BK14" t="s">
        <v>86</v>
      </c>
      <c r="BL14" t="s">
        <v>87</v>
      </c>
      <c r="BM14" t="s">
        <v>87</v>
      </c>
      <c r="BN14" t="s">
        <v>87</v>
      </c>
      <c r="BO14" t="s">
        <v>87</v>
      </c>
      <c r="BP14" t="s">
        <v>88</v>
      </c>
      <c r="BQ14" t="s">
        <v>88</v>
      </c>
      <c r="BR14" t="s">
        <v>88</v>
      </c>
      <c r="BS14" t="s">
        <v>88</v>
      </c>
      <c r="BT14" t="s">
        <v>88</v>
      </c>
      <c r="BU14" t="s">
        <v>88</v>
      </c>
      <c r="BV14" t="s">
        <v>88</v>
      </c>
      <c r="BW14" t="s">
        <v>88</v>
      </c>
      <c r="BX14" t="s">
        <v>88</v>
      </c>
      <c r="BY14" t="s">
        <v>88</v>
      </c>
      <c r="BZ14" t="s">
        <v>88</v>
      </c>
      <c r="CA14" t="s">
        <v>88</v>
      </c>
      <c r="CB14" t="s">
        <v>88</v>
      </c>
      <c r="CC14" t="s">
        <v>88</v>
      </c>
      <c r="CD14" t="s">
        <v>88</v>
      </c>
      <c r="CE14" t="s">
        <v>88</v>
      </c>
      <c r="CF14" t="s">
        <v>88</v>
      </c>
      <c r="CG14" t="s">
        <v>88</v>
      </c>
      <c r="CH14" t="s">
        <v>89</v>
      </c>
      <c r="CI14" t="s">
        <v>89</v>
      </c>
      <c r="CJ14" t="s">
        <v>89</v>
      </c>
      <c r="CK14" t="s">
        <v>89</v>
      </c>
      <c r="CL14" t="s">
        <v>89</v>
      </c>
      <c r="CM14" t="s">
        <v>89</v>
      </c>
      <c r="CN14" t="s">
        <v>89</v>
      </c>
      <c r="CO14" t="s">
        <v>89</v>
      </c>
      <c r="CP14" t="s">
        <v>89</v>
      </c>
      <c r="CQ14" t="s">
        <v>89</v>
      </c>
      <c r="CR14" t="s">
        <v>89</v>
      </c>
      <c r="CS14" t="s">
        <v>89</v>
      </c>
      <c r="CT14" t="s">
        <v>89</v>
      </c>
      <c r="CU14" t="s">
        <v>89</v>
      </c>
      <c r="CV14" t="s">
        <v>89</v>
      </c>
      <c r="CW14" t="s">
        <v>89</v>
      </c>
      <c r="CX14" t="s">
        <v>89</v>
      </c>
      <c r="CY14" t="s">
        <v>89</v>
      </c>
      <c r="CZ14" t="s">
        <v>90</v>
      </c>
      <c r="DA14" t="s">
        <v>90</v>
      </c>
      <c r="DB14" t="s">
        <v>90</v>
      </c>
      <c r="DC14" t="s">
        <v>90</v>
      </c>
      <c r="DD14" t="s">
        <v>90</v>
      </c>
      <c r="DE14" t="s">
        <v>91</v>
      </c>
      <c r="DF14" t="s">
        <v>91</v>
      </c>
      <c r="DG14" t="s">
        <v>91</v>
      </c>
      <c r="DH14" t="s">
        <v>91</v>
      </c>
      <c r="DI14" t="s">
        <v>91</v>
      </c>
      <c r="DJ14" t="s">
        <v>91</v>
      </c>
      <c r="DK14" t="s">
        <v>91</v>
      </c>
      <c r="DL14" t="s">
        <v>91</v>
      </c>
      <c r="DM14" t="s">
        <v>91</v>
      </c>
      <c r="DN14" t="s">
        <v>91</v>
      </c>
      <c r="DO14" t="s">
        <v>91</v>
      </c>
      <c r="DP14" t="s">
        <v>91</v>
      </c>
      <c r="DQ14" t="s">
        <v>91</v>
      </c>
      <c r="DR14" t="s">
        <v>92</v>
      </c>
      <c r="DS14" t="s">
        <v>92</v>
      </c>
      <c r="DT14" t="s">
        <v>92</v>
      </c>
      <c r="DU14" t="s">
        <v>92</v>
      </c>
      <c r="DV14" t="s">
        <v>92</v>
      </c>
      <c r="DW14" t="s">
        <v>92</v>
      </c>
      <c r="DX14" t="s">
        <v>92</v>
      </c>
      <c r="DY14" t="s">
        <v>92</v>
      </c>
      <c r="DZ14" t="s">
        <v>92</v>
      </c>
      <c r="EA14" t="s">
        <v>92</v>
      </c>
      <c r="EB14" t="s">
        <v>92</v>
      </c>
      <c r="EC14" t="s">
        <v>92</v>
      </c>
      <c r="ED14" t="s">
        <v>92</v>
      </c>
      <c r="EE14" t="s">
        <v>92</v>
      </c>
      <c r="EF14" t="s">
        <v>92</v>
      </c>
      <c r="EG14" t="s">
        <v>93</v>
      </c>
      <c r="EH14" t="s">
        <v>93</v>
      </c>
      <c r="EI14" t="s">
        <v>93</v>
      </c>
      <c r="EJ14" t="s">
        <v>93</v>
      </c>
      <c r="EK14" t="s">
        <v>93</v>
      </c>
      <c r="EL14" t="s">
        <v>93</v>
      </c>
      <c r="EM14" t="s">
        <v>93</v>
      </c>
      <c r="EN14" t="s">
        <v>93</v>
      </c>
      <c r="EO14" t="s">
        <v>93</v>
      </c>
      <c r="EP14" t="s">
        <v>93</v>
      </c>
      <c r="EQ14" t="s">
        <v>93</v>
      </c>
      <c r="ER14" t="s">
        <v>93</v>
      </c>
      <c r="ES14" t="s">
        <v>93</v>
      </c>
      <c r="ET14" t="s">
        <v>93</v>
      </c>
      <c r="EU14" t="s">
        <v>93</v>
      </c>
      <c r="EV14" t="s">
        <v>93</v>
      </c>
      <c r="EW14" t="s">
        <v>93</v>
      </c>
      <c r="EX14" t="s">
        <v>93</v>
      </c>
      <c r="EY14" t="s">
        <v>94</v>
      </c>
      <c r="EZ14" t="s">
        <v>94</v>
      </c>
      <c r="FA14" t="s">
        <v>94</v>
      </c>
      <c r="FB14" t="s">
        <v>94</v>
      </c>
      <c r="FC14" t="s">
        <v>94</v>
      </c>
      <c r="FD14" t="s">
        <v>94</v>
      </c>
      <c r="FE14" t="s">
        <v>94</v>
      </c>
      <c r="FF14" t="s">
        <v>94</v>
      </c>
      <c r="FG14" t="s">
        <v>94</v>
      </c>
      <c r="FH14" t="s">
        <v>94</v>
      </c>
      <c r="FI14" t="s">
        <v>94</v>
      </c>
      <c r="FJ14" t="s">
        <v>94</v>
      </c>
      <c r="FK14" t="s">
        <v>94</v>
      </c>
      <c r="FL14" t="s">
        <v>94</v>
      </c>
      <c r="FM14" t="s">
        <v>94</v>
      </c>
      <c r="FN14" t="s">
        <v>94</v>
      </c>
    </row>
    <row r="15" spans="1:170" x14ac:dyDescent="0.25">
      <c r="A15" t="s">
        <v>95</v>
      </c>
      <c r="B15" t="s">
        <v>96</v>
      </c>
      <c r="C15" t="s">
        <v>97</v>
      </c>
      <c r="D15" t="s">
        <v>98</v>
      </c>
      <c r="E15" t="s">
        <v>99</v>
      </c>
      <c r="F15" t="s">
        <v>100</v>
      </c>
      <c r="G15" t="s">
        <v>101</v>
      </c>
      <c r="H15" t="s">
        <v>102</v>
      </c>
      <c r="I15" t="s">
        <v>103</v>
      </c>
      <c r="J15" t="s">
        <v>104</v>
      </c>
      <c r="K15" t="s">
        <v>105</v>
      </c>
      <c r="L15" t="s">
        <v>106</v>
      </c>
      <c r="M15" t="s">
        <v>107</v>
      </c>
      <c r="N15" t="s">
        <v>108</v>
      </c>
      <c r="O15" t="s">
        <v>109</v>
      </c>
      <c r="P15" t="s">
        <v>110</v>
      </c>
      <c r="Q15" t="s">
        <v>111</v>
      </c>
      <c r="R15" t="s">
        <v>112</v>
      </c>
      <c r="S15" t="s">
        <v>113</v>
      </c>
      <c r="T15" t="s">
        <v>114</v>
      </c>
      <c r="U15" t="s">
        <v>115</v>
      </c>
      <c r="V15" t="s">
        <v>116</v>
      </c>
      <c r="W15" t="s">
        <v>117</v>
      </c>
      <c r="X15" t="s">
        <v>118</v>
      </c>
      <c r="Y15" t="s">
        <v>119</v>
      </c>
      <c r="Z15" t="s">
        <v>120</v>
      </c>
      <c r="AA15" t="s">
        <v>121</v>
      </c>
      <c r="AB15" t="s">
        <v>122</v>
      </c>
      <c r="AC15" t="s">
        <v>123</v>
      </c>
      <c r="AD15" t="s">
        <v>124</v>
      </c>
      <c r="AE15" t="s">
        <v>84</v>
      </c>
      <c r="AF15" t="s">
        <v>125</v>
      </c>
      <c r="AG15" t="s">
        <v>126</v>
      </c>
      <c r="AH15" t="s">
        <v>127</v>
      </c>
      <c r="AI15" t="s">
        <v>128</v>
      </c>
      <c r="AJ15" t="s">
        <v>129</v>
      </c>
      <c r="AK15" t="s">
        <v>130</v>
      </c>
      <c r="AL15" t="s">
        <v>131</v>
      </c>
      <c r="AM15" t="s">
        <v>132</v>
      </c>
      <c r="AN15" t="s">
        <v>133</v>
      </c>
      <c r="AO15" t="s">
        <v>134</v>
      </c>
      <c r="AP15" t="s">
        <v>135</v>
      </c>
      <c r="AQ15" t="s">
        <v>136</v>
      </c>
      <c r="AR15" t="s">
        <v>137</v>
      </c>
      <c r="AS15" t="s">
        <v>138</v>
      </c>
      <c r="AT15" t="s">
        <v>139</v>
      </c>
      <c r="AU15" t="s">
        <v>140</v>
      </c>
      <c r="AV15" t="s">
        <v>141</v>
      </c>
      <c r="AW15" t="s">
        <v>142</v>
      </c>
      <c r="AX15" t="s">
        <v>143</v>
      </c>
      <c r="AY15" t="s">
        <v>144</v>
      </c>
      <c r="AZ15" t="s">
        <v>145</v>
      </c>
      <c r="BA15" t="s">
        <v>146</v>
      </c>
      <c r="BB15" t="s">
        <v>147</v>
      </c>
      <c r="BC15" t="s">
        <v>148</v>
      </c>
      <c r="BD15" t="s">
        <v>149</v>
      </c>
      <c r="BE15" t="s">
        <v>150</v>
      </c>
      <c r="BF15" t="s">
        <v>151</v>
      </c>
      <c r="BG15" t="s">
        <v>152</v>
      </c>
      <c r="BH15" t="s">
        <v>153</v>
      </c>
      <c r="BI15" t="s">
        <v>154</v>
      </c>
      <c r="BJ15" t="s">
        <v>155</v>
      </c>
      <c r="BK15" t="s">
        <v>156</v>
      </c>
      <c r="BL15" t="s">
        <v>157</v>
      </c>
      <c r="BM15" t="s">
        <v>158</v>
      </c>
      <c r="BN15" t="s">
        <v>159</v>
      </c>
      <c r="BO15" t="s">
        <v>160</v>
      </c>
      <c r="BP15" t="s">
        <v>102</v>
      </c>
      <c r="BQ15" t="s">
        <v>161</v>
      </c>
      <c r="BR15" t="s">
        <v>162</v>
      </c>
      <c r="BS15" t="s">
        <v>163</v>
      </c>
      <c r="BT15" t="s">
        <v>164</v>
      </c>
      <c r="BU15" t="s">
        <v>165</v>
      </c>
      <c r="BV15" t="s">
        <v>166</v>
      </c>
      <c r="BW15" t="s">
        <v>167</v>
      </c>
      <c r="BX15" t="s">
        <v>168</v>
      </c>
      <c r="BY15" t="s">
        <v>169</v>
      </c>
      <c r="BZ15" t="s">
        <v>170</v>
      </c>
      <c r="CA15" t="s">
        <v>171</v>
      </c>
      <c r="CB15" t="s">
        <v>172</v>
      </c>
      <c r="CC15" t="s">
        <v>173</v>
      </c>
      <c r="CD15" t="s">
        <v>174</v>
      </c>
      <c r="CE15" t="s">
        <v>175</v>
      </c>
      <c r="CF15" t="s">
        <v>176</v>
      </c>
      <c r="CG15" t="s">
        <v>177</v>
      </c>
      <c r="CH15" t="s">
        <v>178</v>
      </c>
      <c r="CI15" t="s">
        <v>179</v>
      </c>
      <c r="CJ15" t="s">
        <v>180</v>
      </c>
      <c r="CK15" t="s">
        <v>181</v>
      </c>
      <c r="CL15" t="s">
        <v>182</v>
      </c>
      <c r="CM15" t="s">
        <v>183</v>
      </c>
      <c r="CN15" t="s">
        <v>184</v>
      </c>
      <c r="CO15" t="s">
        <v>185</v>
      </c>
      <c r="CP15" t="s">
        <v>186</v>
      </c>
      <c r="CQ15" t="s">
        <v>187</v>
      </c>
      <c r="CR15" t="s">
        <v>188</v>
      </c>
      <c r="CS15" t="s">
        <v>189</v>
      </c>
      <c r="CT15" t="s">
        <v>190</v>
      </c>
      <c r="CU15" t="s">
        <v>191</v>
      </c>
      <c r="CV15" t="s">
        <v>192</v>
      </c>
      <c r="CW15" t="s">
        <v>193</v>
      </c>
      <c r="CX15" t="s">
        <v>194</v>
      </c>
      <c r="CY15" t="s">
        <v>195</v>
      </c>
      <c r="CZ15" t="s">
        <v>196</v>
      </c>
      <c r="DA15" t="s">
        <v>197</v>
      </c>
      <c r="DB15" t="s">
        <v>198</v>
      </c>
      <c r="DC15" t="s">
        <v>199</v>
      </c>
      <c r="DD15" t="s">
        <v>200</v>
      </c>
      <c r="DE15" t="s">
        <v>96</v>
      </c>
      <c r="DF15" t="s">
        <v>99</v>
      </c>
      <c r="DG15" t="s">
        <v>201</v>
      </c>
      <c r="DH15" t="s">
        <v>202</v>
      </c>
      <c r="DI15" t="s">
        <v>203</v>
      </c>
      <c r="DJ15" t="s">
        <v>204</v>
      </c>
      <c r="DK15" t="s">
        <v>205</v>
      </c>
      <c r="DL15" t="s">
        <v>206</v>
      </c>
      <c r="DM15" t="s">
        <v>207</v>
      </c>
      <c r="DN15" t="s">
        <v>208</v>
      </c>
      <c r="DO15" t="s">
        <v>209</v>
      </c>
      <c r="DP15" t="s">
        <v>210</v>
      </c>
      <c r="DQ15" t="s">
        <v>211</v>
      </c>
      <c r="DR15" t="s">
        <v>212</v>
      </c>
      <c r="DS15" t="s">
        <v>213</v>
      </c>
      <c r="DT15" t="s">
        <v>214</v>
      </c>
      <c r="DU15" t="s">
        <v>215</v>
      </c>
      <c r="DV15" t="s">
        <v>216</v>
      </c>
      <c r="DW15" t="s">
        <v>217</v>
      </c>
      <c r="DX15" t="s">
        <v>218</v>
      </c>
      <c r="DY15" t="s">
        <v>219</v>
      </c>
      <c r="DZ15" t="s">
        <v>220</v>
      </c>
      <c r="EA15" t="s">
        <v>221</v>
      </c>
      <c r="EB15" t="s">
        <v>222</v>
      </c>
      <c r="EC15" t="s">
        <v>223</v>
      </c>
      <c r="ED15" t="s">
        <v>224</v>
      </c>
      <c r="EE15" t="s">
        <v>225</v>
      </c>
      <c r="EF15" t="s">
        <v>226</v>
      </c>
      <c r="EG15" t="s">
        <v>227</v>
      </c>
      <c r="EH15" t="s">
        <v>228</v>
      </c>
      <c r="EI15" t="s">
        <v>229</v>
      </c>
      <c r="EJ15" t="s">
        <v>230</v>
      </c>
      <c r="EK15" t="s">
        <v>231</v>
      </c>
      <c r="EL15" t="s">
        <v>232</v>
      </c>
      <c r="EM15" t="s">
        <v>233</v>
      </c>
      <c r="EN15" t="s">
        <v>234</v>
      </c>
      <c r="EO15" t="s">
        <v>235</v>
      </c>
      <c r="EP15" t="s">
        <v>236</v>
      </c>
      <c r="EQ15" t="s">
        <v>237</v>
      </c>
      <c r="ER15" t="s">
        <v>238</v>
      </c>
      <c r="ES15" t="s">
        <v>239</v>
      </c>
      <c r="ET15" t="s">
        <v>240</v>
      </c>
      <c r="EU15" t="s">
        <v>241</v>
      </c>
      <c r="EV15" t="s">
        <v>242</v>
      </c>
      <c r="EW15" t="s">
        <v>243</v>
      </c>
      <c r="EX15" t="s">
        <v>244</v>
      </c>
      <c r="EY15" t="s">
        <v>245</v>
      </c>
      <c r="EZ15" t="s">
        <v>246</v>
      </c>
      <c r="FA15" t="s">
        <v>247</v>
      </c>
      <c r="FB15" t="s">
        <v>248</v>
      </c>
      <c r="FC15" t="s">
        <v>249</v>
      </c>
      <c r="FD15" t="s">
        <v>250</v>
      </c>
      <c r="FE15" t="s">
        <v>251</v>
      </c>
      <c r="FF15" t="s">
        <v>252</v>
      </c>
      <c r="FG15" t="s">
        <v>253</v>
      </c>
      <c r="FH15" t="s">
        <v>254</v>
      </c>
      <c r="FI15" t="s">
        <v>255</v>
      </c>
      <c r="FJ15" t="s">
        <v>256</v>
      </c>
      <c r="FK15" t="s">
        <v>257</v>
      </c>
      <c r="FL15" t="s">
        <v>258</v>
      </c>
      <c r="FM15" t="s">
        <v>259</v>
      </c>
      <c r="FN15" t="s">
        <v>260</v>
      </c>
    </row>
    <row r="16" spans="1:170" x14ac:dyDescent="0.25">
      <c r="B16" t="s">
        <v>261</v>
      </c>
      <c r="C16" t="s">
        <v>261</v>
      </c>
      <c r="H16" t="s">
        <v>261</v>
      </c>
      <c r="I16" t="s">
        <v>262</v>
      </c>
      <c r="J16" t="s">
        <v>263</v>
      </c>
      <c r="K16" t="s">
        <v>264</v>
      </c>
      <c r="L16" t="s">
        <v>264</v>
      </c>
      <c r="M16" t="s">
        <v>168</v>
      </c>
      <c r="N16" t="s">
        <v>168</v>
      </c>
      <c r="O16" t="s">
        <v>262</v>
      </c>
      <c r="P16" t="s">
        <v>262</v>
      </c>
      <c r="Q16" t="s">
        <v>262</v>
      </c>
      <c r="R16" t="s">
        <v>262</v>
      </c>
      <c r="S16" t="s">
        <v>265</v>
      </c>
      <c r="T16" t="s">
        <v>266</v>
      </c>
      <c r="U16" t="s">
        <v>266</v>
      </c>
      <c r="V16" t="s">
        <v>267</v>
      </c>
      <c r="W16" t="s">
        <v>268</v>
      </c>
      <c r="X16" t="s">
        <v>267</v>
      </c>
      <c r="Y16" t="s">
        <v>267</v>
      </c>
      <c r="Z16" t="s">
        <v>267</v>
      </c>
      <c r="AA16" t="s">
        <v>265</v>
      </c>
      <c r="AB16" t="s">
        <v>265</v>
      </c>
      <c r="AC16" t="s">
        <v>265</v>
      </c>
      <c r="AD16" t="s">
        <v>265</v>
      </c>
      <c r="AE16" t="s">
        <v>269</v>
      </c>
      <c r="AF16" t="s">
        <v>268</v>
      </c>
      <c r="AH16" t="s">
        <v>268</v>
      </c>
      <c r="AI16" t="s">
        <v>269</v>
      </c>
      <c r="AO16" t="s">
        <v>263</v>
      </c>
      <c r="AU16" t="s">
        <v>263</v>
      </c>
      <c r="AV16" t="s">
        <v>263</v>
      </c>
      <c r="AW16" t="s">
        <v>263</v>
      </c>
      <c r="AY16" t="s">
        <v>270</v>
      </c>
      <c r="BH16" t="s">
        <v>263</v>
      </c>
      <c r="BI16" t="s">
        <v>263</v>
      </c>
      <c r="BK16" t="s">
        <v>271</v>
      </c>
      <c r="BL16" t="s">
        <v>272</v>
      </c>
      <c r="BO16" t="s">
        <v>262</v>
      </c>
      <c r="BP16" t="s">
        <v>261</v>
      </c>
      <c r="BQ16" t="s">
        <v>264</v>
      </c>
      <c r="BR16" t="s">
        <v>264</v>
      </c>
      <c r="BS16" t="s">
        <v>273</v>
      </c>
      <c r="BT16" t="s">
        <v>273</v>
      </c>
      <c r="BU16" t="s">
        <v>264</v>
      </c>
      <c r="BV16" t="s">
        <v>273</v>
      </c>
      <c r="BW16" t="s">
        <v>269</v>
      </c>
      <c r="BX16" t="s">
        <v>267</v>
      </c>
      <c r="BY16" t="s">
        <v>267</v>
      </c>
      <c r="BZ16" t="s">
        <v>266</v>
      </c>
      <c r="CA16" t="s">
        <v>266</v>
      </c>
      <c r="CB16" t="s">
        <v>266</v>
      </c>
      <c r="CC16" t="s">
        <v>266</v>
      </c>
      <c r="CD16" t="s">
        <v>266</v>
      </c>
      <c r="CE16" t="s">
        <v>274</v>
      </c>
      <c r="CF16" t="s">
        <v>263</v>
      </c>
      <c r="CG16" t="s">
        <v>263</v>
      </c>
      <c r="CH16" t="s">
        <v>263</v>
      </c>
      <c r="CM16" t="s">
        <v>263</v>
      </c>
      <c r="CP16" t="s">
        <v>266</v>
      </c>
      <c r="CQ16" t="s">
        <v>266</v>
      </c>
      <c r="CR16" t="s">
        <v>266</v>
      </c>
      <c r="CS16" t="s">
        <v>266</v>
      </c>
      <c r="CT16" t="s">
        <v>266</v>
      </c>
      <c r="CU16" t="s">
        <v>263</v>
      </c>
      <c r="CV16" t="s">
        <v>263</v>
      </c>
      <c r="CW16" t="s">
        <v>263</v>
      </c>
      <c r="CX16" t="s">
        <v>261</v>
      </c>
      <c r="DA16" t="s">
        <v>275</v>
      </c>
      <c r="DB16" t="s">
        <v>275</v>
      </c>
      <c r="DD16" t="s">
        <v>261</v>
      </c>
      <c r="DE16" t="s">
        <v>276</v>
      </c>
      <c r="DG16" t="s">
        <v>261</v>
      </c>
      <c r="DH16" t="s">
        <v>261</v>
      </c>
      <c r="DJ16" t="s">
        <v>277</v>
      </c>
      <c r="DK16" t="s">
        <v>278</v>
      </c>
      <c r="DL16" t="s">
        <v>277</v>
      </c>
      <c r="DM16" t="s">
        <v>278</v>
      </c>
      <c r="DN16" t="s">
        <v>277</v>
      </c>
      <c r="DO16" t="s">
        <v>278</v>
      </c>
      <c r="DP16" t="s">
        <v>268</v>
      </c>
      <c r="DQ16" t="s">
        <v>268</v>
      </c>
      <c r="DR16" t="s">
        <v>263</v>
      </c>
      <c r="DS16" t="s">
        <v>279</v>
      </c>
      <c r="DT16" t="s">
        <v>263</v>
      </c>
      <c r="DV16" t="s">
        <v>264</v>
      </c>
      <c r="DW16" t="s">
        <v>280</v>
      </c>
      <c r="DX16" t="s">
        <v>264</v>
      </c>
      <c r="DZ16" t="s">
        <v>273</v>
      </c>
      <c r="EA16" t="s">
        <v>281</v>
      </c>
      <c r="EB16" t="s">
        <v>273</v>
      </c>
      <c r="EG16" t="s">
        <v>268</v>
      </c>
      <c r="EH16" t="s">
        <v>268</v>
      </c>
      <c r="EI16" t="s">
        <v>277</v>
      </c>
      <c r="EJ16" t="s">
        <v>278</v>
      </c>
      <c r="EK16" t="s">
        <v>278</v>
      </c>
      <c r="EO16" t="s">
        <v>278</v>
      </c>
      <c r="ES16" t="s">
        <v>264</v>
      </c>
      <c r="ET16" t="s">
        <v>264</v>
      </c>
      <c r="EU16" t="s">
        <v>273</v>
      </c>
      <c r="EV16" t="s">
        <v>273</v>
      </c>
      <c r="EW16" t="s">
        <v>282</v>
      </c>
      <c r="EX16" t="s">
        <v>282</v>
      </c>
      <c r="EZ16" t="s">
        <v>269</v>
      </c>
      <c r="FA16" t="s">
        <v>269</v>
      </c>
      <c r="FB16" t="s">
        <v>266</v>
      </c>
      <c r="FC16" t="s">
        <v>266</v>
      </c>
      <c r="FD16" t="s">
        <v>266</v>
      </c>
      <c r="FE16" t="s">
        <v>266</v>
      </c>
      <c r="FF16" t="s">
        <v>266</v>
      </c>
      <c r="FG16" t="s">
        <v>268</v>
      </c>
      <c r="FH16" t="s">
        <v>268</v>
      </c>
      <c r="FI16" t="s">
        <v>268</v>
      </c>
      <c r="FJ16" t="s">
        <v>266</v>
      </c>
      <c r="FK16" t="s">
        <v>264</v>
      </c>
      <c r="FL16" t="s">
        <v>273</v>
      </c>
      <c r="FM16" t="s">
        <v>268</v>
      </c>
      <c r="FN16" t="s">
        <v>268</v>
      </c>
    </row>
    <row r="17" spans="1:170" x14ac:dyDescent="0.25">
      <c r="A17">
        <v>1</v>
      </c>
      <c r="B17">
        <v>1608243305.5</v>
      </c>
      <c r="C17">
        <v>0</v>
      </c>
      <c r="D17" t="s">
        <v>283</v>
      </c>
      <c r="E17" t="s">
        <v>284</v>
      </c>
      <c r="F17" t="s">
        <v>285</v>
      </c>
      <c r="G17" t="s">
        <v>286</v>
      </c>
      <c r="H17">
        <v>1608243297.5</v>
      </c>
      <c r="I17">
        <f t="shared" ref="I17:I31" si="0">BW17*AG17*(BS17-BT17)/(100*BL17*(1000-AG17*BS17))</f>
        <v>1.4090052413728335E-3</v>
      </c>
      <c r="J17">
        <f t="shared" ref="J17:J31" si="1">BW17*AG17*(BR17-BQ17*(1000-AG17*BT17)/(1000-AG17*BS17))/(100*BL17)</f>
        <v>6.4972633166949398</v>
      </c>
      <c r="K17">
        <f t="shared" ref="K17:K31" si="2">BQ17 - IF(AG17&gt;1, J17*BL17*100/(AI17*CE17), 0)</f>
        <v>401.78551612903198</v>
      </c>
      <c r="L17">
        <f t="shared" ref="L17:L31" si="3">((R17-I17/2)*K17-J17)/(R17+I17/2)</f>
        <v>271.11827704894893</v>
      </c>
      <c r="M17">
        <f t="shared" ref="M17:M31" si="4">L17*(BX17+BY17)/1000</f>
        <v>27.546610227587859</v>
      </c>
      <c r="N17">
        <f t="shared" ref="N17:N31" si="5">(BQ17 - IF(AG17&gt;1, J17*BL17*100/(AI17*CE17), 0))*(BX17+BY17)/1000</f>
        <v>40.822880435679451</v>
      </c>
      <c r="O17">
        <f t="shared" ref="O17:O31" si="6">2/((1/Q17-1/P17)+SIGN(Q17)*SQRT((1/Q17-1/P17)*(1/Q17-1/P17) + 4*BM17/((BM17+1)*(BM17+1))*(2*1/Q17*1/P17-1/P17*1/P17)))</f>
        <v>8.6549430438180266E-2</v>
      </c>
      <c r="P17">
        <f t="shared" ref="P17:P31" si="7">IF(LEFT(BN17,1)&lt;&gt;"0",IF(LEFT(BN17,1)="1",3,BO17),$D$5+$E$5*(CE17*BX17/($K$5*1000))+$F$5*(CE17*BX17/($K$5*1000))*MAX(MIN(BL17,$J$5),$I$5)*MAX(MIN(BL17,$J$5),$I$5)+$G$5*MAX(MIN(BL17,$J$5),$I$5)*(CE17*BX17/($K$5*1000))+$H$5*(CE17*BX17/($K$5*1000))*(CE17*BX17/($K$5*1000)))</f>
        <v>2.9584667943939413</v>
      </c>
      <c r="Q17">
        <f t="shared" ref="Q17:Q31" si="8">I17*(1000-(1000*0.61365*EXP(17.502*U17/(240.97+U17))/(BX17+BY17)+BS17)/2)/(1000*0.61365*EXP(17.502*U17/(240.97+U17))/(BX17+BY17)-BS17)</f>
        <v>8.516701476640097E-2</v>
      </c>
      <c r="R17">
        <f t="shared" ref="R17:R31" si="9">1/((BM17+1)/(O17/1.6)+1/(P17/1.37)) + BM17/((BM17+1)/(O17/1.6) + BM17/(P17/1.37))</f>
        <v>5.3351749463276602E-2</v>
      </c>
      <c r="S17">
        <f t="shared" ref="S17:S31" si="10">(BI17*BK17)</f>
        <v>231.28676059532256</v>
      </c>
      <c r="T17">
        <f t="shared" ref="T17:T31" si="11">(BZ17+(S17+2*0.95*0.0000000567*(((BZ17+$B$7)+273)^4-(BZ17+273)^4)-44100*I17)/(1.84*29.3*P17+8*0.95*0.0000000567*(BZ17+273)^3))</f>
        <v>28.965513935041397</v>
      </c>
      <c r="U17">
        <f t="shared" ref="U17:U31" si="12">($C$7*CA17+$D$7*CB17+$E$7*T17)</f>
        <v>28.197706451612898</v>
      </c>
      <c r="V17">
        <f t="shared" ref="V17:V31" si="13">0.61365*EXP(17.502*U17/(240.97+U17))</f>
        <v>3.8387980364138024</v>
      </c>
      <c r="W17">
        <f t="shared" ref="W17:W31" si="14">(X17/Y17*100)</f>
        <v>58.256690147383317</v>
      </c>
      <c r="X17">
        <f t="shared" ref="X17:X31" si="15">BS17*(BX17+BY17)/1000</f>
        <v>2.2078826805207976</v>
      </c>
      <c r="Y17">
        <f t="shared" ref="Y17:Y31" si="16">0.61365*EXP(17.502*BZ17/(240.97+BZ17))</f>
        <v>3.7899212518512226</v>
      </c>
      <c r="Z17">
        <f t="shared" ref="Z17:Z31" si="17">(V17-BS17*(BX17+BY17)/1000)</f>
        <v>1.6309153558930047</v>
      </c>
      <c r="AA17">
        <f t="shared" ref="AA17:AA31" si="18">(-I17*44100)</f>
        <v>-62.137131144541954</v>
      </c>
      <c r="AB17">
        <f t="shared" ref="AB17:AB31" si="19">2*29.3*P17*0.92*(BZ17-U17)</f>
        <v>-35.081592010168158</v>
      </c>
      <c r="AC17">
        <f t="shared" ref="AC17:AC31" si="20">2*0.95*0.0000000567*(((BZ17+$B$7)+273)^4-(U17+273)^4)</f>
        <v>-2.5870393531713312</v>
      </c>
      <c r="AD17">
        <f t="shared" ref="AD17:AD31" si="21">S17+AC17+AA17+AB17</f>
        <v>131.48099808744115</v>
      </c>
      <c r="AE17">
        <v>3</v>
      </c>
      <c r="AF17">
        <v>1</v>
      </c>
      <c r="AG17">
        <f t="shared" ref="AG17:AG31" si="22">IF(AE17*$H$13&gt;=AI17,1,(AI17/(AI17-AE17*$H$13)))</f>
        <v>1</v>
      </c>
      <c r="AH17">
        <f t="shared" ref="AH17:AH31" si="23">(AG17-1)*100</f>
        <v>0</v>
      </c>
      <c r="AI17">
        <f t="shared" ref="AI17:AI31" si="24">MAX(0,($B$13+$C$13*CE17)/(1+$D$13*CE17)*BX17/(BZ17+273)*$E$13)</f>
        <v>53576.940883333249</v>
      </c>
      <c r="AJ17" t="s">
        <v>287</v>
      </c>
      <c r="AK17">
        <v>715.47692307692296</v>
      </c>
      <c r="AL17">
        <v>3262.08</v>
      </c>
      <c r="AM17">
        <f t="shared" ref="AM17:AM31" si="25">AL17-AK17</f>
        <v>2546.603076923077</v>
      </c>
      <c r="AN17">
        <f t="shared" ref="AN17:AN31" si="26">AM17/AL17</f>
        <v>0.78066849277855754</v>
      </c>
      <c r="AO17">
        <v>-0.57774747981622299</v>
      </c>
      <c r="AP17" t="s">
        <v>288</v>
      </c>
      <c r="AQ17">
        <v>1010.73307692308</v>
      </c>
      <c r="AR17">
        <v>1187.8800000000001</v>
      </c>
      <c r="AS17">
        <f t="shared" ref="AS17:AS31" si="27">1-AQ17/AR17</f>
        <v>0.1491286351120652</v>
      </c>
      <c r="AT17">
        <v>0.5</v>
      </c>
      <c r="AU17">
        <f t="shared" ref="AU17:AU31" si="28">BI17</f>
        <v>1180.1649792726341</v>
      </c>
      <c r="AV17">
        <f t="shared" ref="AV17:AV31" si="29">J17</f>
        <v>6.4972633166949398</v>
      </c>
      <c r="AW17">
        <f t="shared" ref="AW17:AW31" si="30">AS17*AT17*AU17</f>
        <v>87.99819628299332</v>
      </c>
      <c r="AX17">
        <f t="shared" ref="AX17:AX31" si="31">BC17/AR17</f>
        <v>0.41816513452537302</v>
      </c>
      <c r="AY17">
        <f t="shared" ref="AY17:AY31" si="32">(AV17-AO17)/AU17</f>
        <v>5.9949336921280892E-3</v>
      </c>
      <c r="AZ17">
        <f t="shared" ref="AZ17:AZ31" si="33">(AL17-AR17)/AR17</f>
        <v>1.7461359733306392</v>
      </c>
      <c r="BA17" t="s">
        <v>289</v>
      </c>
      <c r="BB17">
        <v>691.15</v>
      </c>
      <c r="BC17">
        <f t="shared" ref="BC17:BC31" si="34">AR17-BB17</f>
        <v>496.73000000000013</v>
      </c>
      <c r="BD17">
        <f t="shared" ref="BD17:BD31" si="35">(AR17-AQ17)/(AR17-BB17)</f>
        <v>0.35662618138006569</v>
      </c>
      <c r="BE17">
        <f t="shared" ref="BE17:BE31" si="36">(AL17-AR17)/(AL17-BB17)</f>
        <v>0.80678976090364185</v>
      </c>
      <c r="BF17">
        <f t="shared" ref="BF17:BF31" si="37">(AR17-AQ17)/(AR17-AK17)</f>
        <v>0.37499104415394285</v>
      </c>
      <c r="BG17">
        <f t="shared" ref="BG17:BG31" si="38">(AL17-AR17)/(AL17-AK17)</f>
        <v>0.8144967776078178</v>
      </c>
      <c r="BH17">
        <f t="shared" ref="BH17:BH31" si="39">$B$11*CF17+$C$11*CG17+$F$11*CH17*(1-CK17)</f>
        <v>1399.9764516129001</v>
      </c>
      <c r="BI17">
        <f t="shared" ref="BI17:BI31" si="40">BH17*BJ17</f>
        <v>1180.1649792726341</v>
      </c>
      <c r="BJ17">
        <f t="shared" ref="BJ17:BJ31" si="41">($B$11*$D$9+$C$11*$D$9+$F$11*((CU17+CM17)/MAX(CU17+CM17+CV17, 0.1)*$I$9+CV17/MAX(CU17+CM17+CV17, 0.1)*$J$9))/($B$11+$C$11+$F$11)</f>
        <v>0.84298916450557215</v>
      </c>
      <c r="BK17">
        <f t="shared" ref="BK17:BK31" si="42">($B$11*$K$9+$C$11*$K$9+$F$11*((CU17+CM17)/MAX(CU17+CM17+CV17, 0.1)*$P$9+CV17/MAX(CU17+CM17+CV17, 0.1)*$Q$9))/($B$11+$C$11+$F$11)</f>
        <v>0.19597832901114429</v>
      </c>
      <c r="BL17">
        <v>6</v>
      </c>
      <c r="BM17">
        <v>0.5</v>
      </c>
      <c r="BN17" t="s">
        <v>290</v>
      </c>
      <c r="BO17">
        <v>2</v>
      </c>
      <c r="BP17">
        <v>1608243297.5</v>
      </c>
      <c r="BQ17">
        <v>401.78551612903198</v>
      </c>
      <c r="BR17">
        <v>410.26119354838698</v>
      </c>
      <c r="BS17">
        <v>21.730345161290298</v>
      </c>
      <c r="BT17">
        <v>20.076354838709701</v>
      </c>
      <c r="BU17">
        <v>395.78296774193501</v>
      </c>
      <c r="BV17">
        <v>21.5985709677419</v>
      </c>
      <c r="BW17">
        <v>500.02241935483897</v>
      </c>
      <c r="BX17">
        <v>101.556387096774</v>
      </c>
      <c r="BY17">
        <v>4.7276541935483897E-2</v>
      </c>
      <c r="BZ17">
        <v>27.9777548387097</v>
      </c>
      <c r="CA17">
        <v>28.197706451612898</v>
      </c>
      <c r="CB17">
        <v>999.9</v>
      </c>
      <c r="CC17">
        <v>0</v>
      </c>
      <c r="CD17">
        <v>0</v>
      </c>
      <c r="CE17">
        <v>10009.983548387099</v>
      </c>
      <c r="CF17">
        <v>0</v>
      </c>
      <c r="CG17">
        <v>432.18848387096801</v>
      </c>
      <c r="CH17">
        <v>1399.9764516129001</v>
      </c>
      <c r="CI17">
        <v>0.90000251612903204</v>
      </c>
      <c r="CJ17">
        <v>9.9997209677419402E-2</v>
      </c>
      <c r="CK17">
        <v>0</v>
      </c>
      <c r="CL17">
        <v>1011.21806451613</v>
      </c>
      <c r="CM17">
        <v>4.9993800000000004</v>
      </c>
      <c r="CN17">
        <v>14288.7096774194</v>
      </c>
      <c r="CO17">
        <v>11164.151612903201</v>
      </c>
      <c r="CP17">
        <v>49.058</v>
      </c>
      <c r="CQ17">
        <v>51.441064516129003</v>
      </c>
      <c r="CR17">
        <v>49.995935483871001</v>
      </c>
      <c r="CS17">
        <v>51.161000000000001</v>
      </c>
      <c r="CT17">
        <v>50.518000000000001</v>
      </c>
      <c r="CU17">
        <v>1255.48451612903</v>
      </c>
      <c r="CV17">
        <v>139.491935483871</v>
      </c>
      <c r="CW17">
        <v>0</v>
      </c>
      <c r="CX17">
        <v>260.799999952316</v>
      </c>
      <c r="CY17">
        <v>0</v>
      </c>
      <c r="CZ17">
        <v>1010.73307692308</v>
      </c>
      <c r="DA17">
        <v>-77.463931671041905</v>
      </c>
      <c r="DB17">
        <v>-1103.8461545371899</v>
      </c>
      <c r="DC17">
        <v>14282.311538461499</v>
      </c>
      <c r="DD17">
        <v>15</v>
      </c>
      <c r="DE17">
        <v>1608242923.5</v>
      </c>
      <c r="DF17" t="s">
        <v>291</v>
      </c>
      <c r="DG17">
        <v>1608242923.5</v>
      </c>
      <c r="DH17">
        <v>1608242909</v>
      </c>
      <c r="DI17">
        <v>27</v>
      </c>
      <c r="DJ17">
        <v>2.411</v>
      </c>
      <c r="DK17">
        <v>-1.6E-2</v>
      </c>
      <c r="DL17">
        <v>6.0019999999999998</v>
      </c>
      <c r="DM17">
        <v>0.13200000000000001</v>
      </c>
      <c r="DN17">
        <v>1218</v>
      </c>
      <c r="DO17">
        <v>21</v>
      </c>
      <c r="DP17">
        <v>0.1</v>
      </c>
      <c r="DQ17">
        <v>0.11</v>
      </c>
      <c r="DR17">
        <v>6.4857015846489299</v>
      </c>
      <c r="DS17">
        <v>3.4166234325173499</v>
      </c>
      <c r="DT17">
        <v>0.25208450973622998</v>
      </c>
      <c r="DU17">
        <v>0</v>
      </c>
      <c r="DV17">
        <v>-8.4935240000000007</v>
      </c>
      <c r="DW17">
        <v>-3.9853497664070998</v>
      </c>
      <c r="DX17">
        <v>0.29472898743987402</v>
      </c>
      <c r="DY17">
        <v>0</v>
      </c>
      <c r="DZ17">
        <v>1.65378933333333</v>
      </c>
      <c r="EA17">
        <v>-1.7565116796443798E-2</v>
      </c>
      <c r="EB17">
        <v>1.86439433120311E-3</v>
      </c>
      <c r="EC17">
        <v>1</v>
      </c>
      <c r="ED17">
        <v>1</v>
      </c>
      <c r="EE17">
        <v>3</v>
      </c>
      <c r="EF17" t="s">
        <v>292</v>
      </c>
      <c r="EG17">
        <v>100</v>
      </c>
      <c r="EH17">
        <v>100</v>
      </c>
      <c r="EI17">
        <v>6.0030000000000001</v>
      </c>
      <c r="EJ17">
        <v>0.1318</v>
      </c>
      <c r="EK17">
        <v>6.0023809523809204</v>
      </c>
      <c r="EL17">
        <v>0</v>
      </c>
      <c r="EM17">
        <v>0</v>
      </c>
      <c r="EN17">
        <v>0</v>
      </c>
      <c r="EO17">
        <v>0.131770000000003</v>
      </c>
      <c r="EP17">
        <v>0</v>
      </c>
      <c r="EQ17">
        <v>0</v>
      </c>
      <c r="ER17">
        <v>0</v>
      </c>
      <c r="ES17">
        <v>-1</v>
      </c>
      <c r="ET17">
        <v>-1</v>
      </c>
      <c r="EU17">
        <v>-1</v>
      </c>
      <c r="EV17">
        <v>-1</v>
      </c>
      <c r="EW17">
        <v>6.4</v>
      </c>
      <c r="EX17">
        <v>6.6</v>
      </c>
      <c r="EY17">
        <v>2</v>
      </c>
      <c r="EZ17">
        <v>479.73200000000003</v>
      </c>
      <c r="FA17">
        <v>506.39499999999998</v>
      </c>
      <c r="FB17">
        <v>24.498100000000001</v>
      </c>
      <c r="FC17">
        <v>32.892099999999999</v>
      </c>
      <c r="FD17">
        <v>30.0001</v>
      </c>
      <c r="FE17">
        <v>32.683500000000002</v>
      </c>
      <c r="FF17">
        <v>32.718400000000003</v>
      </c>
      <c r="FG17">
        <v>21.208300000000001</v>
      </c>
      <c r="FH17">
        <v>100</v>
      </c>
      <c r="FI17">
        <v>0</v>
      </c>
      <c r="FJ17">
        <v>24.5061</v>
      </c>
      <c r="FK17">
        <v>409.63799999999998</v>
      </c>
      <c r="FL17">
        <v>8.9675700000000003</v>
      </c>
      <c r="FM17">
        <v>100.76300000000001</v>
      </c>
      <c r="FN17">
        <v>100.35599999999999</v>
      </c>
    </row>
    <row r="18" spans="1:170" x14ac:dyDescent="0.25">
      <c r="A18">
        <v>2</v>
      </c>
      <c r="B18">
        <v>1608243426</v>
      </c>
      <c r="C18">
        <v>120.5</v>
      </c>
      <c r="D18" t="s">
        <v>293</v>
      </c>
      <c r="E18" t="s">
        <v>294</v>
      </c>
      <c r="F18" t="s">
        <v>285</v>
      </c>
      <c r="G18" t="s">
        <v>286</v>
      </c>
      <c r="H18">
        <v>1608243418.25</v>
      </c>
      <c r="I18">
        <f t="shared" si="0"/>
        <v>1.2007689468480382E-3</v>
      </c>
      <c r="J18">
        <f t="shared" si="1"/>
        <v>-2.8286675820482228</v>
      </c>
      <c r="K18">
        <f t="shared" si="2"/>
        <v>49.908896666666699</v>
      </c>
      <c r="L18">
        <f t="shared" si="3"/>
        <v>112.26367722328504</v>
      </c>
      <c r="M18">
        <f t="shared" si="4"/>
        <v>11.406509340308947</v>
      </c>
      <c r="N18">
        <f t="shared" si="5"/>
        <v>5.0709749588958761</v>
      </c>
      <c r="O18">
        <f t="shared" si="6"/>
        <v>7.0882630247568759E-2</v>
      </c>
      <c r="P18">
        <f t="shared" si="7"/>
        <v>2.9569142800900816</v>
      </c>
      <c r="Q18">
        <f t="shared" si="8"/>
        <v>6.9952013767947768E-2</v>
      </c>
      <c r="R18">
        <f t="shared" si="9"/>
        <v>4.3802602820315527E-2</v>
      </c>
      <c r="S18">
        <f t="shared" si="10"/>
        <v>231.29066582863615</v>
      </c>
      <c r="T18">
        <f t="shared" si="11"/>
        <v>29.056887220833183</v>
      </c>
      <c r="U18">
        <f t="shared" si="12"/>
        <v>28.294546666666701</v>
      </c>
      <c r="V18">
        <f t="shared" si="13"/>
        <v>3.860491243699776</v>
      </c>
      <c r="W18">
        <f t="shared" si="14"/>
        <v>57.083669995822071</v>
      </c>
      <c r="X18">
        <f t="shared" si="15"/>
        <v>2.1681283208301219</v>
      </c>
      <c r="Y18">
        <f t="shared" si="16"/>
        <v>3.7981585994537599</v>
      </c>
      <c r="Z18">
        <f t="shared" si="17"/>
        <v>1.6923629228696542</v>
      </c>
      <c r="AA18">
        <f t="shared" si="18"/>
        <v>-52.953910555998483</v>
      </c>
      <c r="AB18">
        <f t="shared" si="19"/>
        <v>-44.563949623899987</v>
      </c>
      <c r="AC18">
        <f t="shared" si="20"/>
        <v>-3.2902241643948122</v>
      </c>
      <c r="AD18">
        <f t="shared" si="21"/>
        <v>130.48258148434289</v>
      </c>
      <c r="AE18">
        <v>3</v>
      </c>
      <c r="AF18">
        <v>1</v>
      </c>
      <c r="AG18">
        <f t="shared" si="22"/>
        <v>1</v>
      </c>
      <c r="AH18">
        <f t="shared" si="23"/>
        <v>0</v>
      </c>
      <c r="AI18">
        <f t="shared" si="24"/>
        <v>53525.099619377936</v>
      </c>
      <c r="AJ18" t="s">
        <v>287</v>
      </c>
      <c r="AK18">
        <v>715.47692307692296</v>
      </c>
      <c r="AL18">
        <v>3262.08</v>
      </c>
      <c r="AM18">
        <f t="shared" si="25"/>
        <v>2546.603076923077</v>
      </c>
      <c r="AN18">
        <f t="shared" si="26"/>
        <v>0.78066849277855754</v>
      </c>
      <c r="AO18">
        <v>-0.57774747981622299</v>
      </c>
      <c r="AP18" t="s">
        <v>295</v>
      </c>
      <c r="AQ18">
        <v>878.80938461538506</v>
      </c>
      <c r="AR18">
        <v>965.37</v>
      </c>
      <c r="AS18">
        <f t="shared" si="27"/>
        <v>8.9665739959409296E-2</v>
      </c>
      <c r="AT18">
        <v>0.5</v>
      </c>
      <c r="AU18">
        <f t="shared" si="28"/>
        <v>1180.1823208569581</v>
      </c>
      <c r="AV18">
        <f t="shared" si="29"/>
        <v>-2.8286675820482228</v>
      </c>
      <c r="AW18">
        <f t="shared" si="30"/>
        <v>52.910960543326077</v>
      </c>
      <c r="AX18">
        <f t="shared" si="31"/>
        <v>0.29117333250463556</v>
      </c>
      <c r="AY18">
        <f t="shared" si="32"/>
        <v>-1.9072647187237592E-3</v>
      </c>
      <c r="AZ18">
        <f t="shared" si="33"/>
        <v>2.3790981696137234</v>
      </c>
      <c r="BA18" t="s">
        <v>296</v>
      </c>
      <c r="BB18">
        <v>684.28</v>
      </c>
      <c r="BC18">
        <f t="shared" si="34"/>
        <v>281.09000000000003</v>
      </c>
      <c r="BD18">
        <f t="shared" si="35"/>
        <v>0.30794626413111437</v>
      </c>
      <c r="BE18">
        <f t="shared" si="36"/>
        <v>0.89095740553960734</v>
      </c>
      <c r="BF18">
        <f t="shared" si="37"/>
        <v>0.34639061013787242</v>
      </c>
      <c r="BG18">
        <f t="shared" si="38"/>
        <v>0.90187199599828916</v>
      </c>
      <c r="BH18">
        <f t="shared" si="39"/>
        <v>1399.9966666666701</v>
      </c>
      <c r="BI18">
        <f t="shared" si="40"/>
        <v>1180.1823208569581</v>
      </c>
      <c r="BJ18">
        <f t="shared" si="41"/>
        <v>0.84298937915825178</v>
      </c>
      <c r="BK18">
        <f t="shared" si="42"/>
        <v>0.19597875831650366</v>
      </c>
      <c r="BL18">
        <v>6</v>
      </c>
      <c r="BM18">
        <v>0.5</v>
      </c>
      <c r="BN18" t="s">
        <v>290</v>
      </c>
      <c r="BO18">
        <v>2</v>
      </c>
      <c r="BP18">
        <v>1608243418.25</v>
      </c>
      <c r="BQ18">
        <v>49.908896666666699</v>
      </c>
      <c r="BR18">
        <v>46.586406666666697</v>
      </c>
      <c r="BS18">
        <v>21.3388733333333</v>
      </c>
      <c r="BT18">
        <v>19.928696666666699</v>
      </c>
      <c r="BU18">
        <v>43.906516666666697</v>
      </c>
      <c r="BV18">
        <v>21.207090000000001</v>
      </c>
      <c r="BW18">
        <v>499.999433333333</v>
      </c>
      <c r="BX18">
        <v>101.556833333333</v>
      </c>
      <c r="BY18">
        <v>4.7796253333333302E-2</v>
      </c>
      <c r="BZ18">
        <v>28.014996666666701</v>
      </c>
      <c r="CA18">
        <v>28.294546666666701</v>
      </c>
      <c r="CB18">
        <v>999.9</v>
      </c>
      <c r="CC18">
        <v>0</v>
      </c>
      <c r="CD18">
        <v>0</v>
      </c>
      <c r="CE18">
        <v>10001.128333333299</v>
      </c>
      <c r="CF18">
        <v>0</v>
      </c>
      <c r="CG18">
        <v>424.41946666666701</v>
      </c>
      <c r="CH18">
        <v>1399.9966666666701</v>
      </c>
      <c r="CI18">
        <v>0.89999870000000004</v>
      </c>
      <c r="CJ18">
        <v>0.100001373333333</v>
      </c>
      <c r="CK18">
        <v>0</v>
      </c>
      <c r="CL18">
        <v>878.84670000000006</v>
      </c>
      <c r="CM18">
        <v>4.9993800000000004</v>
      </c>
      <c r="CN18">
        <v>12496.053333333301</v>
      </c>
      <c r="CO18">
        <v>11164.2933333333</v>
      </c>
      <c r="CP18">
        <v>49.186999999999998</v>
      </c>
      <c r="CQ18">
        <v>51.678733333333298</v>
      </c>
      <c r="CR18">
        <v>50.1206666666667</v>
      </c>
      <c r="CS18">
        <v>51.311999999999998</v>
      </c>
      <c r="CT18">
        <v>50.6415333333333</v>
      </c>
      <c r="CU18">
        <v>1255.4929999999999</v>
      </c>
      <c r="CV18">
        <v>139.50399999999999</v>
      </c>
      <c r="CW18">
        <v>0</v>
      </c>
      <c r="CX18">
        <v>119.700000047684</v>
      </c>
      <c r="CY18">
        <v>0</v>
      </c>
      <c r="CZ18">
        <v>878.80938461538506</v>
      </c>
      <c r="DA18">
        <v>-17.9626666822776</v>
      </c>
      <c r="DB18">
        <v>-299.44957281667399</v>
      </c>
      <c r="DC18">
        <v>12495.3884615385</v>
      </c>
      <c r="DD18">
        <v>15</v>
      </c>
      <c r="DE18">
        <v>1608242923.5</v>
      </c>
      <c r="DF18" t="s">
        <v>291</v>
      </c>
      <c r="DG18">
        <v>1608242923.5</v>
      </c>
      <c r="DH18">
        <v>1608242909</v>
      </c>
      <c r="DI18">
        <v>27</v>
      </c>
      <c r="DJ18">
        <v>2.411</v>
      </c>
      <c r="DK18">
        <v>-1.6E-2</v>
      </c>
      <c r="DL18">
        <v>6.0019999999999998</v>
      </c>
      <c r="DM18">
        <v>0.13200000000000001</v>
      </c>
      <c r="DN18">
        <v>1218</v>
      </c>
      <c r="DO18">
        <v>21</v>
      </c>
      <c r="DP18">
        <v>0.1</v>
      </c>
      <c r="DQ18">
        <v>0.11</v>
      </c>
      <c r="DR18">
        <v>-2.8336340024124702</v>
      </c>
      <c r="DS18">
        <v>1.1765737352118</v>
      </c>
      <c r="DT18">
        <v>0.104028688016372</v>
      </c>
      <c r="DU18">
        <v>0</v>
      </c>
      <c r="DV18">
        <v>3.3238006666666702</v>
      </c>
      <c r="DW18">
        <v>-1.18370723025584</v>
      </c>
      <c r="DX18">
        <v>0.120022085882372</v>
      </c>
      <c r="DY18">
        <v>0</v>
      </c>
      <c r="DZ18">
        <v>1.405081</v>
      </c>
      <c r="EA18">
        <v>0.68894122358175902</v>
      </c>
      <c r="EB18">
        <v>5.0200412969748899E-2</v>
      </c>
      <c r="EC18">
        <v>0</v>
      </c>
      <c r="ED18">
        <v>0</v>
      </c>
      <c r="EE18">
        <v>3</v>
      </c>
      <c r="EF18" t="s">
        <v>297</v>
      </c>
      <c r="EG18">
        <v>100</v>
      </c>
      <c r="EH18">
        <v>100</v>
      </c>
      <c r="EI18">
        <v>6.0019999999999998</v>
      </c>
      <c r="EJ18">
        <v>0.1318</v>
      </c>
      <c r="EK18">
        <v>6.0023809523809204</v>
      </c>
      <c r="EL18">
        <v>0</v>
      </c>
      <c r="EM18">
        <v>0</v>
      </c>
      <c r="EN18">
        <v>0</v>
      </c>
      <c r="EO18">
        <v>0.131770000000003</v>
      </c>
      <c r="EP18">
        <v>0</v>
      </c>
      <c r="EQ18">
        <v>0</v>
      </c>
      <c r="ER18">
        <v>0</v>
      </c>
      <c r="ES18">
        <v>-1</v>
      </c>
      <c r="ET18">
        <v>-1</v>
      </c>
      <c r="EU18">
        <v>-1</v>
      </c>
      <c r="EV18">
        <v>-1</v>
      </c>
      <c r="EW18">
        <v>8.4</v>
      </c>
      <c r="EX18">
        <v>8.6</v>
      </c>
      <c r="EY18">
        <v>2</v>
      </c>
      <c r="EZ18">
        <v>480.12099999999998</v>
      </c>
      <c r="FA18">
        <v>501.16800000000001</v>
      </c>
      <c r="FB18">
        <v>24.246500000000001</v>
      </c>
      <c r="FC18">
        <v>32.898099999999999</v>
      </c>
      <c r="FD18">
        <v>30.0002</v>
      </c>
      <c r="FE18">
        <v>32.6952</v>
      </c>
      <c r="FF18">
        <v>32.732999999999997</v>
      </c>
      <c r="FG18">
        <v>4.8856000000000002</v>
      </c>
      <c r="FH18">
        <v>41.812600000000003</v>
      </c>
      <c r="FI18">
        <v>26.378299999999999</v>
      </c>
      <c r="FJ18">
        <v>24.235700000000001</v>
      </c>
      <c r="FK18">
        <v>44.974699999999999</v>
      </c>
      <c r="FL18">
        <v>17.372800000000002</v>
      </c>
      <c r="FM18">
        <v>100.758</v>
      </c>
      <c r="FN18">
        <v>100.349</v>
      </c>
    </row>
    <row r="19" spans="1:170" x14ac:dyDescent="0.25">
      <c r="A19">
        <v>3</v>
      </c>
      <c r="B19">
        <v>1608243546.5</v>
      </c>
      <c r="C19">
        <v>241</v>
      </c>
      <c r="D19" t="s">
        <v>298</v>
      </c>
      <c r="E19" t="s">
        <v>299</v>
      </c>
      <c r="F19" t="s">
        <v>285</v>
      </c>
      <c r="G19" t="s">
        <v>286</v>
      </c>
      <c r="H19">
        <v>1608243538.5</v>
      </c>
      <c r="I19">
        <f t="shared" si="0"/>
        <v>1.9954841744616401E-3</v>
      </c>
      <c r="J19">
        <f t="shared" si="1"/>
        <v>0.55480265902384152</v>
      </c>
      <c r="K19">
        <f t="shared" si="2"/>
        <v>76.918222580645093</v>
      </c>
      <c r="L19">
        <f t="shared" si="3"/>
        <v>68.045463323994866</v>
      </c>
      <c r="M19">
        <f t="shared" si="4"/>
        <v>6.913725550484668</v>
      </c>
      <c r="N19">
        <f t="shared" si="5"/>
        <v>7.8152378538680196</v>
      </c>
      <c r="O19">
        <f t="shared" si="6"/>
        <v>0.12873733398751736</v>
      </c>
      <c r="P19">
        <f t="shared" si="7"/>
        <v>2.9552060396678512</v>
      </c>
      <c r="Q19">
        <f t="shared" si="8"/>
        <v>0.12570094696822884</v>
      </c>
      <c r="R19">
        <f t="shared" si="9"/>
        <v>7.8829934334888163E-2</v>
      </c>
      <c r="S19">
        <f t="shared" si="10"/>
        <v>231.28896743132071</v>
      </c>
      <c r="T19">
        <f t="shared" si="11"/>
        <v>28.832128210754149</v>
      </c>
      <c r="U19">
        <f t="shared" si="12"/>
        <v>28.270932258064501</v>
      </c>
      <c r="V19">
        <f t="shared" si="13"/>
        <v>3.8551915377918013</v>
      </c>
      <c r="W19">
        <f t="shared" si="14"/>
        <v>60.391207745508211</v>
      </c>
      <c r="X19">
        <f t="shared" si="15"/>
        <v>2.2910199812629908</v>
      </c>
      <c r="Y19">
        <f t="shared" si="16"/>
        <v>3.7936316672411516</v>
      </c>
      <c r="Z19">
        <f t="shared" si="17"/>
        <v>1.5641715565288106</v>
      </c>
      <c r="AA19">
        <f t="shared" si="18"/>
        <v>-88.000852093758326</v>
      </c>
      <c r="AB19">
        <f t="shared" si="19"/>
        <v>-44.035315320265077</v>
      </c>
      <c r="AC19">
        <f t="shared" si="20"/>
        <v>-3.2523595568324466</v>
      </c>
      <c r="AD19">
        <f t="shared" si="21"/>
        <v>96.00044046046483</v>
      </c>
      <c r="AE19">
        <v>2</v>
      </c>
      <c r="AF19">
        <v>0</v>
      </c>
      <c r="AG19">
        <f t="shared" si="22"/>
        <v>1</v>
      </c>
      <c r="AH19">
        <f t="shared" si="23"/>
        <v>0</v>
      </c>
      <c r="AI19">
        <f t="shared" si="24"/>
        <v>53478.990512322191</v>
      </c>
      <c r="AJ19" t="s">
        <v>287</v>
      </c>
      <c r="AK19">
        <v>715.47692307692296</v>
      </c>
      <c r="AL19">
        <v>3262.08</v>
      </c>
      <c r="AM19">
        <f t="shared" si="25"/>
        <v>2546.603076923077</v>
      </c>
      <c r="AN19">
        <f t="shared" si="26"/>
        <v>0.78066849277855754</v>
      </c>
      <c r="AO19">
        <v>-0.57774747981622299</v>
      </c>
      <c r="AP19" t="s">
        <v>300</v>
      </c>
      <c r="AQ19">
        <v>854.28026923076902</v>
      </c>
      <c r="AR19">
        <v>936.25</v>
      </c>
      <c r="AS19">
        <f t="shared" si="27"/>
        <v>8.7551114306254729E-2</v>
      </c>
      <c r="AT19">
        <v>0.5</v>
      </c>
      <c r="AU19">
        <f t="shared" si="28"/>
        <v>1180.1768709276544</v>
      </c>
      <c r="AV19">
        <f t="shared" si="29"/>
        <v>0.55480265902384152</v>
      </c>
      <c r="AW19">
        <f t="shared" si="30"/>
        <v>51.662900064092554</v>
      </c>
      <c r="AX19">
        <f t="shared" si="31"/>
        <v>0.30580507343124158</v>
      </c>
      <c r="AY19">
        <f t="shared" si="32"/>
        <v>9.5964441156167228E-4</v>
      </c>
      <c r="AZ19">
        <f t="shared" si="33"/>
        <v>2.4841975967957275</v>
      </c>
      <c r="BA19" t="s">
        <v>301</v>
      </c>
      <c r="BB19">
        <v>649.94000000000005</v>
      </c>
      <c r="BC19">
        <f t="shared" si="34"/>
        <v>286.30999999999995</v>
      </c>
      <c r="BD19">
        <f t="shared" si="35"/>
        <v>0.28629712818005304</v>
      </c>
      <c r="BE19">
        <f t="shared" si="36"/>
        <v>0.89039255170090426</v>
      </c>
      <c r="BF19">
        <f t="shared" si="37"/>
        <v>0.37128499503493045</v>
      </c>
      <c r="BG19">
        <f t="shared" si="38"/>
        <v>0.9133068364977297</v>
      </c>
      <c r="BH19">
        <f t="shared" si="39"/>
        <v>1399.9906451612901</v>
      </c>
      <c r="BI19">
        <f t="shared" si="40"/>
        <v>1180.1768709276544</v>
      </c>
      <c r="BJ19">
        <f t="shared" si="41"/>
        <v>0.84298911211059446</v>
      </c>
      <c r="BK19">
        <f t="shared" si="42"/>
        <v>0.19597822422118868</v>
      </c>
      <c r="BL19">
        <v>6</v>
      </c>
      <c r="BM19">
        <v>0.5</v>
      </c>
      <c r="BN19" t="s">
        <v>290</v>
      </c>
      <c r="BO19">
        <v>2</v>
      </c>
      <c r="BP19">
        <v>1608243538.5</v>
      </c>
      <c r="BQ19">
        <v>76.918222580645093</v>
      </c>
      <c r="BR19">
        <v>77.768164516129005</v>
      </c>
      <c r="BS19">
        <v>22.5484096774194</v>
      </c>
      <c r="BT19">
        <v>20.207845161290301</v>
      </c>
      <c r="BU19">
        <v>73.910222580645197</v>
      </c>
      <c r="BV19">
        <v>22.427409677419401</v>
      </c>
      <c r="BW19">
        <v>500.00480645161298</v>
      </c>
      <c r="BX19">
        <v>101.55664516129001</v>
      </c>
      <c r="BY19">
        <v>4.7858838709677401E-2</v>
      </c>
      <c r="BZ19">
        <v>27.9945387096774</v>
      </c>
      <c r="CA19">
        <v>28.270932258064501</v>
      </c>
      <c r="CB19">
        <v>999.9</v>
      </c>
      <c r="CC19">
        <v>0</v>
      </c>
      <c r="CD19">
        <v>0</v>
      </c>
      <c r="CE19">
        <v>9991.4580645161295</v>
      </c>
      <c r="CF19">
        <v>0</v>
      </c>
      <c r="CG19">
        <v>392.542483870968</v>
      </c>
      <c r="CH19">
        <v>1399.9906451612901</v>
      </c>
      <c r="CI19">
        <v>0.90000787096774204</v>
      </c>
      <c r="CJ19">
        <v>9.9992309677419303E-2</v>
      </c>
      <c r="CK19">
        <v>0</v>
      </c>
      <c r="CL19">
        <v>854.32293548387099</v>
      </c>
      <c r="CM19">
        <v>4.9993800000000004</v>
      </c>
      <c r="CN19">
        <v>12121.158064516099</v>
      </c>
      <c r="CO19">
        <v>11164.2806451613</v>
      </c>
      <c r="CP19">
        <v>49.253999999999998</v>
      </c>
      <c r="CQ19">
        <v>51.703258064516099</v>
      </c>
      <c r="CR19">
        <v>50.207322580645098</v>
      </c>
      <c r="CS19">
        <v>51.436999999999998</v>
      </c>
      <c r="CT19">
        <v>50.75</v>
      </c>
      <c r="CU19">
        <v>1255.50322580645</v>
      </c>
      <c r="CV19">
        <v>139.49129032258099</v>
      </c>
      <c r="CW19">
        <v>0</v>
      </c>
      <c r="CX19">
        <v>120</v>
      </c>
      <c r="CY19">
        <v>0</v>
      </c>
      <c r="CZ19">
        <v>854.28026923076902</v>
      </c>
      <c r="DA19">
        <v>-7.1590769020862801</v>
      </c>
      <c r="DB19">
        <v>-256.99829095583499</v>
      </c>
      <c r="DC19">
        <v>12115.353846153799</v>
      </c>
      <c r="DD19">
        <v>15</v>
      </c>
      <c r="DE19">
        <v>1608243571.0999999</v>
      </c>
      <c r="DF19" t="s">
        <v>302</v>
      </c>
      <c r="DG19">
        <v>1608243571.0999999</v>
      </c>
      <c r="DH19">
        <v>1608243565.0999999</v>
      </c>
      <c r="DI19">
        <v>28</v>
      </c>
      <c r="DJ19">
        <v>-2.9950000000000001</v>
      </c>
      <c r="DK19">
        <v>-1.0999999999999999E-2</v>
      </c>
      <c r="DL19">
        <v>3.008</v>
      </c>
      <c r="DM19">
        <v>0.121</v>
      </c>
      <c r="DN19">
        <v>78</v>
      </c>
      <c r="DO19">
        <v>20</v>
      </c>
      <c r="DP19">
        <v>0.2</v>
      </c>
      <c r="DQ19">
        <v>0.05</v>
      </c>
      <c r="DR19">
        <v>-1.9477630353309601</v>
      </c>
      <c r="DS19">
        <v>-3.6437403315638398E-2</v>
      </c>
      <c r="DT19">
        <v>8.1528718029449995E-3</v>
      </c>
      <c r="DU19">
        <v>1</v>
      </c>
      <c r="DV19">
        <v>2.1443479999999999</v>
      </c>
      <c r="DW19">
        <v>-9.0714126807944697E-4</v>
      </c>
      <c r="DX19">
        <v>1.01189845999158E-2</v>
      </c>
      <c r="DY19">
        <v>1</v>
      </c>
      <c r="DZ19">
        <v>2.3528803333333301</v>
      </c>
      <c r="EA19">
        <v>0.34811239154615298</v>
      </c>
      <c r="EB19">
        <v>2.5141257921768499E-2</v>
      </c>
      <c r="EC19">
        <v>0</v>
      </c>
      <c r="ED19">
        <v>2</v>
      </c>
      <c r="EE19">
        <v>3</v>
      </c>
      <c r="EF19" t="s">
        <v>303</v>
      </c>
      <c r="EG19">
        <v>100</v>
      </c>
      <c r="EH19">
        <v>100</v>
      </c>
      <c r="EI19">
        <v>3.008</v>
      </c>
      <c r="EJ19">
        <v>0.121</v>
      </c>
      <c r="EK19">
        <v>6.0023809523809204</v>
      </c>
      <c r="EL19">
        <v>0</v>
      </c>
      <c r="EM19">
        <v>0</v>
      </c>
      <c r="EN19">
        <v>0</v>
      </c>
      <c r="EO19">
        <v>0.131770000000003</v>
      </c>
      <c r="EP19">
        <v>0</v>
      </c>
      <c r="EQ19">
        <v>0</v>
      </c>
      <c r="ER19">
        <v>0</v>
      </c>
      <c r="ES19">
        <v>-1</v>
      </c>
      <c r="ET19">
        <v>-1</v>
      </c>
      <c r="EU19">
        <v>-1</v>
      </c>
      <c r="EV19">
        <v>-1</v>
      </c>
      <c r="EW19">
        <v>10.4</v>
      </c>
      <c r="EX19">
        <v>10.6</v>
      </c>
      <c r="EY19">
        <v>2</v>
      </c>
      <c r="EZ19">
        <v>481.339</v>
      </c>
      <c r="FA19">
        <v>504.56200000000001</v>
      </c>
      <c r="FB19">
        <v>24.333600000000001</v>
      </c>
      <c r="FC19">
        <v>32.941899999999997</v>
      </c>
      <c r="FD19">
        <v>30.0001</v>
      </c>
      <c r="FE19">
        <v>32.731999999999999</v>
      </c>
      <c r="FF19">
        <v>32.767600000000002</v>
      </c>
      <c r="FG19">
        <v>6.4992599999999996</v>
      </c>
      <c r="FH19">
        <v>100</v>
      </c>
      <c r="FI19">
        <v>16.6572</v>
      </c>
      <c r="FJ19">
        <v>24.335999999999999</v>
      </c>
      <c r="FK19">
        <v>77.861699999999999</v>
      </c>
      <c r="FL19">
        <v>1.4202600000000001</v>
      </c>
      <c r="FM19">
        <v>100.749</v>
      </c>
      <c r="FN19">
        <v>100.34</v>
      </c>
    </row>
    <row r="20" spans="1:170" x14ac:dyDescent="0.25">
      <c r="A20">
        <v>4</v>
      </c>
      <c r="B20">
        <v>1608243665.0999999</v>
      </c>
      <c r="C20">
        <v>359.59999990463302</v>
      </c>
      <c r="D20" t="s">
        <v>304</v>
      </c>
      <c r="E20" t="s">
        <v>305</v>
      </c>
      <c r="F20" t="s">
        <v>285</v>
      </c>
      <c r="G20" t="s">
        <v>286</v>
      </c>
      <c r="H20">
        <v>1608243657.0999999</v>
      </c>
      <c r="I20">
        <f t="shared" si="0"/>
        <v>2.4289409799488292E-3</v>
      </c>
      <c r="J20">
        <f t="shared" si="1"/>
        <v>1.6368793053888631</v>
      </c>
      <c r="K20">
        <f t="shared" si="2"/>
        <v>99.813741935483904</v>
      </c>
      <c r="L20">
        <f t="shared" si="3"/>
        <v>80.958405758196548</v>
      </c>
      <c r="M20">
        <f t="shared" si="4"/>
        <v>8.2255436420333208</v>
      </c>
      <c r="N20">
        <f t="shared" si="5"/>
        <v>10.141285301703842</v>
      </c>
      <c r="O20">
        <f t="shared" si="6"/>
        <v>0.16161651751699804</v>
      </c>
      <c r="P20">
        <f t="shared" si="7"/>
        <v>2.9573416267363699</v>
      </c>
      <c r="Q20">
        <f t="shared" si="8"/>
        <v>0.15686527169807191</v>
      </c>
      <c r="R20">
        <f t="shared" si="9"/>
        <v>9.8456040598646613E-2</v>
      </c>
      <c r="S20">
        <f t="shared" si="10"/>
        <v>231.29102133058242</v>
      </c>
      <c r="T20">
        <f t="shared" si="11"/>
        <v>28.725013545932207</v>
      </c>
      <c r="U20">
        <f t="shared" si="12"/>
        <v>28.199383870967701</v>
      </c>
      <c r="V20">
        <f t="shared" si="13"/>
        <v>3.8391728886964285</v>
      </c>
      <c r="W20">
        <f t="shared" si="14"/>
        <v>60.967644306888111</v>
      </c>
      <c r="X20">
        <f t="shared" si="15"/>
        <v>2.3135760638368259</v>
      </c>
      <c r="Y20">
        <f t="shared" si="16"/>
        <v>3.7947604670292936</v>
      </c>
      <c r="Z20">
        <f t="shared" si="17"/>
        <v>1.5255968248596026</v>
      </c>
      <c r="AA20">
        <f t="shared" si="18"/>
        <v>-107.11629721574337</v>
      </c>
      <c r="AB20">
        <f t="shared" si="19"/>
        <v>-31.84609552984498</v>
      </c>
      <c r="AC20">
        <f t="shared" si="20"/>
        <v>-2.3496117839369619</v>
      </c>
      <c r="AD20">
        <f t="shared" si="21"/>
        <v>89.979016801057128</v>
      </c>
      <c r="AE20">
        <v>1</v>
      </c>
      <c r="AF20">
        <v>0</v>
      </c>
      <c r="AG20">
        <f t="shared" si="22"/>
        <v>1</v>
      </c>
      <c r="AH20">
        <f t="shared" si="23"/>
        <v>0</v>
      </c>
      <c r="AI20">
        <f t="shared" si="24"/>
        <v>53540.224904346884</v>
      </c>
      <c r="AJ20" t="s">
        <v>287</v>
      </c>
      <c r="AK20">
        <v>715.47692307692296</v>
      </c>
      <c r="AL20">
        <v>3262.08</v>
      </c>
      <c r="AM20">
        <f t="shared" si="25"/>
        <v>2546.603076923077</v>
      </c>
      <c r="AN20">
        <f t="shared" si="26"/>
        <v>0.78066849277855754</v>
      </c>
      <c r="AO20">
        <v>-0.57774747981622299</v>
      </c>
      <c r="AP20" t="s">
        <v>306</v>
      </c>
      <c r="AQ20">
        <v>836.75828000000001</v>
      </c>
      <c r="AR20">
        <v>923.08</v>
      </c>
      <c r="AS20">
        <f t="shared" si="27"/>
        <v>9.3514884950383514E-2</v>
      </c>
      <c r="AT20">
        <v>0.5</v>
      </c>
      <c r="AU20">
        <f t="shared" si="28"/>
        <v>1180.1823473475101</v>
      </c>
      <c r="AV20">
        <f t="shared" si="29"/>
        <v>1.6368793053888631</v>
      </c>
      <c r="AW20">
        <f t="shared" si="30"/>
        <v>55.182308216337979</v>
      </c>
      <c r="AX20">
        <f t="shared" si="31"/>
        <v>0.32728474238419203</v>
      </c>
      <c r="AY20">
        <f t="shared" si="32"/>
        <v>1.8765123797881878E-3</v>
      </c>
      <c r="AZ20">
        <f t="shared" si="33"/>
        <v>2.533908220305932</v>
      </c>
      <c r="BA20" t="s">
        <v>307</v>
      </c>
      <c r="BB20">
        <v>620.97</v>
      </c>
      <c r="BC20">
        <f t="shared" si="34"/>
        <v>302.11</v>
      </c>
      <c r="BD20">
        <f t="shared" si="35"/>
        <v>0.28572943629803721</v>
      </c>
      <c r="BE20">
        <f t="shared" si="36"/>
        <v>0.8856124886884682</v>
      </c>
      <c r="BF20">
        <f t="shared" si="37"/>
        <v>0.41580173704258105</v>
      </c>
      <c r="BG20">
        <f t="shared" si="38"/>
        <v>0.91847843159998355</v>
      </c>
      <c r="BH20">
        <f t="shared" si="39"/>
        <v>1399.9964516129</v>
      </c>
      <c r="BI20">
        <f t="shared" si="40"/>
        <v>1180.1823473475101</v>
      </c>
      <c r="BJ20">
        <f t="shared" si="41"/>
        <v>0.84298952757191081</v>
      </c>
      <c r="BK20">
        <f t="shared" si="42"/>
        <v>0.19597905514382152</v>
      </c>
      <c r="BL20">
        <v>6</v>
      </c>
      <c r="BM20">
        <v>0.5</v>
      </c>
      <c r="BN20" t="s">
        <v>290</v>
      </c>
      <c r="BO20">
        <v>2</v>
      </c>
      <c r="BP20">
        <v>1608243657.0999999</v>
      </c>
      <c r="BQ20">
        <v>99.813741935483904</v>
      </c>
      <c r="BR20">
        <v>102.068870967742</v>
      </c>
      <c r="BS20">
        <v>22.770948387096801</v>
      </c>
      <c r="BT20">
        <v>19.922661290322601</v>
      </c>
      <c r="BU20">
        <v>96.806209677419403</v>
      </c>
      <c r="BV20">
        <v>22.650351612903201</v>
      </c>
      <c r="BW20">
        <v>500.01245161290302</v>
      </c>
      <c r="BX20">
        <v>101.554419354839</v>
      </c>
      <c r="BY20">
        <v>4.7675758064516099E-2</v>
      </c>
      <c r="BZ20">
        <v>27.999641935483901</v>
      </c>
      <c r="CA20">
        <v>28.199383870967701</v>
      </c>
      <c r="CB20">
        <v>999.9</v>
      </c>
      <c r="CC20">
        <v>0</v>
      </c>
      <c r="CD20">
        <v>0</v>
      </c>
      <c r="CE20">
        <v>10003.790967741899</v>
      </c>
      <c r="CF20">
        <v>0</v>
      </c>
      <c r="CG20">
        <v>396.70590322580603</v>
      </c>
      <c r="CH20">
        <v>1399.9964516129</v>
      </c>
      <c r="CI20">
        <v>0.89998999999999996</v>
      </c>
      <c r="CJ20">
        <v>0.10001</v>
      </c>
      <c r="CK20">
        <v>0</v>
      </c>
      <c r="CL20">
        <v>836.81483870967702</v>
      </c>
      <c r="CM20">
        <v>4.9993800000000004</v>
      </c>
      <c r="CN20">
        <v>11983.558064516101</v>
      </c>
      <c r="CO20">
        <v>11164.274193548399</v>
      </c>
      <c r="CP20">
        <v>49.375</v>
      </c>
      <c r="CQ20">
        <v>51.75</v>
      </c>
      <c r="CR20">
        <v>50.294032258064497</v>
      </c>
      <c r="CS20">
        <v>51.497967741935497</v>
      </c>
      <c r="CT20">
        <v>50.811999999999998</v>
      </c>
      <c r="CU20">
        <v>1255.4864516129001</v>
      </c>
      <c r="CV20">
        <v>139.51096774193601</v>
      </c>
      <c r="CW20">
        <v>0</v>
      </c>
      <c r="CX20">
        <v>117.69999980926499</v>
      </c>
      <c r="CY20">
        <v>0</v>
      </c>
      <c r="CZ20">
        <v>836.75828000000001</v>
      </c>
      <c r="DA20">
        <v>-6.0113846307670702</v>
      </c>
      <c r="DB20">
        <v>-259.70769278913502</v>
      </c>
      <c r="DC20">
        <v>11981.864</v>
      </c>
      <c r="DD20">
        <v>15</v>
      </c>
      <c r="DE20">
        <v>1608243571.0999999</v>
      </c>
      <c r="DF20" t="s">
        <v>302</v>
      </c>
      <c r="DG20">
        <v>1608243571.0999999</v>
      </c>
      <c r="DH20">
        <v>1608243565.0999999</v>
      </c>
      <c r="DI20">
        <v>28</v>
      </c>
      <c r="DJ20">
        <v>-2.9950000000000001</v>
      </c>
      <c r="DK20">
        <v>-1.0999999999999999E-2</v>
      </c>
      <c r="DL20">
        <v>3.008</v>
      </c>
      <c r="DM20">
        <v>0.121</v>
      </c>
      <c r="DN20">
        <v>78</v>
      </c>
      <c r="DO20">
        <v>20</v>
      </c>
      <c r="DP20">
        <v>0.2</v>
      </c>
      <c r="DQ20">
        <v>0.05</v>
      </c>
      <c r="DR20">
        <v>1.63703528813071</v>
      </c>
      <c r="DS20">
        <v>-0.14191239989689</v>
      </c>
      <c r="DT20">
        <v>1.67722898330172E-2</v>
      </c>
      <c r="DU20">
        <v>1</v>
      </c>
      <c r="DV20">
        <v>-2.2544283333333301</v>
      </c>
      <c r="DW20">
        <v>0.14321272525027201</v>
      </c>
      <c r="DX20">
        <v>1.9001180679690002E-2</v>
      </c>
      <c r="DY20">
        <v>1</v>
      </c>
      <c r="DZ20">
        <v>2.8475556666666701</v>
      </c>
      <c r="EA20">
        <v>0.19965303670745599</v>
      </c>
      <c r="EB20">
        <v>1.4480389194432E-2</v>
      </c>
      <c r="EC20">
        <v>1</v>
      </c>
      <c r="ED20">
        <v>3</v>
      </c>
      <c r="EE20">
        <v>3</v>
      </c>
      <c r="EF20" t="s">
        <v>308</v>
      </c>
      <c r="EG20">
        <v>100</v>
      </c>
      <c r="EH20">
        <v>100</v>
      </c>
      <c r="EI20">
        <v>3.0070000000000001</v>
      </c>
      <c r="EJ20">
        <v>0.1206</v>
      </c>
      <c r="EK20">
        <v>3.0075333333333401</v>
      </c>
      <c r="EL20">
        <v>0</v>
      </c>
      <c r="EM20">
        <v>0</v>
      </c>
      <c r="EN20">
        <v>0</v>
      </c>
      <c r="EO20">
        <v>0.120595238095241</v>
      </c>
      <c r="EP20">
        <v>0</v>
      </c>
      <c r="EQ20">
        <v>0</v>
      </c>
      <c r="ER20">
        <v>0</v>
      </c>
      <c r="ES20">
        <v>-1</v>
      </c>
      <c r="ET20">
        <v>-1</v>
      </c>
      <c r="EU20">
        <v>-1</v>
      </c>
      <c r="EV20">
        <v>-1</v>
      </c>
      <c r="EW20">
        <v>1.6</v>
      </c>
      <c r="EX20">
        <v>1.7</v>
      </c>
      <c r="EY20">
        <v>2</v>
      </c>
      <c r="EZ20">
        <v>482.017</v>
      </c>
      <c r="FA20">
        <v>504.50599999999997</v>
      </c>
      <c r="FB20">
        <v>24.411000000000001</v>
      </c>
      <c r="FC20">
        <v>32.965400000000002</v>
      </c>
      <c r="FD20">
        <v>30.001799999999999</v>
      </c>
      <c r="FE20">
        <v>32.759099999999997</v>
      </c>
      <c r="FF20">
        <v>32.794199999999996</v>
      </c>
      <c r="FG20">
        <v>7.6322200000000002</v>
      </c>
      <c r="FH20">
        <v>100</v>
      </c>
      <c r="FI20">
        <v>5.4367900000000002</v>
      </c>
      <c r="FJ20">
        <v>24.332599999999999</v>
      </c>
      <c r="FK20">
        <v>102.2</v>
      </c>
      <c r="FL20">
        <v>0</v>
      </c>
      <c r="FM20">
        <v>100.744</v>
      </c>
      <c r="FN20">
        <v>100.337</v>
      </c>
    </row>
    <row r="21" spans="1:170" x14ac:dyDescent="0.25">
      <c r="A21">
        <v>5</v>
      </c>
      <c r="B21">
        <v>1608243751.0999999</v>
      </c>
      <c r="C21">
        <v>445.59999990463302</v>
      </c>
      <c r="D21" t="s">
        <v>309</v>
      </c>
      <c r="E21" t="s">
        <v>310</v>
      </c>
      <c r="F21" t="s">
        <v>285</v>
      </c>
      <c r="G21" t="s">
        <v>286</v>
      </c>
      <c r="H21">
        <v>1608243743.3499999</v>
      </c>
      <c r="I21">
        <f t="shared" si="0"/>
        <v>2.6016176270455492E-3</v>
      </c>
      <c r="J21">
        <f t="shared" si="1"/>
        <v>3.8709458323680974</v>
      </c>
      <c r="K21">
        <f t="shared" si="2"/>
        <v>149.4812</v>
      </c>
      <c r="L21">
        <f t="shared" si="3"/>
        <v>110.07161527755467</v>
      </c>
      <c r="M21">
        <f t="shared" si="4"/>
        <v>11.18338641166304</v>
      </c>
      <c r="N21">
        <f t="shared" si="5"/>
        <v>15.187439710626036</v>
      </c>
      <c r="O21">
        <f t="shared" si="6"/>
        <v>0.17568083384223582</v>
      </c>
      <c r="P21">
        <f t="shared" si="7"/>
        <v>2.9585178180713489</v>
      </c>
      <c r="Q21">
        <f t="shared" si="8"/>
        <v>0.17008424213249729</v>
      </c>
      <c r="R21">
        <f t="shared" si="9"/>
        <v>0.10679063105323308</v>
      </c>
      <c r="S21">
        <f t="shared" si="10"/>
        <v>231.29015535182398</v>
      </c>
      <c r="T21">
        <f t="shared" si="11"/>
        <v>28.646286700314594</v>
      </c>
      <c r="U21">
        <f t="shared" si="12"/>
        <v>28.107323333333301</v>
      </c>
      <c r="V21">
        <f t="shared" si="13"/>
        <v>3.8186473041661353</v>
      </c>
      <c r="W21">
        <f t="shared" si="14"/>
        <v>61.032122614531836</v>
      </c>
      <c r="X21">
        <f t="shared" si="15"/>
        <v>2.3114360052227614</v>
      </c>
      <c r="Y21">
        <f t="shared" si="16"/>
        <v>3.7872449887109205</v>
      </c>
      <c r="Z21">
        <f t="shared" si="17"/>
        <v>1.5072112989433739</v>
      </c>
      <c r="AA21">
        <f t="shared" si="18"/>
        <v>-114.73133735270872</v>
      </c>
      <c r="AB21">
        <f t="shared" si="19"/>
        <v>-22.598436779652168</v>
      </c>
      <c r="AC21">
        <f t="shared" si="20"/>
        <v>-1.6656081212467628</v>
      </c>
      <c r="AD21">
        <f t="shared" si="21"/>
        <v>92.294773098216325</v>
      </c>
      <c r="AE21">
        <v>1</v>
      </c>
      <c r="AF21">
        <v>0</v>
      </c>
      <c r="AG21">
        <f t="shared" si="22"/>
        <v>1</v>
      </c>
      <c r="AH21">
        <f t="shared" si="23"/>
        <v>0</v>
      </c>
      <c r="AI21">
        <f t="shared" si="24"/>
        <v>53580.524539608225</v>
      </c>
      <c r="AJ21" t="s">
        <v>287</v>
      </c>
      <c r="AK21">
        <v>715.47692307692296</v>
      </c>
      <c r="AL21">
        <v>3262.08</v>
      </c>
      <c r="AM21">
        <f t="shared" si="25"/>
        <v>2546.603076923077</v>
      </c>
      <c r="AN21">
        <f t="shared" si="26"/>
        <v>0.78066849277855754</v>
      </c>
      <c r="AO21">
        <v>-0.57774747981622299</v>
      </c>
      <c r="AP21" t="s">
        <v>311</v>
      </c>
      <c r="AQ21">
        <v>822.39595999999995</v>
      </c>
      <c r="AR21">
        <v>922.48</v>
      </c>
      <c r="AS21">
        <f t="shared" si="27"/>
        <v>0.10849453646691531</v>
      </c>
      <c r="AT21">
        <v>0.5</v>
      </c>
      <c r="AU21">
        <f t="shared" si="28"/>
        <v>1180.1780218534996</v>
      </c>
      <c r="AV21">
        <f t="shared" si="29"/>
        <v>3.8709458323680974</v>
      </c>
      <c r="AW21">
        <f t="shared" si="30"/>
        <v>64.021433714718242</v>
      </c>
      <c r="AX21">
        <f t="shared" si="31"/>
        <v>0.33874989159656577</v>
      </c>
      <c r="AY21">
        <f t="shared" si="32"/>
        <v>3.769510387252878E-3</v>
      </c>
      <c r="AZ21">
        <f t="shared" si="33"/>
        <v>2.5362067470297456</v>
      </c>
      <c r="BA21" t="s">
        <v>312</v>
      </c>
      <c r="BB21">
        <v>609.99</v>
      </c>
      <c r="BC21">
        <f t="shared" si="34"/>
        <v>312.49</v>
      </c>
      <c r="BD21">
        <f t="shared" si="35"/>
        <v>0.32027917693366209</v>
      </c>
      <c r="BE21">
        <f t="shared" si="36"/>
        <v>0.88217217364418243</v>
      </c>
      <c r="BF21">
        <f t="shared" si="37"/>
        <v>0.48349059099827579</v>
      </c>
      <c r="BG21">
        <f t="shared" si="38"/>
        <v>0.91871403957730713</v>
      </c>
      <c r="BH21">
        <f t="shared" si="39"/>
        <v>1399.99133333333</v>
      </c>
      <c r="BI21">
        <f t="shared" si="40"/>
        <v>1180.1780218534996</v>
      </c>
      <c r="BJ21">
        <f t="shared" si="41"/>
        <v>0.84298951983048154</v>
      </c>
      <c r="BK21">
        <f t="shared" si="42"/>
        <v>0.19597903966096311</v>
      </c>
      <c r="BL21">
        <v>6</v>
      </c>
      <c r="BM21">
        <v>0.5</v>
      </c>
      <c r="BN21" t="s">
        <v>290</v>
      </c>
      <c r="BO21">
        <v>2</v>
      </c>
      <c r="BP21">
        <v>1608243743.3499999</v>
      </c>
      <c r="BQ21">
        <v>149.4812</v>
      </c>
      <c r="BR21">
        <v>154.59280000000001</v>
      </c>
      <c r="BS21">
        <v>22.750129999999999</v>
      </c>
      <c r="BT21">
        <v>19.699336666666699</v>
      </c>
      <c r="BU21">
        <v>146.47366666666699</v>
      </c>
      <c r="BV21">
        <v>22.629536666666699</v>
      </c>
      <c r="BW21">
        <v>500.02019999999999</v>
      </c>
      <c r="BX21">
        <v>101.553633333333</v>
      </c>
      <c r="BY21">
        <v>4.7368736666666703E-2</v>
      </c>
      <c r="BZ21">
        <v>27.96564</v>
      </c>
      <c r="CA21">
        <v>28.107323333333301</v>
      </c>
      <c r="CB21">
        <v>999.9</v>
      </c>
      <c r="CC21">
        <v>0</v>
      </c>
      <c r="CD21">
        <v>0</v>
      </c>
      <c r="CE21">
        <v>10010.544666666699</v>
      </c>
      <c r="CF21">
        <v>0</v>
      </c>
      <c r="CG21">
        <v>412.60219999999998</v>
      </c>
      <c r="CH21">
        <v>1399.99133333333</v>
      </c>
      <c r="CI21">
        <v>0.89999070000000003</v>
      </c>
      <c r="CJ21">
        <v>0.100009296666667</v>
      </c>
      <c r="CK21">
        <v>0</v>
      </c>
      <c r="CL21">
        <v>822.43906666666703</v>
      </c>
      <c r="CM21">
        <v>4.9993800000000004</v>
      </c>
      <c r="CN21">
        <v>11753.3666666667</v>
      </c>
      <c r="CO21">
        <v>11164.246666666701</v>
      </c>
      <c r="CP21">
        <v>49.375</v>
      </c>
      <c r="CQ21">
        <v>51.75</v>
      </c>
      <c r="CR21">
        <v>50.318466666666701</v>
      </c>
      <c r="CS21">
        <v>51.4895</v>
      </c>
      <c r="CT21">
        <v>50.875</v>
      </c>
      <c r="CU21">
        <v>1255.48133333333</v>
      </c>
      <c r="CV21">
        <v>139.51</v>
      </c>
      <c r="CW21">
        <v>0</v>
      </c>
      <c r="CX21">
        <v>85.400000095367403</v>
      </c>
      <c r="CY21">
        <v>0</v>
      </c>
      <c r="CZ21">
        <v>822.39595999999995</v>
      </c>
      <c r="DA21">
        <v>-4.0159999989335002</v>
      </c>
      <c r="DB21">
        <v>-24.738461497109899</v>
      </c>
      <c r="DC21">
        <v>11753.052</v>
      </c>
      <c r="DD21">
        <v>15</v>
      </c>
      <c r="DE21">
        <v>1608243571.0999999</v>
      </c>
      <c r="DF21" t="s">
        <v>302</v>
      </c>
      <c r="DG21">
        <v>1608243571.0999999</v>
      </c>
      <c r="DH21">
        <v>1608243565.0999999</v>
      </c>
      <c r="DI21">
        <v>28</v>
      </c>
      <c r="DJ21">
        <v>-2.9950000000000001</v>
      </c>
      <c r="DK21">
        <v>-1.0999999999999999E-2</v>
      </c>
      <c r="DL21">
        <v>3.008</v>
      </c>
      <c r="DM21">
        <v>0.121</v>
      </c>
      <c r="DN21">
        <v>78</v>
      </c>
      <c r="DO21">
        <v>20</v>
      </c>
      <c r="DP21">
        <v>0.2</v>
      </c>
      <c r="DQ21">
        <v>0.05</v>
      </c>
      <c r="DR21">
        <v>3.8760896635325399</v>
      </c>
      <c r="DS21">
        <v>-0.18793850005988499</v>
      </c>
      <c r="DT21">
        <v>3.8425899679702502E-2</v>
      </c>
      <c r="DU21">
        <v>1</v>
      </c>
      <c r="DV21">
        <v>-5.1145503333333302</v>
      </c>
      <c r="DW21">
        <v>0.14482625139042399</v>
      </c>
      <c r="DX21">
        <v>4.3440114524352799E-2</v>
      </c>
      <c r="DY21">
        <v>1</v>
      </c>
      <c r="DZ21">
        <v>3.0493526666666702</v>
      </c>
      <c r="EA21">
        <v>0.17505210233593901</v>
      </c>
      <c r="EB21">
        <v>1.2769393338065101E-2</v>
      </c>
      <c r="EC21">
        <v>1</v>
      </c>
      <c r="ED21">
        <v>3</v>
      </c>
      <c r="EE21">
        <v>3</v>
      </c>
      <c r="EF21" t="s">
        <v>308</v>
      </c>
      <c r="EG21">
        <v>100</v>
      </c>
      <c r="EH21">
        <v>100</v>
      </c>
      <c r="EI21">
        <v>3.008</v>
      </c>
      <c r="EJ21">
        <v>0.1206</v>
      </c>
      <c r="EK21">
        <v>3.0075333333333401</v>
      </c>
      <c r="EL21">
        <v>0</v>
      </c>
      <c r="EM21">
        <v>0</v>
      </c>
      <c r="EN21">
        <v>0</v>
      </c>
      <c r="EO21">
        <v>0.120595238095241</v>
      </c>
      <c r="EP21">
        <v>0</v>
      </c>
      <c r="EQ21">
        <v>0</v>
      </c>
      <c r="ER21">
        <v>0</v>
      </c>
      <c r="ES21">
        <v>-1</v>
      </c>
      <c r="ET21">
        <v>-1</v>
      </c>
      <c r="EU21">
        <v>-1</v>
      </c>
      <c r="EV21">
        <v>-1</v>
      </c>
      <c r="EW21">
        <v>3</v>
      </c>
      <c r="EX21">
        <v>3.1</v>
      </c>
      <c r="EY21">
        <v>2</v>
      </c>
      <c r="EZ21">
        <v>482.76600000000002</v>
      </c>
      <c r="FA21">
        <v>504.51400000000001</v>
      </c>
      <c r="FB21">
        <v>24.4268</v>
      </c>
      <c r="FC21">
        <v>32.948300000000003</v>
      </c>
      <c r="FD21">
        <v>29.999600000000001</v>
      </c>
      <c r="FE21">
        <v>32.749400000000001</v>
      </c>
      <c r="FF21">
        <v>32.782499999999999</v>
      </c>
      <c r="FG21">
        <v>10.0602</v>
      </c>
      <c r="FH21">
        <v>100</v>
      </c>
      <c r="FI21">
        <v>0</v>
      </c>
      <c r="FJ21">
        <v>24.4499</v>
      </c>
      <c r="FK21">
        <v>154.82900000000001</v>
      </c>
      <c r="FL21">
        <v>0</v>
      </c>
      <c r="FM21">
        <v>100.75</v>
      </c>
      <c r="FN21">
        <v>100.343</v>
      </c>
    </row>
    <row r="22" spans="1:170" x14ac:dyDescent="0.25">
      <c r="A22">
        <v>6</v>
      </c>
      <c r="B22">
        <v>1608243846.0999999</v>
      </c>
      <c r="C22">
        <v>540.59999990463302</v>
      </c>
      <c r="D22" t="s">
        <v>313</v>
      </c>
      <c r="E22" t="s">
        <v>314</v>
      </c>
      <c r="F22" t="s">
        <v>285</v>
      </c>
      <c r="G22" t="s">
        <v>286</v>
      </c>
      <c r="H22">
        <v>1608243838.0999999</v>
      </c>
      <c r="I22">
        <f t="shared" si="0"/>
        <v>3.4710528108115525E-3</v>
      </c>
      <c r="J22">
        <f t="shared" si="1"/>
        <v>6.0514552217823994</v>
      </c>
      <c r="K22">
        <f t="shared" si="2"/>
        <v>199.688677419355</v>
      </c>
      <c r="L22">
        <f t="shared" si="3"/>
        <v>146.75101281348253</v>
      </c>
      <c r="M22">
        <f t="shared" si="4"/>
        <v>14.910747373925535</v>
      </c>
      <c r="N22">
        <f t="shared" si="5"/>
        <v>20.289518725282395</v>
      </c>
      <c r="O22">
        <f t="shared" si="6"/>
        <v>0.20777031063766685</v>
      </c>
      <c r="P22">
        <f t="shared" si="7"/>
        <v>2.9596168437510126</v>
      </c>
      <c r="Q22">
        <f t="shared" si="8"/>
        <v>0.19999395116094301</v>
      </c>
      <c r="R22">
        <f t="shared" si="9"/>
        <v>0.12567064492913216</v>
      </c>
      <c r="S22">
        <f t="shared" si="10"/>
        <v>231.28975264418645</v>
      </c>
      <c r="T22">
        <f t="shared" si="11"/>
        <v>28.430162182131781</v>
      </c>
      <c r="U22">
        <f t="shared" si="12"/>
        <v>27.983209677419399</v>
      </c>
      <c r="V22">
        <f t="shared" si="13"/>
        <v>3.7911268072346451</v>
      </c>
      <c r="W22">
        <f t="shared" si="14"/>
        <v>54.859243788299352</v>
      </c>
      <c r="X22">
        <f t="shared" si="15"/>
        <v>2.078615782024265</v>
      </c>
      <c r="Y22">
        <f t="shared" si="16"/>
        <v>3.7889982407442564</v>
      </c>
      <c r="Z22">
        <f t="shared" si="17"/>
        <v>1.7125110252103801</v>
      </c>
      <c r="AA22">
        <f t="shared" si="18"/>
        <v>-153.07342895678946</v>
      </c>
      <c r="AB22">
        <f t="shared" si="19"/>
        <v>-1.536912147609945</v>
      </c>
      <c r="AC22">
        <f t="shared" si="20"/>
        <v>-0.11316984482222404</v>
      </c>
      <c r="AD22">
        <f t="shared" si="21"/>
        <v>76.566241694964816</v>
      </c>
      <c r="AE22">
        <v>0</v>
      </c>
      <c r="AF22">
        <v>0</v>
      </c>
      <c r="AG22">
        <f t="shared" si="22"/>
        <v>1</v>
      </c>
      <c r="AH22">
        <f t="shared" si="23"/>
        <v>0</v>
      </c>
      <c r="AI22">
        <f t="shared" si="24"/>
        <v>53611.230353765604</v>
      </c>
      <c r="AJ22" t="s">
        <v>287</v>
      </c>
      <c r="AK22">
        <v>715.47692307692296</v>
      </c>
      <c r="AL22">
        <v>3262.08</v>
      </c>
      <c r="AM22">
        <f t="shared" si="25"/>
        <v>2546.603076923077</v>
      </c>
      <c r="AN22">
        <f t="shared" si="26"/>
        <v>0.78066849277855754</v>
      </c>
      <c r="AO22">
        <v>-0.57774747981622299</v>
      </c>
      <c r="AP22" t="s">
        <v>315</v>
      </c>
      <c r="AQ22">
        <v>814.05403999999999</v>
      </c>
      <c r="AR22">
        <v>928</v>
      </c>
      <c r="AS22">
        <f t="shared" si="27"/>
        <v>0.12278659482758625</v>
      </c>
      <c r="AT22">
        <v>0.5</v>
      </c>
      <c r="AU22">
        <f t="shared" si="28"/>
        <v>1180.1802115307014</v>
      </c>
      <c r="AV22">
        <f t="shared" si="29"/>
        <v>6.0514552217823994</v>
      </c>
      <c r="AW22">
        <f t="shared" si="30"/>
        <v>72.455154728377636</v>
      </c>
      <c r="AX22">
        <f t="shared" si="31"/>
        <v>0.3466918103448276</v>
      </c>
      <c r="AY22">
        <f t="shared" si="32"/>
        <v>5.6171105368734353E-3</v>
      </c>
      <c r="AZ22">
        <f t="shared" si="33"/>
        <v>2.5151724137931035</v>
      </c>
      <c r="BA22" t="s">
        <v>316</v>
      </c>
      <c r="BB22">
        <v>606.27</v>
      </c>
      <c r="BC22">
        <f t="shared" si="34"/>
        <v>321.73</v>
      </c>
      <c r="BD22">
        <f t="shared" si="35"/>
        <v>0.35416641283063438</v>
      </c>
      <c r="BE22">
        <f t="shared" si="36"/>
        <v>0.87885805083948021</v>
      </c>
      <c r="BF22">
        <f t="shared" si="37"/>
        <v>0.53615805704357877</v>
      </c>
      <c r="BG22">
        <f t="shared" si="38"/>
        <v>0.91654644618592973</v>
      </c>
      <c r="BH22">
        <f t="shared" si="39"/>
        <v>1399.99451612903</v>
      </c>
      <c r="BI22">
        <f t="shared" si="40"/>
        <v>1180.1802115307014</v>
      </c>
      <c r="BJ22">
        <f t="shared" si="41"/>
        <v>0.84298916741037466</v>
      </c>
      <c r="BK22">
        <f t="shared" si="42"/>
        <v>0.19597833482074922</v>
      </c>
      <c r="BL22">
        <v>6</v>
      </c>
      <c r="BM22">
        <v>0.5</v>
      </c>
      <c r="BN22" t="s">
        <v>290</v>
      </c>
      <c r="BO22">
        <v>2</v>
      </c>
      <c r="BP22">
        <v>1608243838.0999999</v>
      </c>
      <c r="BQ22">
        <v>199.688677419355</v>
      </c>
      <c r="BR22">
        <v>207.78200000000001</v>
      </c>
      <c r="BS22">
        <v>20.457658064516099</v>
      </c>
      <c r="BT22">
        <v>16.377696774193499</v>
      </c>
      <c r="BU22">
        <v>196.68116129032299</v>
      </c>
      <c r="BV22">
        <v>20.337064516129001</v>
      </c>
      <c r="BW22">
        <v>500.01109677419299</v>
      </c>
      <c r="BX22">
        <v>101.557838709677</v>
      </c>
      <c r="BY22">
        <v>4.7915745161290303E-2</v>
      </c>
      <c r="BZ22">
        <v>27.9735774193548</v>
      </c>
      <c r="CA22">
        <v>27.983209677419399</v>
      </c>
      <c r="CB22">
        <v>999.9</v>
      </c>
      <c r="CC22">
        <v>0</v>
      </c>
      <c r="CD22">
        <v>0</v>
      </c>
      <c r="CE22">
        <v>10016.370967741899</v>
      </c>
      <c r="CF22">
        <v>0</v>
      </c>
      <c r="CG22">
        <v>402.898161290323</v>
      </c>
      <c r="CH22">
        <v>1399.99451612903</v>
      </c>
      <c r="CI22">
        <v>0.90000251612903204</v>
      </c>
      <c r="CJ22">
        <v>9.9997593548387095E-2</v>
      </c>
      <c r="CK22">
        <v>0</v>
      </c>
      <c r="CL22">
        <v>814.03490322580603</v>
      </c>
      <c r="CM22">
        <v>4.9993800000000004</v>
      </c>
      <c r="CN22">
        <v>11548.270967741901</v>
      </c>
      <c r="CO22">
        <v>11164.293548387101</v>
      </c>
      <c r="CP22">
        <v>49.316064516129003</v>
      </c>
      <c r="CQ22">
        <v>51.625</v>
      </c>
      <c r="CR22">
        <v>50.239580645161297</v>
      </c>
      <c r="CS22">
        <v>51.375</v>
      </c>
      <c r="CT22">
        <v>50.811999999999998</v>
      </c>
      <c r="CU22">
        <v>1255.5006451612901</v>
      </c>
      <c r="CV22">
        <v>139.493870967742</v>
      </c>
      <c r="CW22">
        <v>0</v>
      </c>
      <c r="CX22">
        <v>94.700000047683702</v>
      </c>
      <c r="CY22">
        <v>0</v>
      </c>
      <c r="CZ22">
        <v>814.05403999999999</v>
      </c>
      <c r="DA22">
        <v>1.1955384651499099</v>
      </c>
      <c r="DB22">
        <v>16.8615385508058</v>
      </c>
      <c r="DC22">
        <v>11549.476000000001</v>
      </c>
      <c r="DD22">
        <v>15</v>
      </c>
      <c r="DE22">
        <v>1608243571.0999999</v>
      </c>
      <c r="DF22" t="s">
        <v>302</v>
      </c>
      <c r="DG22">
        <v>1608243571.0999999</v>
      </c>
      <c r="DH22">
        <v>1608243565.0999999</v>
      </c>
      <c r="DI22">
        <v>28</v>
      </c>
      <c r="DJ22">
        <v>-2.9950000000000001</v>
      </c>
      <c r="DK22">
        <v>-1.0999999999999999E-2</v>
      </c>
      <c r="DL22">
        <v>3.008</v>
      </c>
      <c r="DM22">
        <v>0.121</v>
      </c>
      <c r="DN22">
        <v>78</v>
      </c>
      <c r="DO22">
        <v>20</v>
      </c>
      <c r="DP22">
        <v>0.2</v>
      </c>
      <c r="DQ22">
        <v>0.05</v>
      </c>
      <c r="DR22">
        <v>6.0516021086644098</v>
      </c>
      <c r="DS22">
        <v>-0.20444600310849101</v>
      </c>
      <c r="DT22">
        <v>2.6666257501513999E-2</v>
      </c>
      <c r="DU22">
        <v>1</v>
      </c>
      <c r="DV22">
        <v>-8.0922730000000005</v>
      </c>
      <c r="DW22">
        <v>0.183928898776413</v>
      </c>
      <c r="DX22">
        <v>3.15891826579923E-2</v>
      </c>
      <c r="DY22">
        <v>1</v>
      </c>
      <c r="DZ22">
        <v>4.0801996666666698</v>
      </c>
      <c r="EA22">
        <v>4.8317686318153997E-3</v>
      </c>
      <c r="EB22">
        <v>9.9902097019476405E-3</v>
      </c>
      <c r="EC22">
        <v>1</v>
      </c>
      <c r="ED22">
        <v>3</v>
      </c>
      <c r="EE22">
        <v>3</v>
      </c>
      <c r="EF22" t="s">
        <v>308</v>
      </c>
      <c r="EG22">
        <v>100</v>
      </c>
      <c r="EH22">
        <v>100</v>
      </c>
      <c r="EI22">
        <v>3.008</v>
      </c>
      <c r="EJ22">
        <v>0.1206</v>
      </c>
      <c r="EK22">
        <v>3.0075333333333401</v>
      </c>
      <c r="EL22">
        <v>0</v>
      </c>
      <c r="EM22">
        <v>0</v>
      </c>
      <c r="EN22">
        <v>0</v>
      </c>
      <c r="EO22">
        <v>0.120595238095241</v>
      </c>
      <c r="EP22">
        <v>0</v>
      </c>
      <c r="EQ22">
        <v>0</v>
      </c>
      <c r="ER22">
        <v>0</v>
      </c>
      <c r="ES22">
        <v>-1</v>
      </c>
      <c r="ET22">
        <v>-1</v>
      </c>
      <c r="EU22">
        <v>-1</v>
      </c>
      <c r="EV22">
        <v>-1</v>
      </c>
      <c r="EW22">
        <v>4.5999999999999996</v>
      </c>
      <c r="EX22">
        <v>4.7</v>
      </c>
      <c r="EY22">
        <v>2</v>
      </c>
      <c r="EZ22">
        <v>483.44799999999998</v>
      </c>
      <c r="FA22">
        <v>498.04500000000002</v>
      </c>
      <c r="FB22">
        <v>24.854700000000001</v>
      </c>
      <c r="FC22">
        <v>32.831800000000001</v>
      </c>
      <c r="FD22">
        <v>29.999400000000001</v>
      </c>
      <c r="FE22">
        <v>32.663499999999999</v>
      </c>
      <c r="FF22">
        <v>32.696599999999997</v>
      </c>
      <c r="FG22">
        <v>12.403499999999999</v>
      </c>
      <c r="FH22">
        <v>11.823499999999999</v>
      </c>
      <c r="FI22">
        <v>14.564399999999999</v>
      </c>
      <c r="FJ22">
        <v>24.8627</v>
      </c>
      <c r="FK22">
        <v>207.65799999999999</v>
      </c>
      <c r="FL22">
        <v>15.364699999999999</v>
      </c>
      <c r="FM22">
        <v>100.776</v>
      </c>
      <c r="FN22">
        <v>100.369</v>
      </c>
    </row>
    <row r="23" spans="1:170" x14ac:dyDescent="0.25">
      <c r="A23">
        <v>7</v>
      </c>
      <c r="B23">
        <v>1608243966.5999999</v>
      </c>
      <c r="C23">
        <v>661.09999990463302</v>
      </c>
      <c r="D23" t="s">
        <v>317</v>
      </c>
      <c r="E23" t="s">
        <v>318</v>
      </c>
      <c r="F23" t="s">
        <v>285</v>
      </c>
      <c r="G23" t="s">
        <v>286</v>
      </c>
      <c r="H23">
        <v>1608243958.5999999</v>
      </c>
      <c r="I23">
        <f t="shared" si="0"/>
        <v>2.6088914125297746E-3</v>
      </c>
      <c r="J23">
        <f t="shared" si="1"/>
        <v>8.2058317254104267</v>
      </c>
      <c r="K23">
        <f t="shared" si="2"/>
        <v>249.88354838709699</v>
      </c>
      <c r="L23">
        <f t="shared" si="3"/>
        <v>168.17497389094299</v>
      </c>
      <c r="M23">
        <f t="shared" si="4"/>
        <v>17.086007239583292</v>
      </c>
      <c r="N23">
        <f t="shared" si="5"/>
        <v>25.387321418960745</v>
      </c>
      <c r="O23">
        <f t="shared" si="6"/>
        <v>0.17620904932796869</v>
      </c>
      <c r="P23">
        <f t="shared" si="7"/>
        <v>2.9577842014990248</v>
      </c>
      <c r="Q23">
        <f t="shared" si="8"/>
        <v>0.17057798481889633</v>
      </c>
      <c r="R23">
        <f t="shared" si="9"/>
        <v>0.10710217897847885</v>
      </c>
      <c r="S23">
        <f t="shared" si="10"/>
        <v>231.29000970751721</v>
      </c>
      <c r="T23">
        <f t="shared" si="11"/>
        <v>28.676595255418874</v>
      </c>
      <c r="U23">
        <f t="shared" si="12"/>
        <v>27.971941935483901</v>
      </c>
      <c r="V23">
        <f t="shared" si="13"/>
        <v>3.7886369299762626</v>
      </c>
      <c r="W23">
        <f t="shared" si="14"/>
        <v>60.121153618594768</v>
      </c>
      <c r="X23">
        <f t="shared" si="15"/>
        <v>2.2811929287393045</v>
      </c>
      <c r="Y23">
        <f t="shared" si="16"/>
        <v>3.7943266079208406</v>
      </c>
      <c r="Z23">
        <f t="shared" si="17"/>
        <v>1.5074440012369581</v>
      </c>
      <c r="AA23">
        <f t="shared" si="18"/>
        <v>-115.05211129256305</v>
      </c>
      <c r="AB23">
        <f t="shared" si="19"/>
        <v>4.1042962376431715</v>
      </c>
      <c r="AC23">
        <f t="shared" si="20"/>
        <v>0.30242463401426367</v>
      </c>
      <c r="AD23">
        <f t="shared" si="21"/>
        <v>120.6446192866116</v>
      </c>
      <c r="AE23">
        <v>0</v>
      </c>
      <c r="AF23">
        <v>0</v>
      </c>
      <c r="AG23">
        <f t="shared" si="22"/>
        <v>1</v>
      </c>
      <c r="AH23">
        <f t="shared" si="23"/>
        <v>0</v>
      </c>
      <c r="AI23">
        <f t="shared" si="24"/>
        <v>53553.353887755991</v>
      </c>
      <c r="AJ23" t="s">
        <v>287</v>
      </c>
      <c r="AK23">
        <v>715.47692307692296</v>
      </c>
      <c r="AL23">
        <v>3262.08</v>
      </c>
      <c r="AM23">
        <f t="shared" si="25"/>
        <v>2546.603076923077</v>
      </c>
      <c r="AN23">
        <f t="shared" si="26"/>
        <v>0.78066849277855754</v>
      </c>
      <c r="AO23">
        <v>-0.57774747981622299</v>
      </c>
      <c r="AP23" t="s">
        <v>319</v>
      </c>
      <c r="AQ23">
        <v>808.09096153846099</v>
      </c>
      <c r="AR23">
        <v>939.95</v>
      </c>
      <c r="AS23">
        <f t="shared" si="27"/>
        <v>0.14028303469497216</v>
      </c>
      <c r="AT23">
        <v>0.5</v>
      </c>
      <c r="AU23">
        <f t="shared" si="28"/>
        <v>1180.1786428245944</v>
      </c>
      <c r="AV23">
        <f t="shared" si="29"/>
        <v>8.2058317254104267</v>
      </c>
      <c r="AW23">
        <f t="shared" si="30"/>
        <v>82.779520748813866</v>
      </c>
      <c r="AX23">
        <f t="shared" si="31"/>
        <v>0.366721634129475</v>
      </c>
      <c r="AY23">
        <f t="shared" si="32"/>
        <v>7.4425844414574118E-3</v>
      </c>
      <c r="AZ23">
        <f t="shared" si="33"/>
        <v>2.4704824724719399</v>
      </c>
      <c r="BA23" t="s">
        <v>320</v>
      </c>
      <c r="BB23">
        <v>595.25</v>
      </c>
      <c r="BC23">
        <f t="shared" si="34"/>
        <v>344.70000000000005</v>
      </c>
      <c r="BD23">
        <f t="shared" si="35"/>
        <v>0.38253274865546572</v>
      </c>
      <c r="BE23">
        <f t="shared" si="36"/>
        <v>0.87074541684321838</v>
      </c>
      <c r="BF23">
        <f t="shared" si="37"/>
        <v>0.58741582852149699</v>
      </c>
      <c r="BG23">
        <f t="shared" si="38"/>
        <v>0.91185392063756732</v>
      </c>
      <c r="BH23">
        <f t="shared" si="39"/>
        <v>1399.99225806452</v>
      </c>
      <c r="BI23">
        <f t="shared" si="40"/>
        <v>1180.1786428245944</v>
      </c>
      <c r="BJ23">
        <f t="shared" si="41"/>
        <v>0.84298940656727883</v>
      </c>
      <c r="BK23">
        <f t="shared" si="42"/>
        <v>0.19597881313455781</v>
      </c>
      <c r="BL23">
        <v>6</v>
      </c>
      <c r="BM23">
        <v>0.5</v>
      </c>
      <c r="BN23" t="s">
        <v>290</v>
      </c>
      <c r="BO23">
        <v>2</v>
      </c>
      <c r="BP23">
        <v>1608243958.5999999</v>
      </c>
      <c r="BQ23">
        <v>249.88354838709699</v>
      </c>
      <c r="BR23">
        <v>260.51241935483898</v>
      </c>
      <c r="BS23">
        <v>22.453435483871001</v>
      </c>
      <c r="BT23">
        <v>19.3931838709677</v>
      </c>
      <c r="BU23">
        <v>246.87590322580601</v>
      </c>
      <c r="BV23">
        <v>22.332841935483899</v>
      </c>
      <c r="BW23">
        <v>500.020225806452</v>
      </c>
      <c r="BX23">
        <v>101.549258064516</v>
      </c>
      <c r="BY23">
        <v>4.7351967741935501E-2</v>
      </c>
      <c r="BZ23">
        <v>27.997680645161299</v>
      </c>
      <c r="CA23">
        <v>27.971941935483901</v>
      </c>
      <c r="CB23">
        <v>999.9</v>
      </c>
      <c r="CC23">
        <v>0</v>
      </c>
      <c r="CD23">
        <v>0</v>
      </c>
      <c r="CE23">
        <v>10006.811290322599</v>
      </c>
      <c r="CF23">
        <v>0</v>
      </c>
      <c r="CG23">
        <v>373.99880645161301</v>
      </c>
      <c r="CH23">
        <v>1399.99225806452</v>
      </c>
      <c r="CI23">
        <v>0.89999777419354798</v>
      </c>
      <c r="CJ23">
        <v>0.100002290322581</v>
      </c>
      <c r="CK23">
        <v>0</v>
      </c>
      <c r="CL23">
        <v>808.06116129032296</v>
      </c>
      <c r="CM23">
        <v>4.9993800000000004</v>
      </c>
      <c r="CN23">
        <v>11497.0741935484</v>
      </c>
      <c r="CO23">
        <v>11164.2677419355</v>
      </c>
      <c r="CP23">
        <v>49.179000000000002</v>
      </c>
      <c r="CQ23">
        <v>51.473580645161299</v>
      </c>
      <c r="CR23">
        <v>50.108741935483899</v>
      </c>
      <c r="CS23">
        <v>51.223580645161299</v>
      </c>
      <c r="CT23">
        <v>50.686999999999998</v>
      </c>
      <c r="CU23">
        <v>1255.48774193548</v>
      </c>
      <c r="CV23">
        <v>139.50483870967699</v>
      </c>
      <c r="CW23">
        <v>0</v>
      </c>
      <c r="CX23">
        <v>119.700000047684</v>
      </c>
      <c r="CY23">
        <v>0</v>
      </c>
      <c r="CZ23">
        <v>808.09096153846099</v>
      </c>
      <c r="DA23">
        <v>1.69576069493878</v>
      </c>
      <c r="DB23">
        <v>-2.2119657404236501</v>
      </c>
      <c r="DC23">
        <v>11497.180769230799</v>
      </c>
      <c r="DD23">
        <v>15</v>
      </c>
      <c r="DE23">
        <v>1608243571.0999999</v>
      </c>
      <c r="DF23" t="s">
        <v>302</v>
      </c>
      <c r="DG23">
        <v>1608243571.0999999</v>
      </c>
      <c r="DH23">
        <v>1608243565.0999999</v>
      </c>
      <c r="DI23">
        <v>28</v>
      </c>
      <c r="DJ23">
        <v>-2.9950000000000001</v>
      </c>
      <c r="DK23">
        <v>-1.0999999999999999E-2</v>
      </c>
      <c r="DL23">
        <v>3.008</v>
      </c>
      <c r="DM23">
        <v>0.121</v>
      </c>
      <c r="DN23">
        <v>78</v>
      </c>
      <c r="DO23">
        <v>20</v>
      </c>
      <c r="DP23">
        <v>0.2</v>
      </c>
      <c r="DQ23">
        <v>0.05</v>
      </c>
      <c r="DR23">
        <v>8.2054625746338896</v>
      </c>
      <c r="DS23">
        <v>4.3774093241997297E-2</v>
      </c>
      <c r="DT23">
        <v>3.1635276421080299E-2</v>
      </c>
      <c r="DU23">
        <v>1</v>
      </c>
      <c r="DV23">
        <v>-10.627459999999999</v>
      </c>
      <c r="DW23">
        <v>-0.163739265850952</v>
      </c>
      <c r="DX23">
        <v>3.7582474639118603E-2</v>
      </c>
      <c r="DY23">
        <v>1</v>
      </c>
      <c r="DZ23">
        <v>3.0612523333333299</v>
      </c>
      <c r="EA23">
        <v>0.220390745272522</v>
      </c>
      <c r="EB23">
        <v>1.5955885159470801E-2</v>
      </c>
      <c r="EC23">
        <v>0</v>
      </c>
      <c r="ED23">
        <v>2</v>
      </c>
      <c r="EE23">
        <v>3</v>
      </c>
      <c r="EF23" t="s">
        <v>303</v>
      </c>
      <c r="EG23">
        <v>100</v>
      </c>
      <c r="EH23">
        <v>100</v>
      </c>
      <c r="EI23">
        <v>3.008</v>
      </c>
      <c r="EJ23">
        <v>0.1206</v>
      </c>
      <c r="EK23">
        <v>3.0075333333333401</v>
      </c>
      <c r="EL23">
        <v>0</v>
      </c>
      <c r="EM23">
        <v>0</v>
      </c>
      <c r="EN23">
        <v>0</v>
      </c>
      <c r="EO23">
        <v>0.120595238095241</v>
      </c>
      <c r="EP23">
        <v>0</v>
      </c>
      <c r="EQ23">
        <v>0</v>
      </c>
      <c r="ER23">
        <v>0</v>
      </c>
      <c r="ES23">
        <v>-1</v>
      </c>
      <c r="ET23">
        <v>-1</v>
      </c>
      <c r="EU23">
        <v>-1</v>
      </c>
      <c r="EV23">
        <v>-1</v>
      </c>
      <c r="EW23">
        <v>6.6</v>
      </c>
      <c r="EX23">
        <v>6.7</v>
      </c>
      <c r="EY23">
        <v>2</v>
      </c>
      <c r="EZ23">
        <v>483.596</v>
      </c>
      <c r="FA23">
        <v>505.20699999999999</v>
      </c>
      <c r="FB23">
        <v>24.712700000000002</v>
      </c>
      <c r="FC23">
        <v>32.6083</v>
      </c>
      <c r="FD23">
        <v>29.999500000000001</v>
      </c>
      <c r="FE23">
        <v>32.497100000000003</v>
      </c>
      <c r="FF23">
        <v>32.537799999999997</v>
      </c>
      <c r="FG23">
        <v>14.8203</v>
      </c>
      <c r="FH23">
        <v>100</v>
      </c>
      <c r="FI23">
        <v>5.4874499999999999</v>
      </c>
      <c r="FJ23">
        <v>24.613800000000001</v>
      </c>
      <c r="FK23">
        <v>260.49900000000002</v>
      </c>
      <c r="FL23">
        <v>0</v>
      </c>
      <c r="FM23">
        <v>100.812</v>
      </c>
      <c r="FN23">
        <v>100.4</v>
      </c>
    </row>
    <row r="24" spans="1:170" x14ac:dyDescent="0.25">
      <c r="A24">
        <v>8</v>
      </c>
      <c r="B24">
        <v>1608244074.0999999</v>
      </c>
      <c r="C24">
        <v>768.59999990463302</v>
      </c>
      <c r="D24" t="s">
        <v>321</v>
      </c>
      <c r="E24" t="s">
        <v>322</v>
      </c>
      <c r="F24" t="s">
        <v>285</v>
      </c>
      <c r="G24" t="s">
        <v>286</v>
      </c>
      <c r="H24">
        <v>1608244066.0999999</v>
      </c>
      <c r="I24">
        <f t="shared" si="0"/>
        <v>2.7160250978169277E-3</v>
      </c>
      <c r="J24">
        <f t="shared" si="1"/>
        <v>14.460050750612828</v>
      </c>
      <c r="K24">
        <f t="shared" si="2"/>
        <v>399.41506451612901</v>
      </c>
      <c r="L24">
        <f t="shared" si="3"/>
        <v>260.11121115375909</v>
      </c>
      <c r="M24">
        <f t="shared" si="4"/>
        <v>26.425456810534524</v>
      </c>
      <c r="N24">
        <f t="shared" si="5"/>
        <v>40.577741689913672</v>
      </c>
      <c r="O24">
        <f t="shared" si="6"/>
        <v>0.18150842293707053</v>
      </c>
      <c r="P24">
        <f t="shared" si="7"/>
        <v>2.9572300514307917</v>
      </c>
      <c r="Q24">
        <f t="shared" si="8"/>
        <v>0.17553865903341387</v>
      </c>
      <c r="R24">
        <f t="shared" si="9"/>
        <v>0.11023166508799123</v>
      </c>
      <c r="S24">
        <f t="shared" si="10"/>
        <v>231.29428420502947</v>
      </c>
      <c r="T24">
        <f t="shared" si="11"/>
        <v>28.648635791318121</v>
      </c>
      <c r="U24">
        <f t="shared" si="12"/>
        <v>27.988109677419398</v>
      </c>
      <c r="V24">
        <f t="shared" si="13"/>
        <v>3.7922100248401329</v>
      </c>
      <c r="W24">
        <f t="shared" si="14"/>
        <v>59.753826874884098</v>
      </c>
      <c r="X24">
        <f t="shared" si="15"/>
        <v>2.2671888391032478</v>
      </c>
      <c r="Y24">
        <f t="shared" si="16"/>
        <v>3.7942152957841753</v>
      </c>
      <c r="Z24">
        <f t="shared" si="17"/>
        <v>1.5250211857368852</v>
      </c>
      <c r="AA24">
        <f t="shared" si="18"/>
        <v>-119.77670681372651</v>
      </c>
      <c r="AB24">
        <f t="shared" si="19"/>
        <v>1.4456717881915684</v>
      </c>
      <c r="AC24">
        <f t="shared" si="20"/>
        <v>0.10655245168132255</v>
      </c>
      <c r="AD24">
        <f t="shared" si="21"/>
        <v>113.06980163117586</v>
      </c>
      <c r="AE24">
        <v>0</v>
      </c>
      <c r="AF24">
        <v>0</v>
      </c>
      <c r="AG24">
        <f t="shared" si="22"/>
        <v>1</v>
      </c>
      <c r="AH24">
        <f t="shared" si="23"/>
        <v>0</v>
      </c>
      <c r="AI24">
        <f t="shared" si="24"/>
        <v>53537.230203553911</v>
      </c>
      <c r="AJ24" t="s">
        <v>287</v>
      </c>
      <c r="AK24">
        <v>715.47692307692296</v>
      </c>
      <c r="AL24">
        <v>3262.08</v>
      </c>
      <c r="AM24">
        <f t="shared" si="25"/>
        <v>2546.603076923077</v>
      </c>
      <c r="AN24">
        <f t="shared" si="26"/>
        <v>0.78066849277855754</v>
      </c>
      <c r="AO24">
        <v>-0.57774747981622299</v>
      </c>
      <c r="AP24" t="s">
        <v>323</v>
      </c>
      <c r="AQ24">
        <v>817.57755999999995</v>
      </c>
      <c r="AR24">
        <v>987.37</v>
      </c>
      <c r="AS24">
        <f t="shared" si="27"/>
        <v>0.17196434973718067</v>
      </c>
      <c r="AT24">
        <v>0.5</v>
      </c>
      <c r="AU24">
        <f t="shared" si="28"/>
        <v>1180.2011341114576</v>
      </c>
      <c r="AV24">
        <f t="shared" si="29"/>
        <v>14.460050750612828</v>
      </c>
      <c r="AW24">
        <f t="shared" si="30"/>
        <v>101.47626029327998</v>
      </c>
      <c r="AX24">
        <f t="shared" si="31"/>
        <v>0.42049079878870127</v>
      </c>
      <c r="AY24">
        <f t="shared" si="32"/>
        <v>1.2741724944833758E-2</v>
      </c>
      <c r="AZ24">
        <f t="shared" si="33"/>
        <v>2.3038070834641524</v>
      </c>
      <c r="BA24" t="s">
        <v>324</v>
      </c>
      <c r="BB24">
        <v>572.19000000000005</v>
      </c>
      <c r="BC24">
        <f t="shared" si="34"/>
        <v>415.17999999999995</v>
      </c>
      <c r="BD24">
        <f t="shared" si="35"/>
        <v>0.40896102895129843</v>
      </c>
      <c r="BE24">
        <f t="shared" si="36"/>
        <v>0.84565168092375531</v>
      </c>
      <c r="BF24">
        <f t="shared" si="37"/>
        <v>0.62448239551181028</v>
      </c>
      <c r="BG24">
        <f t="shared" si="38"/>
        <v>0.89323303682975574</v>
      </c>
      <c r="BH24">
        <f t="shared" si="39"/>
        <v>1400.01903225806</v>
      </c>
      <c r="BI24">
        <f t="shared" si="40"/>
        <v>1180.2011341114576</v>
      </c>
      <c r="BJ24">
        <f t="shared" si="41"/>
        <v>0.84298935008614639</v>
      </c>
      <c r="BK24">
        <f t="shared" si="42"/>
        <v>0.19597870017229296</v>
      </c>
      <c r="BL24">
        <v>6</v>
      </c>
      <c r="BM24">
        <v>0.5</v>
      </c>
      <c r="BN24" t="s">
        <v>290</v>
      </c>
      <c r="BO24">
        <v>2</v>
      </c>
      <c r="BP24">
        <v>1608244066.0999999</v>
      </c>
      <c r="BQ24">
        <v>399.41506451612901</v>
      </c>
      <c r="BR24">
        <v>418.06816129032302</v>
      </c>
      <c r="BS24">
        <v>22.316406451612899</v>
      </c>
      <c r="BT24">
        <v>19.1300387096774</v>
      </c>
      <c r="BU24">
        <v>396.40761290322598</v>
      </c>
      <c r="BV24">
        <v>22.1958129032258</v>
      </c>
      <c r="BW24">
        <v>500.02009677419397</v>
      </c>
      <c r="BX24">
        <v>101.54593548387101</v>
      </c>
      <c r="BY24">
        <v>4.6981996774193603E-2</v>
      </c>
      <c r="BZ24">
        <v>27.997177419354799</v>
      </c>
      <c r="CA24">
        <v>27.988109677419398</v>
      </c>
      <c r="CB24">
        <v>999.9</v>
      </c>
      <c r="CC24">
        <v>0</v>
      </c>
      <c r="CD24">
        <v>0</v>
      </c>
      <c r="CE24">
        <v>10003.9935483871</v>
      </c>
      <c r="CF24">
        <v>0</v>
      </c>
      <c r="CG24">
        <v>362.68293548387101</v>
      </c>
      <c r="CH24">
        <v>1400.01903225806</v>
      </c>
      <c r="CI24">
        <v>0.89999777419354798</v>
      </c>
      <c r="CJ24">
        <v>0.100002290322581</v>
      </c>
      <c r="CK24">
        <v>0</v>
      </c>
      <c r="CL24">
        <v>817.51622580645198</v>
      </c>
      <c r="CM24">
        <v>4.9993800000000004</v>
      </c>
      <c r="CN24">
        <v>11622.348387096799</v>
      </c>
      <c r="CO24">
        <v>11164.4774193548</v>
      </c>
      <c r="CP24">
        <v>49.120935483871001</v>
      </c>
      <c r="CQ24">
        <v>51.375</v>
      </c>
      <c r="CR24">
        <v>50.04</v>
      </c>
      <c r="CS24">
        <v>51.125</v>
      </c>
      <c r="CT24">
        <v>50.625</v>
      </c>
      <c r="CU24">
        <v>1255.51419354839</v>
      </c>
      <c r="CV24">
        <v>139.50483870967699</v>
      </c>
      <c r="CW24">
        <v>0</v>
      </c>
      <c r="CX24">
        <v>107</v>
      </c>
      <c r="CY24">
        <v>0</v>
      </c>
      <c r="CZ24">
        <v>817.57755999999995</v>
      </c>
      <c r="DA24">
        <v>4.9593846102325898</v>
      </c>
      <c r="DB24">
        <v>70.623076798216402</v>
      </c>
      <c r="DC24">
        <v>11623.316000000001</v>
      </c>
      <c r="DD24">
        <v>15</v>
      </c>
      <c r="DE24">
        <v>1608243571.0999999</v>
      </c>
      <c r="DF24" t="s">
        <v>302</v>
      </c>
      <c r="DG24">
        <v>1608243571.0999999</v>
      </c>
      <c r="DH24">
        <v>1608243565.0999999</v>
      </c>
      <c r="DI24">
        <v>28</v>
      </c>
      <c r="DJ24">
        <v>-2.9950000000000001</v>
      </c>
      <c r="DK24">
        <v>-1.0999999999999999E-2</v>
      </c>
      <c r="DL24">
        <v>3.008</v>
      </c>
      <c r="DM24">
        <v>0.121</v>
      </c>
      <c r="DN24">
        <v>78</v>
      </c>
      <c r="DO24">
        <v>20</v>
      </c>
      <c r="DP24">
        <v>0.2</v>
      </c>
      <c r="DQ24">
        <v>0.05</v>
      </c>
      <c r="DR24">
        <v>14.463618752201199</v>
      </c>
      <c r="DS24">
        <v>-0.15797375578179301</v>
      </c>
      <c r="DT24">
        <v>3.9953828384177097E-2</v>
      </c>
      <c r="DU24">
        <v>1</v>
      </c>
      <c r="DV24">
        <v>-18.652736666666701</v>
      </c>
      <c r="DW24">
        <v>4.4494771968833197E-2</v>
      </c>
      <c r="DX24">
        <v>4.2799964823453898E-2</v>
      </c>
      <c r="DY24">
        <v>1</v>
      </c>
      <c r="DZ24">
        <v>3.1862566666666701</v>
      </c>
      <c r="EA24">
        <v>3.3913414905461098E-2</v>
      </c>
      <c r="EB24">
        <v>2.66842816820855E-3</v>
      </c>
      <c r="EC24">
        <v>1</v>
      </c>
      <c r="ED24">
        <v>3</v>
      </c>
      <c r="EE24">
        <v>3</v>
      </c>
      <c r="EF24" t="s">
        <v>308</v>
      </c>
      <c r="EG24">
        <v>100</v>
      </c>
      <c r="EH24">
        <v>100</v>
      </c>
      <c r="EI24">
        <v>3.008</v>
      </c>
      <c r="EJ24">
        <v>0.1206</v>
      </c>
      <c r="EK24">
        <v>3.0075333333333401</v>
      </c>
      <c r="EL24">
        <v>0</v>
      </c>
      <c r="EM24">
        <v>0</v>
      </c>
      <c r="EN24">
        <v>0</v>
      </c>
      <c r="EO24">
        <v>0.120595238095241</v>
      </c>
      <c r="EP24">
        <v>0</v>
      </c>
      <c r="EQ24">
        <v>0</v>
      </c>
      <c r="ER24">
        <v>0</v>
      </c>
      <c r="ES24">
        <v>-1</v>
      </c>
      <c r="ET24">
        <v>-1</v>
      </c>
      <c r="EU24">
        <v>-1</v>
      </c>
      <c r="EV24">
        <v>-1</v>
      </c>
      <c r="EW24">
        <v>8.4</v>
      </c>
      <c r="EX24">
        <v>8.5</v>
      </c>
      <c r="EY24">
        <v>2</v>
      </c>
      <c r="EZ24">
        <v>483.93299999999999</v>
      </c>
      <c r="FA24">
        <v>505.68299999999999</v>
      </c>
      <c r="FB24">
        <v>24.651599999999998</v>
      </c>
      <c r="FC24">
        <v>32.469099999999997</v>
      </c>
      <c r="FD24">
        <v>30</v>
      </c>
      <c r="FE24">
        <v>32.375</v>
      </c>
      <c r="FF24">
        <v>32.422600000000003</v>
      </c>
      <c r="FG24">
        <v>21.547000000000001</v>
      </c>
      <c r="FH24">
        <v>100</v>
      </c>
      <c r="FI24">
        <v>0</v>
      </c>
      <c r="FJ24">
        <v>24.647400000000001</v>
      </c>
      <c r="FK24">
        <v>418.221</v>
      </c>
      <c r="FL24">
        <v>0</v>
      </c>
      <c r="FM24">
        <v>100.83</v>
      </c>
      <c r="FN24">
        <v>100.414</v>
      </c>
    </row>
    <row r="25" spans="1:170" x14ac:dyDescent="0.25">
      <c r="A25">
        <v>9</v>
      </c>
      <c r="B25">
        <v>1608244168.0999999</v>
      </c>
      <c r="C25">
        <v>862.59999990463302</v>
      </c>
      <c r="D25" t="s">
        <v>325</v>
      </c>
      <c r="E25" t="s">
        <v>326</v>
      </c>
      <c r="F25" t="s">
        <v>285</v>
      </c>
      <c r="G25" t="s">
        <v>286</v>
      </c>
      <c r="H25">
        <v>1608244160.0999999</v>
      </c>
      <c r="I25">
        <f t="shared" si="0"/>
        <v>3.0779221746641463E-3</v>
      </c>
      <c r="J25">
        <f t="shared" si="1"/>
        <v>18.240861027327011</v>
      </c>
      <c r="K25">
        <f t="shared" si="2"/>
        <v>499.24696774193598</v>
      </c>
      <c r="L25">
        <f t="shared" si="3"/>
        <v>324.03188704893967</v>
      </c>
      <c r="M25">
        <f t="shared" si="4"/>
        <v>32.920253324476072</v>
      </c>
      <c r="N25">
        <f t="shared" si="5"/>
        <v>50.721355849335836</v>
      </c>
      <c r="O25">
        <f t="shared" si="6"/>
        <v>0.18337918879690979</v>
      </c>
      <c r="P25">
        <f t="shared" si="7"/>
        <v>2.9583776137519355</v>
      </c>
      <c r="Q25">
        <f t="shared" si="8"/>
        <v>0.17729023329200569</v>
      </c>
      <c r="R25">
        <f t="shared" si="9"/>
        <v>0.1113366216636012</v>
      </c>
      <c r="S25">
        <f t="shared" si="10"/>
        <v>231.29453843616488</v>
      </c>
      <c r="T25">
        <f t="shared" si="11"/>
        <v>28.544894199946807</v>
      </c>
      <c r="U25">
        <f t="shared" si="12"/>
        <v>27.9821225806452</v>
      </c>
      <c r="V25">
        <f t="shared" si="13"/>
        <v>3.7908865249766124</v>
      </c>
      <c r="W25">
        <f t="shared" si="14"/>
        <v>54.801468901635801</v>
      </c>
      <c r="X25">
        <f t="shared" si="15"/>
        <v>2.0780359361603318</v>
      </c>
      <c r="Y25">
        <f t="shared" si="16"/>
        <v>3.7919347378995223</v>
      </c>
      <c r="Z25">
        <f t="shared" si="17"/>
        <v>1.7128505888162806</v>
      </c>
      <c r="AA25">
        <f t="shared" si="18"/>
        <v>-135.73636790268884</v>
      </c>
      <c r="AB25">
        <f t="shared" si="19"/>
        <v>0.756301029832252</v>
      </c>
      <c r="AC25">
        <f t="shared" si="20"/>
        <v>5.5716606500456164E-2</v>
      </c>
      <c r="AD25">
        <f t="shared" si="21"/>
        <v>96.370188169808756</v>
      </c>
      <c r="AE25">
        <v>0</v>
      </c>
      <c r="AF25">
        <v>0</v>
      </c>
      <c r="AG25">
        <f t="shared" si="22"/>
        <v>1</v>
      </c>
      <c r="AH25">
        <f t="shared" si="23"/>
        <v>0</v>
      </c>
      <c r="AI25">
        <f t="shared" si="24"/>
        <v>53572.547450362799</v>
      </c>
      <c r="AJ25" t="s">
        <v>287</v>
      </c>
      <c r="AK25">
        <v>715.47692307692296</v>
      </c>
      <c r="AL25">
        <v>3262.08</v>
      </c>
      <c r="AM25">
        <f t="shared" si="25"/>
        <v>2546.603076923077</v>
      </c>
      <c r="AN25">
        <f t="shared" si="26"/>
        <v>0.78066849277855754</v>
      </c>
      <c r="AO25">
        <v>-0.57774747981622299</v>
      </c>
      <c r="AP25" t="s">
        <v>327</v>
      </c>
      <c r="AQ25">
        <v>837.94953846153896</v>
      </c>
      <c r="AR25">
        <v>1036.58</v>
      </c>
      <c r="AS25">
        <f t="shared" si="27"/>
        <v>0.19162096658093053</v>
      </c>
      <c r="AT25">
        <v>0.5</v>
      </c>
      <c r="AU25">
        <f t="shared" si="28"/>
        <v>1180.2027308856436</v>
      </c>
      <c r="AV25">
        <f t="shared" si="29"/>
        <v>18.240861027327011</v>
      </c>
      <c r="AW25">
        <f t="shared" si="30"/>
        <v>113.07579402688043</v>
      </c>
      <c r="AX25">
        <f t="shared" si="31"/>
        <v>0.45600918404754093</v>
      </c>
      <c r="AY25">
        <f t="shared" si="32"/>
        <v>1.5945233826921788E-2</v>
      </c>
      <c r="AZ25">
        <f t="shared" si="33"/>
        <v>2.1469640548727549</v>
      </c>
      <c r="BA25" t="s">
        <v>328</v>
      </c>
      <c r="BB25">
        <v>563.89</v>
      </c>
      <c r="BC25">
        <f t="shared" si="34"/>
        <v>472.68999999999994</v>
      </c>
      <c r="BD25">
        <f t="shared" si="35"/>
        <v>0.42021295466047726</v>
      </c>
      <c r="BE25">
        <f t="shared" si="36"/>
        <v>0.82481218891182606</v>
      </c>
      <c r="BF25">
        <f t="shared" si="37"/>
        <v>0.61858784861798322</v>
      </c>
      <c r="BG25">
        <f t="shared" si="38"/>
        <v>0.87390925588959534</v>
      </c>
      <c r="BH25">
        <f t="shared" si="39"/>
        <v>1400.02096774194</v>
      </c>
      <c r="BI25">
        <f t="shared" si="40"/>
        <v>1180.2027308856436</v>
      </c>
      <c r="BJ25">
        <f t="shared" si="41"/>
        <v>0.84298932521643877</v>
      </c>
      <c r="BK25">
        <f t="shared" si="42"/>
        <v>0.19597865043287743</v>
      </c>
      <c r="BL25">
        <v>6</v>
      </c>
      <c r="BM25">
        <v>0.5</v>
      </c>
      <c r="BN25" t="s">
        <v>290</v>
      </c>
      <c r="BO25">
        <v>2</v>
      </c>
      <c r="BP25">
        <v>1608244160.0999999</v>
      </c>
      <c r="BQ25">
        <v>499.24696774193598</v>
      </c>
      <c r="BR25">
        <v>522.97829032258096</v>
      </c>
      <c r="BS25">
        <v>20.453970967741899</v>
      </c>
      <c r="BT25">
        <v>16.836267741935501</v>
      </c>
      <c r="BU25">
        <v>496.23954838709699</v>
      </c>
      <c r="BV25">
        <v>20.333374193548401</v>
      </c>
      <c r="BW25">
        <v>500.03545161290299</v>
      </c>
      <c r="BX25">
        <v>101.54838709677399</v>
      </c>
      <c r="BY25">
        <v>4.7334312903225803E-2</v>
      </c>
      <c r="BZ25">
        <v>27.986864516129</v>
      </c>
      <c r="CA25">
        <v>27.9821225806452</v>
      </c>
      <c r="CB25">
        <v>999.9</v>
      </c>
      <c r="CC25">
        <v>0</v>
      </c>
      <c r="CD25">
        <v>0</v>
      </c>
      <c r="CE25">
        <v>10010.2658064516</v>
      </c>
      <c r="CF25">
        <v>0</v>
      </c>
      <c r="CG25">
        <v>366.453451612903</v>
      </c>
      <c r="CH25">
        <v>1400.02096774194</v>
      </c>
      <c r="CI25">
        <v>0.89999709677419404</v>
      </c>
      <c r="CJ25">
        <v>0.100002961290323</v>
      </c>
      <c r="CK25">
        <v>0</v>
      </c>
      <c r="CL25">
        <v>837.866806451613</v>
      </c>
      <c r="CM25">
        <v>4.9993800000000004</v>
      </c>
      <c r="CN25">
        <v>11910.483870967701</v>
      </c>
      <c r="CO25">
        <v>11164.4967741935</v>
      </c>
      <c r="CP25">
        <v>49.125</v>
      </c>
      <c r="CQ25">
        <v>51.370935483871001</v>
      </c>
      <c r="CR25">
        <v>50.031999999999996</v>
      </c>
      <c r="CS25">
        <v>51.125</v>
      </c>
      <c r="CT25">
        <v>50.625</v>
      </c>
      <c r="CU25">
        <v>1255.5170967741899</v>
      </c>
      <c r="CV25">
        <v>139.50387096774199</v>
      </c>
      <c r="CW25">
        <v>0</v>
      </c>
      <c r="CX25">
        <v>93.400000095367403</v>
      </c>
      <c r="CY25">
        <v>0</v>
      </c>
      <c r="CZ25">
        <v>837.94953846153896</v>
      </c>
      <c r="DA25">
        <v>8.8395897444838294</v>
      </c>
      <c r="DB25">
        <v>154.04786322834099</v>
      </c>
      <c r="DC25">
        <v>11911.5961538462</v>
      </c>
      <c r="DD25">
        <v>15</v>
      </c>
      <c r="DE25">
        <v>1608243571.0999999</v>
      </c>
      <c r="DF25" t="s">
        <v>302</v>
      </c>
      <c r="DG25">
        <v>1608243571.0999999</v>
      </c>
      <c r="DH25">
        <v>1608243565.0999999</v>
      </c>
      <c r="DI25">
        <v>28</v>
      </c>
      <c r="DJ25">
        <v>-2.9950000000000001</v>
      </c>
      <c r="DK25">
        <v>-1.0999999999999999E-2</v>
      </c>
      <c r="DL25">
        <v>3.008</v>
      </c>
      <c r="DM25">
        <v>0.121</v>
      </c>
      <c r="DN25">
        <v>78</v>
      </c>
      <c r="DO25">
        <v>20</v>
      </c>
      <c r="DP25">
        <v>0.2</v>
      </c>
      <c r="DQ25">
        <v>0.05</v>
      </c>
      <c r="DR25">
        <v>18.2464232241629</v>
      </c>
      <c r="DS25">
        <v>-0.18842141592209799</v>
      </c>
      <c r="DT25">
        <v>3.5111896372647403E-2</v>
      </c>
      <c r="DU25">
        <v>1</v>
      </c>
      <c r="DV25">
        <v>-23.732853333333299</v>
      </c>
      <c r="DW25">
        <v>0.172698553948822</v>
      </c>
      <c r="DX25">
        <v>3.8912677739894597E-2</v>
      </c>
      <c r="DY25">
        <v>1</v>
      </c>
      <c r="DZ25">
        <v>3.6178870000000001</v>
      </c>
      <c r="EA25">
        <v>3.5118754171305597E-2</v>
      </c>
      <c r="EB25">
        <v>4.0120951716860901E-3</v>
      </c>
      <c r="EC25">
        <v>1</v>
      </c>
      <c r="ED25">
        <v>3</v>
      </c>
      <c r="EE25">
        <v>3</v>
      </c>
      <c r="EF25" t="s">
        <v>308</v>
      </c>
      <c r="EG25">
        <v>100</v>
      </c>
      <c r="EH25">
        <v>100</v>
      </c>
      <c r="EI25">
        <v>3.008</v>
      </c>
      <c r="EJ25">
        <v>0.1206</v>
      </c>
      <c r="EK25">
        <v>3.0075333333333401</v>
      </c>
      <c r="EL25">
        <v>0</v>
      </c>
      <c r="EM25">
        <v>0</v>
      </c>
      <c r="EN25">
        <v>0</v>
      </c>
      <c r="EO25">
        <v>0.120595238095241</v>
      </c>
      <c r="EP25">
        <v>0</v>
      </c>
      <c r="EQ25">
        <v>0</v>
      </c>
      <c r="ER25">
        <v>0</v>
      </c>
      <c r="ES25">
        <v>-1</v>
      </c>
      <c r="ET25">
        <v>-1</v>
      </c>
      <c r="EU25">
        <v>-1</v>
      </c>
      <c r="EV25">
        <v>-1</v>
      </c>
      <c r="EW25">
        <v>9.9</v>
      </c>
      <c r="EX25">
        <v>10.1</v>
      </c>
      <c r="EY25">
        <v>2</v>
      </c>
      <c r="EZ25">
        <v>484.00599999999997</v>
      </c>
      <c r="FA25">
        <v>499.71800000000002</v>
      </c>
      <c r="FB25">
        <v>24.5899</v>
      </c>
      <c r="FC25">
        <v>32.445500000000003</v>
      </c>
      <c r="FD25">
        <v>30.0001</v>
      </c>
      <c r="FE25">
        <v>32.328499999999998</v>
      </c>
      <c r="FF25">
        <v>32.377299999999998</v>
      </c>
      <c r="FG25">
        <v>25.687799999999999</v>
      </c>
      <c r="FH25">
        <v>6.3764000000000003</v>
      </c>
      <c r="FI25">
        <v>16.836600000000001</v>
      </c>
      <c r="FJ25">
        <v>24.592300000000002</v>
      </c>
      <c r="FK25">
        <v>523.24400000000003</v>
      </c>
      <c r="FL25">
        <v>16.098600000000001</v>
      </c>
      <c r="FM25">
        <v>100.82899999999999</v>
      </c>
      <c r="FN25">
        <v>100.41200000000001</v>
      </c>
    </row>
    <row r="26" spans="1:170" x14ac:dyDescent="0.25">
      <c r="A26">
        <v>10</v>
      </c>
      <c r="B26">
        <v>1608244288.5999999</v>
      </c>
      <c r="C26">
        <v>983.09999990463302</v>
      </c>
      <c r="D26" t="s">
        <v>329</v>
      </c>
      <c r="E26" t="s">
        <v>330</v>
      </c>
      <c r="F26" t="s">
        <v>285</v>
      </c>
      <c r="G26" t="s">
        <v>286</v>
      </c>
      <c r="H26">
        <v>1608244280.5999999</v>
      </c>
      <c r="I26">
        <f t="shared" si="0"/>
        <v>2.5316427272856221E-3</v>
      </c>
      <c r="J26">
        <f t="shared" si="1"/>
        <v>20.14313267400809</v>
      </c>
      <c r="K26">
        <f t="shared" si="2"/>
        <v>601.12841935483902</v>
      </c>
      <c r="L26">
        <f t="shared" si="3"/>
        <v>387.33599246018417</v>
      </c>
      <c r="M26">
        <f t="shared" si="4"/>
        <v>39.352154595793316</v>
      </c>
      <c r="N26">
        <f t="shared" si="5"/>
        <v>61.072812624838015</v>
      </c>
      <c r="O26">
        <f t="shared" si="6"/>
        <v>0.16433967601632832</v>
      </c>
      <c r="P26">
        <f t="shared" si="7"/>
        <v>2.9553253814960834</v>
      </c>
      <c r="Q26">
        <f t="shared" si="8"/>
        <v>0.15942634542108325</v>
      </c>
      <c r="R26">
        <f t="shared" si="9"/>
        <v>0.10007067300950809</v>
      </c>
      <c r="S26">
        <f t="shared" si="10"/>
        <v>231.28689151575986</v>
      </c>
      <c r="T26">
        <f t="shared" si="11"/>
        <v>28.683938329142997</v>
      </c>
      <c r="U26">
        <f t="shared" si="12"/>
        <v>28.018032258064501</v>
      </c>
      <c r="V26">
        <f t="shared" si="13"/>
        <v>3.7988307158261669</v>
      </c>
      <c r="W26">
        <f t="shared" si="14"/>
        <v>58.906389221258124</v>
      </c>
      <c r="X26">
        <f t="shared" si="15"/>
        <v>2.2333965263506816</v>
      </c>
      <c r="Y26">
        <f t="shared" si="16"/>
        <v>3.7914334181336886</v>
      </c>
      <c r="Z26">
        <f t="shared" si="17"/>
        <v>1.5654341894754853</v>
      </c>
      <c r="AA26">
        <f t="shared" si="18"/>
        <v>-111.64544427329594</v>
      </c>
      <c r="AB26">
        <f t="shared" si="19"/>
        <v>-5.32719212223203</v>
      </c>
      <c r="AC26">
        <f t="shared" si="20"/>
        <v>-0.3929248009057692</v>
      </c>
      <c r="AD26">
        <f t="shared" si="21"/>
        <v>113.92133031932612</v>
      </c>
      <c r="AE26">
        <v>0</v>
      </c>
      <c r="AF26">
        <v>0</v>
      </c>
      <c r="AG26">
        <f t="shared" si="22"/>
        <v>1</v>
      </c>
      <c r="AH26">
        <f t="shared" si="23"/>
        <v>0</v>
      </c>
      <c r="AI26">
        <f t="shared" si="24"/>
        <v>53484.086469821217</v>
      </c>
      <c r="AJ26" t="s">
        <v>287</v>
      </c>
      <c r="AK26">
        <v>715.47692307692296</v>
      </c>
      <c r="AL26">
        <v>3262.08</v>
      </c>
      <c r="AM26">
        <f t="shared" si="25"/>
        <v>2546.603076923077</v>
      </c>
      <c r="AN26">
        <f t="shared" si="26"/>
        <v>0.78066849277855754</v>
      </c>
      <c r="AO26">
        <v>-0.57774747981622299</v>
      </c>
      <c r="AP26" t="s">
        <v>331</v>
      </c>
      <c r="AQ26">
        <v>870.13649999999996</v>
      </c>
      <c r="AR26">
        <v>1101.31</v>
      </c>
      <c r="AS26">
        <f t="shared" si="27"/>
        <v>0.20990774622949038</v>
      </c>
      <c r="AT26">
        <v>0.5</v>
      </c>
      <c r="AU26">
        <f t="shared" si="28"/>
        <v>1180.1630999247818</v>
      </c>
      <c r="AV26">
        <f t="shared" si="29"/>
        <v>20.14313267400809</v>
      </c>
      <c r="AW26">
        <f t="shared" si="30"/>
        <v>123.86268824420989</v>
      </c>
      <c r="AX26">
        <f t="shared" si="31"/>
        <v>0.48846373863853043</v>
      </c>
      <c r="AY26">
        <f t="shared" si="32"/>
        <v>1.7557641104983684E-2</v>
      </c>
      <c r="AZ26">
        <f t="shared" si="33"/>
        <v>1.9619998002378987</v>
      </c>
      <c r="BA26" t="s">
        <v>332</v>
      </c>
      <c r="BB26">
        <v>563.36</v>
      </c>
      <c r="BC26">
        <f t="shared" si="34"/>
        <v>537.94999999999993</v>
      </c>
      <c r="BD26">
        <f t="shared" si="35"/>
        <v>0.42973045822102429</v>
      </c>
      <c r="BE26">
        <f t="shared" si="36"/>
        <v>0.80066475958973149</v>
      </c>
      <c r="BF26">
        <f t="shared" si="37"/>
        <v>0.59915417787285441</v>
      </c>
      <c r="BG26">
        <f t="shared" si="38"/>
        <v>0.84849108193599676</v>
      </c>
      <c r="BH26">
        <f t="shared" si="39"/>
        <v>1399.9738709677399</v>
      </c>
      <c r="BI26">
        <f t="shared" si="40"/>
        <v>1180.1630999247818</v>
      </c>
      <c r="BJ26">
        <f t="shared" si="41"/>
        <v>0.84298937601527324</v>
      </c>
      <c r="BK26">
        <f t="shared" si="42"/>
        <v>0.19597875203054649</v>
      </c>
      <c r="BL26">
        <v>6</v>
      </c>
      <c r="BM26">
        <v>0.5</v>
      </c>
      <c r="BN26" t="s">
        <v>290</v>
      </c>
      <c r="BO26">
        <v>2</v>
      </c>
      <c r="BP26">
        <v>1608244280.5999999</v>
      </c>
      <c r="BQ26">
        <v>601.12841935483902</v>
      </c>
      <c r="BR26">
        <v>627.12658064516097</v>
      </c>
      <c r="BS26">
        <v>21.9829096774194</v>
      </c>
      <c r="BT26">
        <v>19.011700000000001</v>
      </c>
      <c r="BU26">
        <v>596.76041935483897</v>
      </c>
      <c r="BV26">
        <v>21.8839096774194</v>
      </c>
      <c r="BW26">
        <v>499.99632258064503</v>
      </c>
      <c r="BX26">
        <v>101.549870967742</v>
      </c>
      <c r="BY26">
        <v>4.7076803225806499E-2</v>
      </c>
      <c r="BZ26">
        <v>27.984596774193498</v>
      </c>
      <c r="CA26">
        <v>28.018032258064501</v>
      </c>
      <c r="CB26">
        <v>999.9</v>
      </c>
      <c r="CC26">
        <v>0</v>
      </c>
      <c r="CD26">
        <v>0</v>
      </c>
      <c r="CE26">
        <v>9992.8012903225808</v>
      </c>
      <c r="CF26">
        <v>0</v>
      </c>
      <c r="CG26">
        <v>363.11835483870999</v>
      </c>
      <c r="CH26">
        <v>1399.9738709677399</v>
      </c>
      <c r="CI26">
        <v>0.89999438709677404</v>
      </c>
      <c r="CJ26">
        <v>0.10000564516129</v>
      </c>
      <c r="CK26">
        <v>0</v>
      </c>
      <c r="CL26">
        <v>870.09835483870995</v>
      </c>
      <c r="CM26">
        <v>4.9993800000000004</v>
      </c>
      <c r="CN26">
        <v>12307.945161290299</v>
      </c>
      <c r="CO26">
        <v>11164.106451612901</v>
      </c>
      <c r="CP26">
        <v>49.120935483871001</v>
      </c>
      <c r="CQ26">
        <v>51.370935483871001</v>
      </c>
      <c r="CR26">
        <v>50.036000000000001</v>
      </c>
      <c r="CS26">
        <v>51.125</v>
      </c>
      <c r="CT26">
        <v>50.612806451612897</v>
      </c>
      <c r="CU26">
        <v>1255.4729032258099</v>
      </c>
      <c r="CV26">
        <v>139.501612903226</v>
      </c>
      <c r="CW26">
        <v>0</v>
      </c>
      <c r="CX26">
        <v>119.59999990463299</v>
      </c>
      <c r="CY26">
        <v>0</v>
      </c>
      <c r="CZ26">
        <v>870.13649999999996</v>
      </c>
      <c r="DA26">
        <v>8.9258461497366497</v>
      </c>
      <c r="DB26">
        <v>98.864957352557795</v>
      </c>
      <c r="DC26">
        <v>12308.461538461501</v>
      </c>
      <c r="DD26">
        <v>15</v>
      </c>
      <c r="DE26">
        <v>1608244316.5999999</v>
      </c>
      <c r="DF26" t="s">
        <v>333</v>
      </c>
      <c r="DG26">
        <v>1608244316.5999999</v>
      </c>
      <c r="DH26">
        <v>1608244309.5999999</v>
      </c>
      <c r="DI26">
        <v>29</v>
      </c>
      <c r="DJ26">
        <v>1.36</v>
      </c>
      <c r="DK26">
        <v>-2.1999999999999999E-2</v>
      </c>
      <c r="DL26">
        <v>4.3680000000000003</v>
      </c>
      <c r="DM26">
        <v>9.9000000000000005E-2</v>
      </c>
      <c r="DN26">
        <v>627</v>
      </c>
      <c r="DO26">
        <v>19</v>
      </c>
      <c r="DP26">
        <v>7.0000000000000007E-2</v>
      </c>
      <c r="DQ26">
        <v>0.03</v>
      </c>
      <c r="DR26">
        <v>21.269824349729902</v>
      </c>
      <c r="DS26">
        <v>0.10851032629737201</v>
      </c>
      <c r="DT26">
        <v>2.6981888018320199E-2</v>
      </c>
      <c r="DU26">
        <v>1</v>
      </c>
      <c r="DV26">
        <v>-27.360313333333298</v>
      </c>
      <c r="DW26">
        <v>-0.14749721913245101</v>
      </c>
      <c r="DX26">
        <v>3.3270013859663897E-2</v>
      </c>
      <c r="DY26">
        <v>1</v>
      </c>
      <c r="DZ26">
        <v>2.9936586666666698</v>
      </c>
      <c r="EA26">
        <v>0.190379532814244</v>
      </c>
      <c r="EB26">
        <v>1.3755741282178199E-2</v>
      </c>
      <c r="EC26">
        <v>1</v>
      </c>
      <c r="ED26">
        <v>3</v>
      </c>
      <c r="EE26">
        <v>3</v>
      </c>
      <c r="EF26" t="s">
        <v>308</v>
      </c>
      <c r="EG26">
        <v>100</v>
      </c>
      <c r="EH26">
        <v>100</v>
      </c>
      <c r="EI26">
        <v>4.3680000000000003</v>
      </c>
      <c r="EJ26">
        <v>9.9000000000000005E-2</v>
      </c>
      <c r="EK26">
        <v>3.0075333333333401</v>
      </c>
      <c r="EL26">
        <v>0</v>
      </c>
      <c r="EM26">
        <v>0</v>
      </c>
      <c r="EN26">
        <v>0</v>
      </c>
      <c r="EO26">
        <v>0.120595238095241</v>
      </c>
      <c r="EP26">
        <v>0</v>
      </c>
      <c r="EQ26">
        <v>0</v>
      </c>
      <c r="ER26">
        <v>0</v>
      </c>
      <c r="ES26">
        <v>-1</v>
      </c>
      <c r="ET26">
        <v>-1</v>
      </c>
      <c r="EU26">
        <v>-1</v>
      </c>
      <c r="EV26">
        <v>-1</v>
      </c>
      <c r="EW26">
        <v>12</v>
      </c>
      <c r="EX26">
        <v>12.1</v>
      </c>
      <c r="EY26">
        <v>2</v>
      </c>
      <c r="EZ26">
        <v>483.65800000000002</v>
      </c>
      <c r="FA26">
        <v>504.44400000000002</v>
      </c>
      <c r="FB26">
        <v>24.619700000000002</v>
      </c>
      <c r="FC26">
        <v>32.448300000000003</v>
      </c>
      <c r="FD26">
        <v>30.0001</v>
      </c>
      <c r="FE26">
        <v>32.305599999999998</v>
      </c>
      <c r="FF26">
        <v>32.351500000000001</v>
      </c>
      <c r="FG26">
        <v>29.8398</v>
      </c>
      <c r="FH26">
        <v>100</v>
      </c>
      <c r="FI26">
        <v>9.9221699999999995</v>
      </c>
      <c r="FJ26">
        <v>24.620100000000001</v>
      </c>
      <c r="FK26">
        <v>627.19100000000003</v>
      </c>
      <c r="FL26">
        <v>2.64838</v>
      </c>
      <c r="FM26">
        <v>100.82599999999999</v>
      </c>
      <c r="FN26">
        <v>100.41200000000001</v>
      </c>
    </row>
    <row r="27" spans="1:170" x14ac:dyDescent="0.25">
      <c r="A27">
        <v>11</v>
      </c>
      <c r="B27">
        <v>1608244431.0999999</v>
      </c>
      <c r="C27">
        <v>1125.5999999046301</v>
      </c>
      <c r="D27" t="s">
        <v>334</v>
      </c>
      <c r="E27" t="s">
        <v>335</v>
      </c>
      <c r="F27" t="s">
        <v>285</v>
      </c>
      <c r="G27" t="s">
        <v>286</v>
      </c>
      <c r="H27">
        <v>1608244423.3499999</v>
      </c>
      <c r="I27">
        <f t="shared" si="0"/>
        <v>2.5400358731212033E-3</v>
      </c>
      <c r="J27">
        <f t="shared" si="1"/>
        <v>22.410669160731189</v>
      </c>
      <c r="K27">
        <f t="shared" si="2"/>
        <v>699.79483333333303</v>
      </c>
      <c r="L27">
        <f t="shared" si="3"/>
        <v>457.49424219501924</v>
      </c>
      <c r="M27">
        <f t="shared" si="4"/>
        <v>46.481583442668949</v>
      </c>
      <c r="N27">
        <f t="shared" si="5"/>
        <v>71.099412710130181</v>
      </c>
      <c r="O27">
        <f t="shared" si="6"/>
        <v>0.16178417412276935</v>
      </c>
      <c r="P27">
        <f t="shared" si="7"/>
        <v>2.9591460334276238</v>
      </c>
      <c r="Q27">
        <f t="shared" si="8"/>
        <v>0.1570260330576993</v>
      </c>
      <c r="R27">
        <f t="shared" si="9"/>
        <v>9.855711425320475E-2</v>
      </c>
      <c r="S27">
        <f t="shared" si="10"/>
        <v>231.2925523483969</v>
      </c>
      <c r="T27">
        <f t="shared" si="11"/>
        <v>28.692203948040298</v>
      </c>
      <c r="U27">
        <f t="shared" si="12"/>
        <v>28.044246666666702</v>
      </c>
      <c r="V27">
        <f t="shared" si="13"/>
        <v>3.8046392190704754</v>
      </c>
      <c r="W27">
        <f t="shared" si="14"/>
        <v>58.246037472290332</v>
      </c>
      <c r="X27">
        <f t="shared" si="15"/>
        <v>2.2098073303617012</v>
      </c>
      <c r="Y27">
        <f t="shared" si="16"/>
        <v>3.7939187389579652</v>
      </c>
      <c r="Z27">
        <f t="shared" si="17"/>
        <v>1.5948318887087742</v>
      </c>
      <c r="AA27">
        <f t="shared" si="18"/>
        <v>-112.01558200464507</v>
      </c>
      <c r="AB27">
        <f t="shared" si="19"/>
        <v>-7.7230158129904858</v>
      </c>
      <c r="AC27">
        <f t="shared" si="20"/>
        <v>-0.56900747431789489</v>
      </c>
      <c r="AD27">
        <f t="shared" si="21"/>
        <v>110.98494705644346</v>
      </c>
      <c r="AE27">
        <v>0</v>
      </c>
      <c r="AF27">
        <v>0</v>
      </c>
      <c r="AG27">
        <f t="shared" si="22"/>
        <v>1</v>
      </c>
      <c r="AH27">
        <f t="shared" si="23"/>
        <v>0</v>
      </c>
      <c r="AI27">
        <f t="shared" si="24"/>
        <v>53593.45180798514</v>
      </c>
      <c r="AJ27" t="s">
        <v>287</v>
      </c>
      <c r="AK27">
        <v>715.47692307692296</v>
      </c>
      <c r="AL27">
        <v>3262.08</v>
      </c>
      <c r="AM27">
        <f t="shared" si="25"/>
        <v>2546.603076923077</v>
      </c>
      <c r="AN27">
        <f t="shared" si="26"/>
        <v>0.78066849277855754</v>
      </c>
      <c r="AO27">
        <v>-0.57774747981622299</v>
      </c>
      <c r="AP27" t="s">
        <v>336</v>
      </c>
      <c r="AQ27">
        <v>903.54535999999996</v>
      </c>
      <c r="AR27">
        <v>1162.58</v>
      </c>
      <c r="AS27">
        <f t="shared" si="27"/>
        <v>0.22281016360164463</v>
      </c>
      <c r="AT27">
        <v>0.5</v>
      </c>
      <c r="AU27">
        <f t="shared" si="28"/>
        <v>1180.1903718534961</v>
      </c>
      <c r="AV27">
        <f t="shared" si="29"/>
        <v>22.410669160731189</v>
      </c>
      <c r="AW27">
        <f t="shared" si="30"/>
        <v>131.47920491688163</v>
      </c>
      <c r="AX27">
        <f t="shared" si="31"/>
        <v>0.51130244800357827</v>
      </c>
      <c r="AY27">
        <f t="shared" si="32"/>
        <v>1.9478566499779155E-2</v>
      </c>
      <c r="AZ27">
        <f t="shared" si="33"/>
        <v>1.8058972285778183</v>
      </c>
      <c r="BA27" t="s">
        <v>337</v>
      </c>
      <c r="BB27">
        <v>568.15</v>
      </c>
      <c r="BC27">
        <f t="shared" si="34"/>
        <v>594.42999999999995</v>
      </c>
      <c r="BD27">
        <f t="shared" si="35"/>
        <v>0.4357697962754235</v>
      </c>
      <c r="BE27">
        <f t="shared" si="36"/>
        <v>0.77934467488019366</v>
      </c>
      <c r="BF27">
        <f t="shared" si="37"/>
        <v>0.57936223964874722</v>
      </c>
      <c r="BG27">
        <f t="shared" si="38"/>
        <v>0.82443158065163125</v>
      </c>
      <c r="BH27">
        <f t="shared" si="39"/>
        <v>1400.0060000000001</v>
      </c>
      <c r="BI27">
        <f t="shared" si="40"/>
        <v>1180.1903718534961</v>
      </c>
      <c r="BJ27">
        <f t="shared" si="41"/>
        <v>0.84298950994031174</v>
      </c>
      <c r="BK27">
        <f t="shared" si="42"/>
        <v>0.19597901988062361</v>
      </c>
      <c r="BL27">
        <v>6</v>
      </c>
      <c r="BM27">
        <v>0.5</v>
      </c>
      <c r="BN27" t="s">
        <v>290</v>
      </c>
      <c r="BO27">
        <v>2</v>
      </c>
      <c r="BP27">
        <v>1608244423.3499999</v>
      </c>
      <c r="BQ27">
        <v>699.79483333333303</v>
      </c>
      <c r="BR27">
        <v>728.819166666667</v>
      </c>
      <c r="BS27">
        <v>21.7499933333333</v>
      </c>
      <c r="BT27">
        <v>18.7683966666667</v>
      </c>
      <c r="BU27">
        <v>695.42669999999998</v>
      </c>
      <c r="BV27">
        <v>21.651029999999999</v>
      </c>
      <c r="BW27">
        <v>500.02539999999999</v>
      </c>
      <c r="BX27">
        <v>101.55353333333299</v>
      </c>
      <c r="BY27">
        <v>4.6834836666666699E-2</v>
      </c>
      <c r="BZ27">
        <v>27.995836666666701</v>
      </c>
      <c r="CA27">
        <v>28.044246666666702</v>
      </c>
      <c r="CB27">
        <v>999.9</v>
      </c>
      <c r="CC27">
        <v>0</v>
      </c>
      <c r="CD27">
        <v>0</v>
      </c>
      <c r="CE27">
        <v>10014.121666666701</v>
      </c>
      <c r="CF27">
        <v>0</v>
      </c>
      <c r="CG27">
        <v>368.42483333333303</v>
      </c>
      <c r="CH27">
        <v>1400.0060000000001</v>
      </c>
      <c r="CI27">
        <v>0.89999379999999995</v>
      </c>
      <c r="CJ27">
        <v>0.100006226666667</v>
      </c>
      <c r="CK27">
        <v>0</v>
      </c>
      <c r="CL27">
        <v>903.54876666666701</v>
      </c>
      <c r="CM27">
        <v>4.9993800000000004</v>
      </c>
      <c r="CN27">
        <v>12775.733333333301</v>
      </c>
      <c r="CO27">
        <v>11164.36</v>
      </c>
      <c r="CP27">
        <v>49.125</v>
      </c>
      <c r="CQ27">
        <v>51.3791333333333</v>
      </c>
      <c r="CR27">
        <v>50.057866666666598</v>
      </c>
      <c r="CS27">
        <v>51.186999999999998</v>
      </c>
      <c r="CT27">
        <v>50.625</v>
      </c>
      <c r="CU27">
        <v>1255.4949999999999</v>
      </c>
      <c r="CV27">
        <v>139.511</v>
      </c>
      <c r="CW27">
        <v>0</v>
      </c>
      <c r="CX27">
        <v>141.799999952316</v>
      </c>
      <c r="CY27">
        <v>0</v>
      </c>
      <c r="CZ27">
        <v>903.54535999999996</v>
      </c>
      <c r="DA27">
        <v>2.8069230814186401</v>
      </c>
      <c r="DB27">
        <v>19.407692294850801</v>
      </c>
      <c r="DC27">
        <v>12775.784</v>
      </c>
      <c r="DD27">
        <v>15</v>
      </c>
      <c r="DE27">
        <v>1608244316.5999999</v>
      </c>
      <c r="DF27" t="s">
        <v>333</v>
      </c>
      <c r="DG27">
        <v>1608244316.5999999</v>
      </c>
      <c r="DH27">
        <v>1608244309.5999999</v>
      </c>
      <c r="DI27">
        <v>29</v>
      </c>
      <c r="DJ27">
        <v>1.36</v>
      </c>
      <c r="DK27">
        <v>-2.1999999999999999E-2</v>
      </c>
      <c r="DL27">
        <v>4.3680000000000003</v>
      </c>
      <c r="DM27">
        <v>9.9000000000000005E-2</v>
      </c>
      <c r="DN27">
        <v>627</v>
      </c>
      <c r="DO27">
        <v>19</v>
      </c>
      <c r="DP27">
        <v>7.0000000000000007E-2</v>
      </c>
      <c r="DQ27">
        <v>0.03</v>
      </c>
      <c r="DR27">
        <v>22.424378751629401</v>
      </c>
      <c r="DS27">
        <v>-0.164654559431023</v>
      </c>
      <c r="DT27">
        <v>7.3271337082020299E-2</v>
      </c>
      <c r="DU27">
        <v>1</v>
      </c>
      <c r="DV27">
        <v>-29.0322</v>
      </c>
      <c r="DW27">
        <v>0.161843826473867</v>
      </c>
      <c r="DX27">
        <v>8.4610803092749404E-2</v>
      </c>
      <c r="DY27">
        <v>1</v>
      </c>
      <c r="DZ27">
        <v>2.9819473333333302</v>
      </c>
      <c r="EA27">
        <v>-4.4206451612900897E-2</v>
      </c>
      <c r="EB27">
        <v>3.2290111317381598E-3</v>
      </c>
      <c r="EC27">
        <v>1</v>
      </c>
      <c r="ED27">
        <v>3</v>
      </c>
      <c r="EE27">
        <v>3</v>
      </c>
      <c r="EF27" t="s">
        <v>308</v>
      </c>
      <c r="EG27">
        <v>100</v>
      </c>
      <c r="EH27">
        <v>100</v>
      </c>
      <c r="EI27">
        <v>4.3680000000000003</v>
      </c>
      <c r="EJ27">
        <v>9.9000000000000005E-2</v>
      </c>
      <c r="EK27">
        <v>4.3681500000000097</v>
      </c>
      <c r="EL27">
        <v>0</v>
      </c>
      <c r="EM27">
        <v>0</v>
      </c>
      <c r="EN27">
        <v>0</v>
      </c>
      <c r="EO27">
        <v>9.8960000000005294E-2</v>
      </c>
      <c r="EP27">
        <v>0</v>
      </c>
      <c r="EQ27">
        <v>0</v>
      </c>
      <c r="ER27">
        <v>0</v>
      </c>
      <c r="ES27">
        <v>-1</v>
      </c>
      <c r="ET27">
        <v>-1</v>
      </c>
      <c r="EU27">
        <v>-1</v>
      </c>
      <c r="EV27">
        <v>-1</v>
      </c>
      <c r="EW27">
        <v>1.9</v>
      </c>
      <c r="EX27">
        <v>2</v>
      </c>
      <c r="EY27">
        <v>2</v>
      </c>
      <c r="EZ27">
        <v>483.93799999999999</v>
      </c>
      <c r="FA27">
        <v>504.28300000000002</v>
      </c>
      <c r="FB27">
        <v>24.524000000000001</v>
      </c>
      <c r="FC27">
        <v>32.494500000000002</v>
      </c>
      <c r="FD27">
        <v>30.000299999999999</v>
      </c>
      <c r="FE27">
        <v>32.325800000000001</v>
      </c>
      <c r="FF27">
        <v>32.369399999999999</v>
      </c>
      <c r="FG27">
        <v>33.719000000000001</v>
      </c>
      <c r="FH27">
        <v>100</v>
      </c>
      <c r="FI27">
        <v>0</v>
      </c>
      <c r="FJ27">
        <v>24.524799999999999</v>
      </c>
      <c r="FK27">
        <v>728.83199999999999</v>
      </c>
      <c r="FL27">
        <v>0</v>
      </c>
      <c r="FM27">
        <v>100.81399999999999</v>
      </c>
      <c r="FN27">
        <v>100.4</v>
      </c>
    </row>
    <row r="28" spans="1:170" x14ac:dyDescent="0.25">
      <c r="A28">
        <v>12</v>
      </c>
      <c r="B28">
        <v>1608244539.0999999</v>
      </c>
      <c r="C28">
        <v>1233.5999999046301</v>
      </c>
      <c r="D28" t="s">
        <v>338</v>
      </c>
      <c r="E28" t="s">
        <v>339</v>
      </c>
      <c r="F28" t="s">
        <v>285</v>
      </c>
      <c r="G28" t="s">
        <v>286</v>
      </c>
      <c r="H28">
        <v>1608244531.0999999</v>
      </c>
      <c r="I28">
        <f t="shared" si="0"/>
        <v>2.4294631788132656E-3</v>
      </c>
      <c r="J28">
        <f t="shared" si="1"/>
        <v>24.208042241625964</v>
      </c>
      <c r="K28">
        <f t="shared" si="2"/>
        <v>799.77680645161297</v>
      </c>
      <c r="L28">
        <f t="shared" si="3"/>
        <v>507.49047417040299</v>
      </c>
      <c r="M28">
        <f t="shared" si="4"/>
        <v>51.562265629673298</v>
      </c>
      <c r="N28">
        <f t="shared" si="5"/>
        <v>81.259267390431958</v>
      </c>
      <c r="O28">
        <f t="shared" si="6"/>
        <v>0.1444842283409018</v>
      </c>
      <c r="P28">
        <f t="shared" si="7"/>
        <v>2.958397263696261</v>
      </c>
      <c r="Q28">
        <f t="shared" si="8"/>
        <v>0.14067544639257798</v>
      </c>
      <c r="R28">
        <f t="shared" si="9"/>
        <v>8.8255995078061866E-2</v>
      </c>
      <c r="S28">
        <f t="shared" si="10"/>
        <v>231.29443064896404</v>
      </c>
      <c r="T28">
        <f t="shared" si="11"/>
        <v>28.721962467900905</v>
      </c>
      <c r="U28">
        <f t="shared" si="12"/>
        <v>28.0511709677419</v>
      </c>
      <c r="V28">
        <f t="shared" si="13"/>
        <v>3.8061747761614031</v>
      </c>
      <c r="W28">
        <f t="shared" si="14"/>
        <v>55.414676441170108</v>
      </c>
      <c r="X28">
        <f t="shared" si="15"/>
        <v>2.1025236609755811</v>
      </c>
      <c r="Y28">
        <f t="shared" si="16"/>
        <v>3.7941639219127872</v>
      </c>
      <c r="Z28">
        <f t="shared" si="17"/>
        <v>1.703651115185822</v>
      </c>
      <c r="AA28">
        <f t="shared" si="18"/>
        <v>-107.13932618566501</v>
      </c>
      <c r="AB28">
        <f t="shared" si="19"/>
        <v>-8.6486426911058931</v>
      </c>
      <c r="AC28">
        <f t="shared" si="20"/>
        <v>-0.63739153676747218</v>
      </c>
      <c r="AD28">
        <f t="shared" si="21"/>
        <v>114.86907023542567</v>
      </c>
      <c r="AE28">
        <v>0</v>
      </c>
      <c r="AF28">
        <v>0</v>
      </c>
      <c r="AG28">
        <f t="shared" si="22"/>
        <v>1</v>
      </c>
      <c r="AH28">
        <f t="shared" si="23"/>
        <v>0</v>
      </c>
      <c r="AI28">
        <f t="shared" si="24"/>
        <v>53571.473370223292</v>
      </c>
      <c r="AJ28" t="s">
        <v>287</v>
      </c>
      <c r="AK28">
        <v>715.47692307692296</v>
      </c>
      <c r="AL28">
        <v>3262.08</v>
      </c>
      <c r="AM28">
        <f t="shared" si="25"/>
        <v>2546.603076923077</v>
      </c>
      <c r="AN28">
        <f t="shared" si="26"/>
        <v>0.78066849277855754</v>
      </c>
      <c r="AO28">
        <v>-0.57774747981622299</v>
      </c>
      <c r="AP28" t="s">
        <v>340</v>
      </c>
      <c r="AQ28">
        <v>926.02704000000006</v>
      </c>
      <c r="AR28">
        <v>1204.25</v>
      </c>
      <c r="AS28">
        <f t="shared" si="27"/>
        <v>0.23103422046917166</v>
      </c>
      <c r="AT28">
        <v>0.5</v>
      </c>
      <c r="AU28">
        <f t="shared" si="28"/>
        <v>1180.1997502406005</v>
      </c>
      <c r="AV28">
        <f t="shared" si="29"/>
        <v>24.208042241625964</v>
      </c>
      <c r="AW28">
        <f t="shared" si="30"/>
        <v>136.33326464737411</v>
      </c>
      <c r="AX28">
        <f t="shared" si="31"/>
        <v>0.52424330496159444</v>
      </c>
      <c r="AY28">
        <f t="shared" si="32"/>
        <v>2.1001351437660663E-2</v>
      </c>
      <c r="AZ28">
        <f t="shared" si="33"/>
        <v>1.7088063109819389</v>
      </c>
      <c r="BA28" t="s">
        <v>341</v>
      </c>
      <c r="BB28">
        <v>572.92999999999995</v>
      </c>
      <c r="BC28">
        <f t="shared" si="34"/>
        <v>631.32000000000005</v>
      </c>
      <c r="BD28">
        <f t="shared" si="35"/>
        <v>0.44070037381993271</v>
      </c>
      <c r="BE28">
        <f t="shared" si="36"/>
        <v>0.76523436773701725</v>
      </c>
      <c r="BF28">
        <f t="shared" si="37"/>
        <v>0.56922726135299506</v>
      </c>
      <c r="BG28">
        <f t="shared" si="38"/>
        <v>0.80806860662650448</v>
      </c>
      <c r="BH28">
        <f t="shared" si="39"/>
        <v>1400.0170967741899</v>
      </c>
      <c r="BI28">
        <f t="shared" si="40"/>
        <v>1180.1997502406005</v>
      </c>
      <c r="BJ28">
        <f t="shared" si="41"/>
        <v>0.842989527027866</v>
      </c>
      <c r="BK28">
        <f t="shared" si="42"/>
        <v>0.19597905405573199</v>
      </c>
      <c r="BL28">
        <v>6</v>
      </c>
      <c r="BM28">
        <v>0.5</v>
      </c>
      <c r="BN28" t="s">
        <v>290</v>
      </c>
      <c r="BO28">
        <v>2</v>
      </c>
      <c r="BP28">
        <v>1608244531.0999999</v>
      </c>
      <c r="BQ28">
        <v>799.77680645161297</v>
      </c>
      <c r="BR28">
        <v>831.15751612903205</v>
      </c>
      <c r="BS28">
        <v>20.693635483870999</v>
      </c>
      <c r="BT28">
        <v>17.838661290322602</v>
      </c>
      <c r="BU28">
        <v>795.40867741935494</v>
      </c>
      <c r="BV28">
        <v>20.594667741935499</v>
      </c>
      <c r="BW28">
        <v>500.00916129032299</v>
      </c>
      <c r="BX28">
        <v>101.555193548387</v>
      </c>
      <c r="BY28">
        <v>4.72369483870968E-2</v>
      </c>
      <c r="BZ28">
        <v>27.996945161290299</v>
      </c>
      <c r="CA28">
        <v>28.0511709677419</v>
      </c>
      <c r="CB28">
        <v>999.9</v>
      </c>
      <c r="CC28">
        <v>0</v>
      </c>
      <c r="CD28">
        <v>0</v>
      </c>
      <c r="CE28">
        <v>10009.706451612899</v>
      </c>
      <c r="CF28">
        <v>0</v>
      </c>
      <c r="CG28">
        <v>367.87012903225798</v>
      </c>
      <c r="CH28">
        <v>1400.0170967741899</v>
      </c>
      <c r="CI28">
        <v>0.89999235483870998</v>
      </c>
      <c r="CJ28">
        <v>0.100007658064516</v>
      </c>
      <c r="CK28">
        <v>0</v>
      </c>
      <c r="CL28">
        <v>926.03145161290297</v>
      </c>
      <c r="CM28">
        <v>4.9993800000000004</v>
      </c>
      <c r="CN28">
        <v>13069.064516128999</v>
      </c>
      <c r="CO28">
        <v>11164.4483870968</v>
      </c>
      <c r="CP28">
        <v>49.186999999999998</v>
      </c>
      <c r="CQ28">
        <v>51.436999999999998</v>
      </c>
      <c r="CR28">
        <v>50.078258064516099</v>
      </c>
      <c r="CS28">
        <v>51.203258064516099</v>
      </c>
      <c r="CT28">
        <v>50.658999999999999</v>
      </c>
      <c r="CU28">
        <v>1255.50419354839</v>
      </c>
      <c r="CV28">
        <v>139.51290322580601</v>
      </c>
      <c r="CW28">
        <v>0</v>
      </c>
      <c r="CX28">
        <v>107.10000014305101</v>
      </c>
      <c r="CY28">
        <v>0</v>
      </c>
      <c r="CZ28">
        <v>926.02704000000006</v>
      </c>
      <c r="DA28">
        <v>0.70176923076481701</v>
      </c>
      <c r="DB28">
        <v>-0.115384597068175</v>
      </c>
      <c r="DC28">
        <v>13069.128000000001</v>
      </c>
      <c r="DD28">
        <v>15</v>
      </c>
      <c r="DE28">
        <v>1608244316.5999999</v>
      </c>
      <c r="DF28" t="s">
        <v>333</v>
      </c>
      <c r="DG28">
        <v>1608244316.5999999</v>
      </c>
      <c r="DH28">
        <v>1608244309.5999999</v>
      </c>
      <c r="DI28">
        <v>29</v>
      </c>
      <c r="DJ28">
        <v>1.36</v>
      </c>
      <c r="DK28">
        <v>-2.1999999999999999E-2</v>
      </c>
      <c r="DL28">
        <v>4.3680000000000003</v>
      </c>
      <c r="DM28">
        <v>9.9000000000000005E-2</v>
      </c>
      <c r="DN28">
        <v>627</v>
      </c>
      <c r="DO28">
        <v>19</v>
      </c>
      <c r="DP28">
        <v>7.0000000000000007E-2</v>
      </c>
      <c r="DQ28">
        <v>0.03</v>
      </c>
      <c r="DR28">
        <v>24.214472281910499</v>
      </c>
      <c r="DS28">
        <v>-0.208767679585247</v>
      </c>
      <c r="DT28">
        <v>3.5834486691053297E-2</v>
      </c>
      <c r="DU28">
        <v>1</v>
      </c>
      <c r="DV28">
        <v>-31.382106666666701</v>
      </c>
      <c r="DW28">
        <v>3.7727252502712499E-2</v>
      </c>
      <c r="DX28">
        <v>3.5129739854177999E-2</v>
      </c>
      <c r="DY28">
        <v>1</v>
      </c>
      <c r="DZ28">
        <v>2.8547996666666702</v>
      </c>
      <c r="EA28">
        <v>0.17825219132369399</v>
      </c>
      <c r="EB28">
        <v>1.48169910313202E-2</v>
      </c>
      <c r="EC28">
        <v>1</v>
      </c>
      <c r="ED28">
        <v>3</v>
      </c>
      <c r="EE28">
        <v>3</v>
      </c>
      <c r="EF28" t="s">
        <v>308</v>
      </c>
      <c r="EG28">
        <v>100</v>
      </c>
      <c r="EH28">
        <v>100</v>
      </c>
      <c r="EI28">
        <v>4.3680000000000003</v>
      </c>
      <c r="EJ28">
        <v>9.8900000000000002E-2</v>
      </c>
      <c r="EK28">
        <v>4.3681500000000097</v>
      </c>
      <c r="EL28">
        <v>0</v>
      </c>
      <c r="EM28">
        <v>0</v>
      </c>
      <c r="EN28">
        <v>0</v>
      </c>
      <c r="EO28">
        <v>9.8960000000005294E-2</v>
      </c>
      <c r="EP28">
        <v>0</v>
      </c>
      <c r="EQ28">
        <v>0</v>
      </c>
      <c r="ER28">
        <v>0</v>
      </c>
      <c r="ES28">
        <v>-1</v>
      </c>
      <c r="ET28">
        <v>-1</v>
      </c>
      <c r="EU28">
        <v>-1</v>
      </c>
      <c r="EV28">
        <v>-1</v>
      </c>
      <c r="EW28">
        <v>3.7</v>
      </c>
      <c r="EX28">
        <v>3.8</v>
      </c>
      <c r="EY28">
        <v>2</v>
      </c>
      <c r="EZ28">
        <v>483.74900000000002</v>
      </c>
      <c r="FA28">
        <v>500.07900000000001</v>
      </c>
      <c r="FB28">
        <v>24.543399999999998</v>
      </c>
      <c r="FC28">
        <v>32.558700000000002</v>
      </c>
      <c r="FD28">
        <v>30.000399999999999</v>
      </c>
      <c r="FE28">
        <v>32.371499999999997</v>
      </c>
      <c r="FF28">
        <v>32.411799999999999</v>
      </c>
      <c r="FG28">
        <v>37.402500000000003</v>
      </c>
      <c r="FH28">
        <v>11.4435</v>
      </c>
      <c r="FI28">
        <v>20.7119</v>
      </c>
      <c r="FJ28">
        <v>24.541599999999999</v>
      </c>
      <c r="FK28">
        <v>831.14300000000003</v>
      </c>
      <c r="FL28">
        <v>16.740400000000001</v>
      </c>
      <c r="FM28">
        <v>100.80200000000001</v>
      </c>
      <c r="FN28">
        <v>100.389</v>
      </c>
    </row>
    <row r="29" spans="1:170" x14ac:dyDescent="0.25">
      <c r="A29">
        <v>13</v>
      </c>
      <c r="B29">
        <v>1608244632.0999999</v>
      </c>
      <c r="C29">
        <v>1326.5999999046301</v>
      </c>
      <c r="D29" t="s">
        <v>342</v>
      </c>
      <c r="E29" t="s">
        <v>343</v>
      </c>
      <c r="F29" t="s">
        <v>285</v>
      </c>
      <c r="G29" t="s">
        <v>286</v>
      </c>
      <c r="H29">
        <v>1608244624.3499999</v>
      </c>
      <c r="I29">
        <f t="shared" si="0"/>
        <v>2.2225051819760758E-3</v>
      </c>
      <c r="J29">
        <f t="shared" si="1"/>
        <v>25.61202849323918</v>
      </c>
      <c r="K29">
        <f t="shared" si="2"/>
        <v>899.33433333333403</v>
      </c>
      <c r="L29">
        <f t="shared" si="3"/>
        <v>574.80198273685949</v>
      </c>
      <c r="M29">
        <f t="shared" si="4"/>
        <v>58.400370533576002</v>
      </c>
      <c r="N29">
        <f t="shared" si="5"/>
        <v>91.373133492264301</v>
      </c>
      <c r="O29">
        <f t="shared" si="6"/>
        <v>0.13731135691269053</v>
      </c>
      <c r="P29">
        <f t="shared" si="7"/>
        <v>2.9561327003038245</v>
      </c>
      <c r="Q29">
        <f t="shared" si="8"/>
        <v>0.13386393614210737</v>
      </c>
      <c r="R29">
        <f t="shared" si="9"/>
        <v>8.3967488122084849E-2</v>
      </c>
      <c r="S29">
        <f t="shared" si="10"/>
        <v>231.29121923264537</v>
      </c>
      <c r="T29">
        <f t="shared" si="11"/>
        <v>28.75465899279105</v>
      </c>
      <c r="U29">
        <f t="shared" si="12"/>
        <v>28.047453333333301</v>
      </c>
      <c r="V29">
        <f t="shared" si="13"/>
        <v>3.8053502734198164</v>
      </c>
      <c r="W29">
        <f t="shared" si="14"/>
        <v>57.213199448773665</v>
      </c>
      <c r="X29">
        <f t="shared" si="15"/>
        <v>2.168087650488558</v>
      </c>
      <c r="Y29">
        <f t="shared" si="16"/>
        <v>3.7894885644872458</v>
      </c>
      <c r="Z29">
        <f t="shared" si="17"/>
        <v>1.6372626229312583</v>
      </c>
      <c r="AA29">
        <f t="shared" si="18"/>
        <v>-98.012478525144942</v>
      </c>
      <c r="AB29">
        <f t="shared" si="19"/>
        <v>-11.419996496340836</v>
      </c>
      <c r="AC29">
        <f t="shared" si="20"/>
        <v>-0.84217639359493002</v>
      </c>
      <c r="AD29">
        <f t="shared" si="21"/>
        <v>121.01656781756463</v>
      </c>
      <c r="AE29">
        <v>0</v>
      </c>
      <c r="AF29">
        <v>0</v>
      </c>
      <c r="AG29">
        <f t="shared" si="22"/>
        <v>1</v>
      </c>
      <c r="AH29">
        <f t="shared" si="23"/>
        <v>0</v>
      </c>
      <c r="AI29">
        <f t="shared" si="24"/>
        <v>53509.240492974954</v>
      </c>
      <c r="AJ29" t="s">
        <v>287</v>
      </c>
      <c r="AK29">
        <v>715.47692307692296</v>
      </c>
      <c r="AL29">
        <v>3262.08</v>
      </c>
      <c r="AM29">
        <f t="shared" si="25"/>
        <v>2546.603076923077</v>
      </c>
      <c r="AN29">
        <f t="shared" si="26"/>
        <v>0.78066849277855754</v>
      </c>
      <c r="AO29">
        <v>-0.57774747981622299</v>
      </c>
      <c r="AP29" t="s">
        <v>344</v>
      </c>
      <c r="AQ29">
        <v>942.91927999999996</v>
      </c>
      <c r="AR29">
        <v>1235.03</v>
      </c>
      <c r="AS29">
        <f t="shared" si="27"/>
        <v>0.23652115333230772</v>
      </c>
      <c r="AT29">
        <v>0.5</v>
      </c>
      <c r="AU29">
        <f t="shared" si="28"/>
        <v>1180.1836218534934</v>
      </c>
      <c r="AV29">
        <f t="shared" si="29"/>
        <v>25.61202849323918</v>
      </c>
      <c r="AW29">
        <f t="shared" si="30"/>
        <v>139.56919569234418</v>
      </c>
      <c r="AX29">
        <f t="shared" si="31"/>
        <v>0.5377845072589329</v>
      </c>
      <c r="AY29">
        <f t="shared" si="32"/>
        <v>2.2191272178412397E-2</v>
      </c>
      <c r="AZ29">
        <f t="shared" si="33"/>
        <v>1.6412961628462466</v>
      </c>
      <c r="BA29" t="s">
        <v>345</v>
      </c>
      <c r="BB29">
        <v>570.85</v>
      </c>
      <c r="BC29">
        <f t="shared" si="34"/>
        <v>664.18</v>
      </c>
      <c r="BD29">
        <f t="shared" si="35"/>
        <v>0.43980655846306732</v>
      </c>
      <c r="BE29">
        <f t="shared" si="36"/>
        <v>0.75320578322922971</v>
      </c>
      <c r="BF29">
        <f t="shared" si="37"/>
        <v>0.56223460696249283</v>
      </c>
      <c r="BG29">
        <f t="shared" si="38"/>
        <v>0.79598191738980184</v>
      </c>
      <c r="BH29">
        <f t="shared" si="39"/>
        <v>1399.998</v>
      </c>
      <c r="BI29">
        <f t="shared" si="40"/>
        <v>1180.1836218534934</v>
      </c>
      <c r="BJ29">
        <f t="shared" si="41"/>
        <v>0.84298950559464614</v>
      </c>
      <c r="BK29">
        <f t="shared" si="42"/>
        <v>0.19597901118929237</v>
      </c>
      <c r="BL29">
        <v>6</v>
      </c>
      <c r="BM29">
        <v>0.5</v>
      </c>
      <c r="BN29" t="s">
        <v>290</v>
      </c>
      <c r="BO29">
        <v>2</v>
      </c>
      <c r="BP29">
        <v>1608244624.3499999</v>
      </c>
      <c r="BQ29">
        <v>899.33433333333403</v>
      </c>
      <c r="BR29">
        <v>932.46656666666695</v>
      </c>
      <c r="BS29">
        <v>21.339266666666699</v>
      </c>
      <c r="BT29">
        <v>18.729230000000001</v>
      </c>
      <c r="BU29">
        <v>894.96609999999998</v>
      </c>
      <c r="BV29">
        <v>21.240303333333301</v>
      </c>
      <c r="BW29">
        <v>500.01103333333299</v>
      </c>
      <c r="BX29">
        <v>101.55370000000001</v>
      </c>
      <c r="BY29">
        <v>4.7150879999999999E-2</v>
      </c>
      <c r="BZ29">
        <v>27.9757966666667</v>
      </c>
      <c r="CA29">
        <v>28.047453333333301</v>
      </c>
      <c r="CB29">
        <v>999.9</v>
      </c>
      <c r="CC29">
        <v>0</v>
      </c>
      <c r="CD29">
        <v>0</v>
      </c>
      <c r="CE29">
        <v>9997.0030000000006</v>
      </c>
      <c r="CF29">
        <v>0</v>
      </c>
      <c r="CG29">
        <v>369.15989999999999</v>
      </c>
      <c r="CH29">
        <v>1399.998</v>
      </c>
      <c r="CI29">
        <v>0.89999169999999995</v>
      </c>
      <c r="CJ29">
        <v>0.100008306666667</v>
      </c>
      <c r="CK29">
        <v>0</v>
      </c>
      <c r="CL29">
        <v>942.929033333333</v>
      </c>
      <c r="CM29">
        <v>4.9993800000000004</v>
      </c>
      <c r="CN29">
        <v>13299.6933333333</v>
      </c>
      <c r="CO29">
        <v>11164.2833333333</v>
      </c>
      <c r="CP29">
        <v>49.199599999999997</v>
      </c>
      <c r="CQ29">
        <v>51.436999999999998</v>
      </c>
      <c r="CR29">
        <v>50.124933333333303</v>
      </c>
      <c r="CS29">
        <v>51.191200000000002</v>
      </c>
      <c r="CT29">
        <v>50.686999999999998</v>
      </c>
      <c r="CU29">
        <v>1255.4880000000001</v>
      </c>
      <c r="CV29">
        <v>139.51</v>
      </c>
      <c r="CW29">
        <v>0</v>
      </c>
      <c r="CX29">
        <v>92.600000143051105</v>
      </c>
      <c r="CY29">
        <v>0</v>
      </c>
      <c r="CZ29">
        <v>942.91927999999996</v>
      </c>
      <c r="DA29">
        <v>-0.53984615390075497</v>
      </c>
      <c r="DB29">
        <v>-20.646153841259601</v>
      </c>
      <c r="DC29">
        <v>13299.48</v>
      </c>
      <c r="DD29">
        <v>15</v>
      </c>
      <c r="DE29">
        <v>1608244316.5999999</v>
      </c>
      <c r="DF29" t="s">
        <v>333</v>
      </c>
      <c r="DG29">
        <v>1608244316.5999999</v>
      </c>
      <c r="DH29">
        <v>1608244309.5999999</v>
      </c>
      <c r="DI29">
        <v>29</v>
      </c>
      <c r="DJ29">
        <v>1.36</v>
      </c>
      <c r="DK29">
        <v>-2.1999999999999999E-2</v>
      </c>
      <c r="DL29">
        <v>4.3680000000000003</v>
      </c>
      <c r="DM29">
        <v>9.9000000000000005E-2</v>
      </c>
      <c r="DN29">
        <v>627</v>
      </c>
      <c r="DO29">
        <v>19</v>
      </c>
      <c r="DP29">
        <v>7.0000000000000007E-2</v>
      </c>
      <c r="DQ29">
        <v>0.03</v>
      </c>
      <c r="DR29">
        <v>25.628967796560602</v>
      </c>
      <c r="DS29">
        <v>-0.36297364403571097</v>
      </c>
      <c r="DT29">
        <v>9.2402763427205201E-2</v>
      </c>
      <c r="DU29">
        <v>1</v>
      </c>
      <c r="DV29">
        <v>-33.142103333333303</v>
      </c>
      <c r="DW29">
        <v>0.122602892102277</v>
      </c>
      <c r="DX29">
        <v>9.9823505860204595E-2</v>
      </c>
      <c r="DY29">
        <v>1</v>
      </c>
      <c r="DZ29">
        <v>2.6089026666666699</v>
      </c>
      <c r="EA29">
        <v>0.14475176863181</v>
      </c>
      <c r="EB29">
        <v>1.06019963319283E-2</v>
      </c>
      <c r="EC29">
        <v>1</v>
      </c>
      <c r="ED29">
        <v>3</v>
      </c>
      <c r="EE29">
        <v>3</v>
      </c>
      <c r="EF29" t="s">
        <v>308</v>
      </c>
      <c r="EG29">
        <v>100</v>
      </c>
      <c r="EH29">
        <v>100</v>
      </c>
      <c r="EI29">
        <v>4.3689999999999998</v>
      </c>
      <c r="EJ29">
        <v>9.8900000000000002E-2</v>
      </c>
      <c r="EK29">
        <v>4.3681500000000097</v>
      </c>
      <c r="EL29">
        <v>0</v>
      </c>
      <c r="EM29">
        <v>0</v>
      </c>
      <c r="EN29">
        <v>0</v>
      </c>
      <c r="EO29">
        <v>9.8960000000005294E-2</v>
      </c>
      <c r="EP29">
        <v>0</v>
      </c>
      <c r="EQ29">
        <v>0</v>
      </c>
      <c r="ER29">
        <v>0</v>
      </c>
      <c r="ES29">
        <v>-1</v>
      </c>
      <c r="ET29">
        <v>-1</v>
      </c>
      <c r="EU29">
        <v>-1</v>
      </c>
      <c r="EV29">
        <v>-1</v>
      </c>
      <c r="EW29">
        <v>5.3</v>
      </c>
      <c r="EX29">
        <v>5.4</v>
      </c>
      <c r="EY29">
        <v>2</v>
      </c>
      <c r="EZ29">
        <v>483.72300000000001</v>
      </c>
      <c r="FA29">
        <v>503.49</v>
      </c>
      <c r="FB29">
        <v>24.561199999999999</v>
      </c>
      <c r="FC29">
        <v>32.592500000000001</v>
      </c>
      <c r="FD29">
        <v>30</v>
      </c>
      <c r="FE29">
        <v>32.397399999999998</v>
      </c>
      <c r="FF29">
        <v>32.434800000000003</v>
      </c>
      <c r="FG29">
        <v>41.196100000000001</v>
      </c>
      <c r="FH29">
        <v>100</v>
      </c>
      <c r="FI29">
        <v>17.1736</v>
      </c>
      <c r="FJ29">
        <v>24.5748</v>
      </c>
      <c r="FK29">
        <v>932.64800000000002</v>
      </c>
      <c r="FL29">
        <v>9.2020499999999998</v>
      </c>
      <c r="FM29">
        <v>100.798</v>
      </c>
      <c r="FN29">
        <v>100.38500000000001</v>
      </c>
    </row>
    <row r="30" spans="1:170" x14ac:dyDescent="0.25">
      <c r="A30">
        <v>14</v>
      </c>
      <c r="B30">
        <v>1608244752.5999999</v>
      </c>
      <c r="C30">
        <v>1447.0999999046301</v>
      </c>
      <c r="D30" t="s">
        <v>346</v>
      </c>
      <c r="E30" t="s">
        <v>347</v>
      </c>
      <c r="F30" t="s">
        <v>285</v>
      </c>
      <c r="G30" t="s">
        <v>286</v>
      </c>
      <c r="H30">
        <v>1608244744.8499999</v>
      </c>
      <c r="I30">
        <f t="shared" si="0"/>
        <v>2.1386255971759457E-3</v>
      </c>
      <c r="J30">
        <f t="shared" si="1"/>
        <v>28.32315821079257</v>
      </c>
      <c r="K30">
        <f t="shared" si="2"/>
        <v>1199.6369999999999</v>
      </c>
      <c r="L30">
        <f t="shared" si="3"/>
        <v>814.41416336472889</v>
      </c>
      <c r="M30">
        <f t="shared" si="4"/>
        <v>82.74579517801503</v>
      </c>
      <c r="N30">
        <f t="shared" si="5"/>
        <v>121.88505794135288</v>
      </c>
      <c r="O30">
        <f t="shared" si="6"/>
        <v>0.12921086585284938</v>
      </c>
      <c r="P30">
        <f t="shared" si="7"/>
        <v>2.9565812600660419</v>
      </c>
      <c r="Q30">
        <f t="shared" si="8"/>
        <v>0.12615377259599245</v>
      </c>
      <c r="R30">
        <f t="shared" si="9"/>
        <v>7.911475125148125E-2</v>
      </c>
      <c r="S30">
        <f t="shared" si="10"/>
        <v>231.28860993302155</v>
      </c>
      <c r="T30">
        <f t="shared" si="11"/>
        <v>28.805354929317662</v>
      </c>
      <c r="U30">
        <f t="shared" si="12"/>
        <v>28.0626</v>
      </c>
      <c r="V30">
        <f t="shared" si="13"/>
        <v>3.8087105008626656</v>
      </c>
      <c r="W30">
        <f t="shared" si="14"/>
        <v>56.288959034295281</v>
      </c>
      <c r="X30">
        <f t="shared" si="15"/>
        <v>2.1367009523582032</v>
      </c>
      <c r="Y30">
        <f t="shared" si="16"/>
        <v>3.7959503764430451</v>
      </c>
      <c r="Z30">
        <f t="shared" si="17"/>
        <v>1.6720095485044624</v>
      </c>
      <c r="AA30">
        <f t="shared" si="18"/>
        <v>-94.313388835459207</v>
      </c>
      <c r="AB30">
        <f t="shared" si="19"/>
        <v>-9.1779761280407843</v>
      </c>
      <c r="AC30">
        <f t="shared" si="20"/>
        <v>-0.67688383308738653</v>
      </c>
      <c r="AD30">
        <f t="shared" si="21"/>
        <v>127.1203611364342</v>
      </c>
      <c r="AE30">
        <v>0</v>
      </c>
      <c r="AF30">
        <v>0</v>
      </c>
      <c r="AG30">
        <f t="shared" si="22"/>
        <v>1</v>
      </c>
      <c r="AH30">
        <f t="shared" si="23"/>
        <v>0</v>
      </c>
      <c r="AI30">
        <f t="shared" si="24"/>
        <v>53517.11913308614</v>
      </c>
      <c r="AJ30" t="s">
        <v>287</v>
      </c>
      <c r="AK30">
        <v>715.47692307692296</v>
      </c>
      <c r="AL30">
        <v>3262.08</v>
      </c>
      <c r="AM30">
        <f t="shared" si="25"/>
        <v>2546.603076923077</v>
      </c>
      <c r="AN30">
        <f t="shared" si="26"/>
        <v>0.78066849277855754</v>
      </c>
      <c r="AO30">
        <v>-0.57774747981622299</v>
      </c>
      <c r="AP30" t="s">
        <v>348</v>
      </c>
      <c r="AQ30">
        <v>973.29223076923097</v>
      </c>
      <c r="AR30">
        <v>1280.95</v>
      </c>
      <c r="AS30">
        <f t="shared" si="27"/>
        <v>0.24017937408233658</v>
      </c>
      <c r="AT30">
        <v>0.5</v>
      </c>
      <c r="AU30">
        <f t="shared" si="28"/>
        <v>1180.1741798605021</v>
      </c>
      <c r="AV30">
        <f t="shared" si="29"/>
        <v>28.32315821079257</v>
      </c>
      <c r="AW30">
        <f t="shared" si="30"/>
        <v>141.72674791351517</v>
      </c>
      <c r="AX30">
        <f t="shared" si="31"/>
        <v>0.55117686092353335</v>
      </c>
      <c r="AY30">
        <f t="shared" si="32"/>
        <v>2.4488678183100829E-2</v>
      </c>
      <c r="AZ30">
        <f t="shared" si="33"/>
        <v>1.5466099379366876</v>
      </c>
      <c r="BA30" t="s">
        <v>349</v>
      </c>
      <c r="BB30">
        <v>574.91999999999996</v>
      </c>
      <c r="BC30">
        <f t="shared" si="34"/>
        <v>706.03000000000009</v>
      </c>
      <c r="BD30">
        <f t="shared" si="35"/>
        <v>0.43575736049568581</v>
      </c>
      <c r="BE30">
        <f t="shared" si="36"/>
        <v>0.73725792286279934</v>
      </c>
      <c r="BF30">
        <f t="shared" si="37"/>
        <v>0.54407147181053261</v>
      </c>
      <c r="BG30">
        <f t="shared" si="38"/>
        <v>0.77795005352529945</v>
      </c>
      <c r="BH30">
        <f t="shared" si="39"/>
        <v>1399.9873333333301</v>
      </c>
      <c r="BI30">
        <f t="shared" si="40"/>
        <v>1180.1741798605021</v>
      </c>
      <c r="BJ30">
        <f t="shared" si="41"/>
        <v>0.84298918408821666</v>
      </c>
      <c r="BK30">
        <f t="shared" si="42"/>
        <v>0.19597836817643316</v>
      </c>
      <c r="BL30">
        <v>6</v>
      </c>
      <c r="BM30">
        <v>0.5</v>
      </c>
      <c r="BN30" t="s">
        <v>290</v>
      </c>
      <c r="BO30">
        <v>2</v>
      </c>
      <c r="BP30">
        <v>1608244744.8499999</v>
      </c>
      <c r="BQ30">
        <v>1199.6369999999999</v>
      </c>
      <c r="BR30">
        <v>1236.70333333333</v>
      </c>
      <c r="BS30">
        <v>21.030186666666701</v>
      </c>
      <c r="BT30">
        <v>18.5178166666667</v>
      </c>
      <c r="BU30">
        <v>1195.269</v>
      </c>
      <c r="BV30">
        <v>20.931249999999999</v>
      </c>
      <c r="BW30">
        <v>500.00196666666699</v>
      </c>
      <c r="BX30">
        <v>101.554233333333</v>
      </c>
      <c r="BY30">
        <v>4.7382773333333301E-2</v>
      </c>
      <c r="BZ30">
        <v>28.005019999999998</v>
      </c>
      <c r="CA30">
        <v>28.0626</v>
      </c>
      <c r="CB30">
        <v>999.9</v>
      </c>
      <c r="CC30">
        <v>0</v>
      </c>
      <c r="CD30">
        <v>0</v>
      </c>
      <c r="CE30">
        <v>9999.4950000000008</v>
      </c>
      <c r="CF30">
        <v>0</v>
      </c>
      <c r="CG30">
        <v>375.938733333333</v>
      </c>
      <c r="CH30">
        <v>1399.9873333333301</v>
      </c>
      <c r="CI30">
        <v>0.90000570000000002</v>
      </c>
      <c r="CJ30">
        <v>9.9993933333333396E-2</v>
      </c>
      <c r="CK30">
        <v>0</v>
      </c>
      <c r="CL30">
        <v>973.28763333333404</v>
      </c>
      <c r="CM30">
        <v>4.9993800000000004</v>
      </c>
      <c r="CN30">
        <v>13721.51</v>
      </c>
      <c r="CO30">
        <v>11164.243333333299</v>
      </c>
      <c r="CP30">
        <v>49.125</v>
      </c>
      <c r="CQ30">
        <v>51.408066666666699</v>
      </c>
      <c r="CR30">
        <v>50.053733333333298</v>
      </c>
      <c r="CS30">
        <v>51.170466666666599</v>
      </c>
      <c r="CT30">
        <v>50.625</v>
      </c>
      <c r="CU30">
        <v>1255.4939999999999</v>
      </c>
      <c r="CV30">
        <v>139.494</v>
      </c>
      <c r="CW30">
        <v>0</v>
      </c>
      <c r="CX30">
        <v>119.799999952316</v>
      </c>
      <c r="CY30">
        <v>0</v>
      </c>
      <c r="CZ30">
        <v>973.29223076923097</v>
      </c>
      <c r="DA30">
        <v>-24.2222906181258</v>
      </c>
      <c r="DB30">
        <v>-327.45641046740002</v>
      </c>
      <c r="DC30">
        <v>13721.0423076923</v>
      </c>
      <c r="DD30">
        <v>15</v>
      </c>
      <c r="DE30">
        <v>1608244316.5999999</v>
      </c>
      <c r="DF30" t="s">
        <v>333</v>
      </c>
      <c r="DG30">
        <v>1608244316.5999999</v>
      </c>
      <c r="DH30">
        <v>1608244309.5999999</v>
      </c>
      <c r="DI30">
        <v>29</v>
      </c>
      <c r="DJ30">
        <v>1.36</v>
      </c>
      <c r="DK30">
        <v>-2.1999999999999999E-2</v>
      </c>
      <c r="DL30">
        <v>4.3680000000000003</v>
      </c>
      <c r="DM30">
        <v>9.9000000000000005E-2</v>
      </c>
      <c r="DN30">
        <v>627</v>
      </c>
      <c r="DO30">
        <v>19</v>
      </c>
      <c r="DP30">
        <v>7.0000000000000007E-2</v>
      </c>
      <c r="DQ30">
        <v>0.03</v>
      </c>
      <c r="DR30">
        <v>28.3299194370653</v>
      </c>
      <c r="DS30">
        <v>-0.90471739325831602</v>
      </c>
      <c r="DT30">
        <v>8.8120139968608305E-2</v>
      </c>
      <c r="DU30">
        <v>0</v>
      </c>
      <c r="DV30">
        <v>-37.067030000000003</v>
      </c>
      <c r="DW30">
        <v>1.26192213570631</v>
      </c>
      <c r="DX30">
        <v>0.114214678420362</v>
      </c>
      <c r="DY30">
        <v>0</v>
      </c>
      <c r="DZ30">
        <v>2.51238566666667</v>
      </c>
      <c r="EA30">
        <v>-0.28208275862068599</v>
      </c>
      <c r="EB30">
        <v>2.0391315093005201E-2</v>
      </c>
      <c r="EC30">
        <v>0</v>
      </c>
      <c r="ED30">
        <v>0</v>
      </c>
      <c r="EE30">
        <v>3</v>
      </c>
      <c r="EF30" t="s">
        <v>297</v>
      </c>
      <c r="EG30">
        <v>100</v>
      </c>
      <c r="EH30">
        <v>100</v>
      </c>
      <c r="EI30">
        <v>4.37</v>
      </c>
      <c r="EJ30">
        <v>9.9000000000000005E-2</v>
      </c>
      <c r="EK30">
        <v>4.3681500000000097</v>
      </c>
      <c r="EL30">
        <v>0</v>
      </c>
      <c r="EM30">
        <v>0</v>
      </c>
      <c r="EN30">
        <v>0</v>
      </c>
      <c r="EO30">
        <v>9.8960000000005294E-2</v>
      </c>
      <c r="EP30">
        <v>0</v>
      </c>
      <c r="EQ30">
        <v>0</v>
      </c>
      <c r="ER30">
        <v>0</v>
      </c>
      <c r="ES30">
        <v>-1</v>
      </c>
      <c r="ET30">
        <v>-1</v>
      </c>
      <c r="EU30">
        <v>-1</v>
      </c>
      <c r="EV30">
        <v>-1</v>
      </c>
      <c r="EW30">
        <v>7.3</v>
      </c>
      <c r="EX30">
        <v>7.4</v>
      </c>
      <c r="EY30">
        <v>2</v>
      </c>
      <c r="EZ30">
        <v>483.613</v>
      </c>
      <c r="FA30">
        <v>504.92099999999999</v>
      </c>
      <c r="FB30">
        <v>24.4941</v>
      </c>
      <c r="FC30">
        <v>32.575099999999999</v>
      </c>
      <c r="FD30">
        <v>29.9998</v>
      </c>
      <c r="FE30">
        <v>32.397399999999998</v>
      </c>
      <c r="FF30">
        <v>32.4377</v>
      </c>
      <c r="FG30">
        <v>51.867100000000001</v>
      </c>
      <c r="FH30">
        <v>100</v>
      </c>
      <c r="FI30">
        <v>5.6133800000000003</v>
      </c>
      <c r="FJ30">
        <v>24.509599999999999</v>
      </c>
      <c r="FK30">
        <v>1236.6600000000001</v>
      </c>
      <c r="FL30">
        <v>0</v>
      </c>
      <c r="FM30">
        <v>100.801</v>
      </c>
      <c r="FN30">
        <v>100.39</v>
      </c>
    </row>
    <row r="31" spans="1:170" x14ac:dyDescent="0.25">
      <c r="A31">
        <v>15</v>
      </c>
      <c r="B31">
        <v>1608244873.0999999</v>
      </c>
      <c r="C31">
        <v>1567.5999999046301</v>
      </c>
      <c r="D31" t="s">
        <v>350</v>
      </c>
      <c r="E31" t="s">
        <v>351</v>
      </c>
      <c r="F31" t="s">
        <v>285</v>
      </c>
      <c r="G31" t="s">
        <v>286</v>
      </c>
      <c r="H31">
        <v>1608244865.0999999</v>
      </c>
      <c r="I31">
        <f t="shared" si="0"/>
        <v>1.9740659791635438E-3</v>
      </c>
      <c r="J31">
        <f t="shared" si="1"/>
        <v>28.89000540289387</v>
      </c>
      <c r="K31">
        <f t="shared" si="2"/>
        <v>1399.74774193548</v>
      </c>
      <c r="L31">
        <f t="shared" si="3"/>
        <v>962.68580059275473</v>
      </c>
      <c r="M31">
        <f t="shared" si="4"/>
        <v>97.811830332335887</v>
      </c>
      <c r="N31">
        <f t="shared" si="5"/>
        <v>142.21866423911379</v>
      </c>
      <c r="O31">
        <f t="shared" si="6"/>
        <v>0.11643584819447719</v>
      </c>
      <c r="P31">
        <f t="shared" si="7"/>
        <v>2.9555411640661089</v>
      </c>
      <c r="Q31">
        <f t="shared" si="8"/>
        <v>0.11394625002625497</v>
      </c>
      <c r="R31">
        <f t="shared" si="9"/>
        <v>7.1435653145971306E-2</v>
      </c>
      <c r="S31">
        <f t="shared" si="10"/>
        <v>231.29274469305028</v>
      </c>
      <c r="T31">
        <f t="shared" si="11"/>
        <v>28.842244394365281</v>
      </c>
      <c r="U31">
        <f t="shared" si="12"/>
        <v>28.057506451612898</v>
      </c>
      <c r="V31">
        <f t="shared" si="13"/>
        <v>3.8075802287481899</v>
      </c>
      <c r="W31">
        <f t="shared" si="14"/>
        <v>55.301725441886958</v>
      </c>
      <c r="X31">
        <f t="shared" si="15"/>
        <v>2.0985143436712428</v>
      </c>
      <c r="Y31">
        <f t="shared" si="16"/>
        <v>3.7946634158394152</v>
      </c>
      <c r="Z31">
        <f t="shared" si="17"/>
        <v>1.7090658850769471</v>
      </c>
      <c r="AA31">
        <f t="shared" si="18"/>
        <v>-87.056309681112282</v>
      </c>
      <c r="AB31">
        <f t="shared" si="19"/>
        <v>-9.2899855815267021</v>
      </c>
      <c r="AC31">
        <f t="shared" si="20"/>
        <v>-0.68534848130976145</v>
      </c>
      <c r="AD31">
        <f t="shared" si="21"/>
        <v>134.26110094910152</v>
      </c>
      <c r="AE31">
        <v>0</v>
      </c>
      <c r="AF31">
        <v>0</v>
      </c>
      <c r="AG31">
        <f t="shared" si="22"/>
        <v>1</v>
      </c>
      <c r="AH31">
        <f t="shared" si="23"/>
        <v>0</v>
      </c>
      <c r="AI31">
        <f t="shared" si="24"/>
        <v>53487.893802678438</v>
      </c>
      <c r="AJ31" t="s">
        <v>287</v>
      </c>
      <c r="AK31">
        <v>715.47692307692296</v>
      </c>
      <c r="AL31">
        <v>3262.08</v>
      </c>
      <c r="AM31">
        <f t="shared" si="25"/>
        <v>2546.603076923077</v>
      </c>
      <c r="AN31">
        <f t="shared" si="26"/>
        <v>0.78066849277855754</v>
      </c>
      <c r="AO31">
        <v>-0.57774747981622299</v>
      </c>
      <c r="AP31" t="s">
        <v>352</v>
      </c>
      <c r="AQ31">
        <v>965.24103846153901</v>
      </c>
      <c r="AR31">
        <v>1275.1199999999999</v>
      </c>
      <c r="AS31">
        <f t="shared" si="27"/>
        <v>0.24301945035640637</v>
      </c>
      <c r="AT31">
        <v>0.5</v>
      </c>
      <c r="AU31">
        <f t="shared" si="28"/>
        <v>1180.1954437887684</v>
      </c>
      <c r="AV31">
        <f t="shared" si="29"/>
        <v>28.89000540289387</v>
      </c>
      <c r="AW31">
        <f t="shared" si="30"/>
        <v>143.40522403134079</v>
      </c>
      <c r="AX31">
        <f t="shared" si="31"/>
        <v>0.54792490118577064</v>
      </c>
      <c r="AY31">
        <f t="shared" si="32"/>
        <v>2.4968536387591951E-2</v>
      </c>
      <c r="AZ31">
        <f t="shared" si="33"/>
        <v>1.5582533408620367</v>
      </c>
      <c r="BA31" t="s">
        <v>353</v>
      </c>
      <c r="BB31">
        <v>576.45000000000005</v>
      </c>
      <c r="BC31">
        <f t="shared" si="34"/>
        <v>698.66999999999985</v>
      </c>
      <c r="BD31">
        <f t="shared" si="35"/>
        <v>0.44352693193991577</v>
      </c>
      <c r="BE31">
        <f t="shared" si="36"/>
        <v>0.73984875057249133</v>
      </c>
      <c r="BF31">
        <f t="shared" si="37"/>
        <v>0.55370820138109889</v>
      </c>
      <c r="BG31">
        <f t="shared" si="38"/>
        <v>0.78023937770496077</v>
      </c>
      <c r="BH31">
        <f t="shared" si="39"/>
        <v>1400.0125806451599</v>
      </c>
      <c r="BI31">
        <f t="shared" si="40"/>
        <v>1180.1954437887684</v>
      </c>
      <c r="BJ31">
        <f t="shared" si="41"/>
        <v>0.84298917031510223</v>
      </c>
      <c r="BK31">
        <f t="shared" si="42"/>
        <v>0.1959783406302042</v>
      </c>
      <c r="BL31">
        <v>6</v>
      </c>
      <c r="BM31">
        <v>0.5</v>
      </c>
      <c r="BN31" t="s">
        <v>290</v>
      </c>
      <c r="BO31">
        <v>2</v>
      </c>
      <c r="BP31">
        <v>1608244865.0999999</v>
      </c>
      <c r="BQ31">
        <v>1399.74774193548</v>
      </c>
      <c r="BR31">
        <v>1437.73225806452</v>
      </c>
      <c r="BS31">
        <v>20.654045161290298</v>
      </c>
      <c r="BT31">
        <v>18.334051612903199</v>
      </c>
      <c r="BU31">
        <v>1395.38032258065</v>
      </c>
      <c r="BV31">
        <v>20.555080645161301</v>
      </c>
      <c r="BW31">
        <v>499.99109677419398</v>
      </c>
      <c r="BX31">
        <v>101.555483870968</v>
      </c>
      <c r="BY31">
        <v>4.75835806451613E-2</v>
      </c>
      <c r="BZ31">
        <v>27.9992032258065</v>
      </c>
      <c r="CA31">
        <v>28.057506451612898</v>
      </c>
      <c r="CB31">
        <v>999.9</v>
      </c>
      <c r="CC31">
        <v>0</v>
      </c>
      <c r="CD31">
        <v>0</v>
      </c>
      <c r="CE31">
        <v>9993.4725806451606</v>
      </c>
      <c r="CF31">
        <v>0</v>
      </c>
      <c r="CG31">
        <v>418.51564516129002</v>
      </c>
      <c r="CH31">
        <v>1400.0125806451599</v>
      </c>
      <c r="CI31">
        <v>0.90000454838709698</v>
      </c>
      <c r="CJ31">
        <v>9.9995096774193604E-2</v>
      </c>
      <c r="CK31">
        <v>0</v>
      </c>
      <c r="CL31">
        <v>965.35283870967703</v>
      </c>
      <c r="CM31">
        <v>4.9993800000000004</v>
      </c>
      <c r="CN31">
        <v>13615.6225806452</v>
      </c>
      <c r="CO31">
        <v>11164.4290322581</v>
      </c>
      <c r="CP31">
        <v>49.061999999999998</v>
      </c>
      <c r="CQ31">
        <v>51.375</v>
      </c>
      <c r="CR31">
        <v>50</v>
      </c>
      <c r="CS31">
        <v>51.125</v>
      </c>
      <c r="CT31">
        <v>50.566064516129003</v>
      </c>
      <c r="CU31">
        <v>1255.51677419355</v>
      </c>
      <c r="CV31">
        <v>139.49580645161299</v>
      </c>
      <c r="CW31">
        <v>0</v>
      </c>
      <c r="CX31">
        <v>120</v>
      </c>
      <c r="CY31">
        <v>0</v>
      </c>
      <c r="CZ31">
        <v>965.24103846153901</v>
      </c>
      <c r="DA31">
        <v>-13.685641009073599</v>
      </c>
      <c r="DB31">
        <v>-208.54700821671301</v>
      </c>
      <c r="DC31">
        <v>13613.5846153846</v>
      </c>
      <c r="DD31">
        <v>15</v>
      </c>
      <c r="DE31">
        <v>1608244316.5999999</v>
      </c>
      <c r="DF31" t="s">
        <v>333</v>
      </c>
      <c r="DG31">
        <v>1608244316.5999999</v>
      </c>
      <c r="DH31">
        <v>1608244309.5999999</v>
      </c>
      <c r="DI31">
        <v>29</v>
      </c>
      <c r="DJ31">
        <v>1.36</v>
      </c>
      <c r="DK31">
        <v>-2.1999999999999999E-2</v>
      </c>
      <c r="DL31">
        <v>4.3680000000000003</v>
      </c>
      <c r="DM31">
        <v>9.9000000000000005E-2</v>
      </c>
      <c r="DN31">
        <v>627</v>
      </c>
      <c r="DO31">
        <v>19</v>
      </c>
      <c r="DP31">
        <v>7.0000000000000007E-2</v>
      </c>
      <c r="DQ31">
        <v>0.03</v>
      </c>
      <c r="DR31">
        <v>28.898739588611601</v>
      </c>
      <c r="DS31">
        <v>-0.69454673723474003</v>
      </c>
      <c r="DT31">
        <v>7.2236534290811005E-2</v>
      </c>
      <c r="DU31">
        <v>0</v>
      </c>
      <c r="DV31">
        <v>-37.990403333333298</v>
      </c>
      <c r="DW31">
        <v>0.98902157953278902</v>
      </c>
      <c r="DX31">
        <v>9.4806313022334804E-2</v>
      </c>
      <c r="DY31">
        <v>0</v>
      </c>
      <c r="DZ31">
        <v>2.32045733333333</v>
      </c>
      <c r="EA31">
        <v>-0.102600934371522</v>
      </c>
      <c r="EB31">
        <v>7.4644704805870796E-3</v>
      </c>
      <c r="EC31">
        <v>1</v>
      </c>
      <c r="ED31">
        <v>1</v>
      </c>
      <c r="EE31">
        <v>3</v>
      </c>
      <c r="EF31" t="s">
        <v>292</v>
      </c>
      <c r="EG31">
        <v>100</v>
      </c>
      <c r="EH31">
        <v>100</v>
      </c>
      <c r="EI31">
        <v>4.37</v>
      </c>
      <c r="EJ31">
        <v>9.8900000000000002E-2</v>
      </c>
      <c r="EK31">
        <v>4.3681500000000097</v>
      </c>
      <c r="EL31">
        <v>0</v>
      </c>
      <c r="EM31">
        <v>0</v>
      </c>
      <c r="EN31">
        <v>0</v>
      </c>
      <c r="EO31">
        <v>9.8960000000005294E-2</v>
      </c>
      <c r="EP31">
        <v>0</v>
      </c>
      <c r="EQ31">
        <v>0</v>
      </c>
      <c r="ER31">
        <v>0</v>
      </c>
      <c r="ES31">
        <v>-1</v>
      </c>
      <c r="ET31">
        <v>-1</v>
      </c>
      <c r="EU31">
        <v>-1</v>
      </c>
      <c r="EV31">
        <v>-1</v>
      </c>
      <c r="EW31">
        <v>9.3000000000000007</v>
      </c>
      <c r="EX31">
        <v>9.4</v>
      </c>
      <c r="EY31">
        <v>2</v>
      </c>
      <c r="EZ31">
        <v>483.71600000000001</v>
      </c>
      <c r="FA31">
        <v>505.69400000000002</v>
      </c>
      <c r="FB31">
        <v>24.627800000000001</v>
      </c>
      <c r="FC31">
        <v>32.551900000000003</v>
      </c>
      <c r="FD31">
        <v>30.000499999999999</v>
      </c>
      <c r="FE31">
        <v>32.385899999999999</v>
      </c>
      <c r="FF31">
        <v>32.426200000000001</v>
      </c>
      <c r="FG31">
        <v>58.650300000000001</v>
      </c>
      <c r="FH31">
        <v>100</v>
      </c>
      <c r="FI31">
        <v>0</v>
      </c>
      <c r="FJ31">
        <v>24.520800000000001</v>
      </c>
      <c r="FK31">
        <v>1437.68</v>
      </c>
      <c r="FL31">
        <v>0</v>
      </c>
      <c r="FM31">
        <v>100.804</v>
      </c>
      <c r="FN31">
        <v>100.393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19</v>
      </c>
    </row>
    <row r="12" spans="1:2" x14ac:dyDescent="0.25">
      <c r="A12" t="s">
        <v>21</v>
      </c>
      <c r="B12" t="s">
        <v>17</v>
      </c>
    </row>
    <row r="13" spans="1:2" x14ac:dyDescent="0.25">
      <c r="A13" t="s">
        <v>22</v>
      </c>
      <c r="B13" t="s">
        <v>11</v>
      </c>
    </row>
    <row r="14" spans="1:2" x14ac:dyDescent="0.25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Niko Carvajal</cp:lastModifiedBy>
  <dcterms:created xsi:type="dcterms:W3CDTF">2020-12-17T14:42:24Z</dcterms:created>
  <dcterms:modified xsi:type="dcterms:W3CDTF">2021-05-04T23:49:55Z</dcterms:modified>
</cp:coreProperties>
</file>