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uments\Forrestel Lab\GH Drydown\Data\Raw_Data_Preharvest_GHDD_20\CO2 curves!\all excel files\"/>
    </mc:Choice>
  </mc:AlternateContent>
  <xr:revisionPtr revIDLastSave="0" documentId="13_ncr:1_{CC8725A4-FBB6-447E-A871-5C415E8B8D43}" xr6:coauthVersionLast="46" xr6:coauthVersionMax="46" xr10:uidLastSave="{00000000-0000-0000-0000-000000000000}"/>
  <bookViews>
    <workbookView xWindow="390" yWindow="390" windowWidth="21600" windowHeight="11385" xr2:uid="{00000000-000D-0000-FFFF-FFFF00000000}"/>
  </bookViews>
  <sheets>
    <sheet name="Measurements" sheetId="1" r:id="rId1"/>
    <sheet name="Remarks" sheetId="2" r:id="rId2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K31" i="1" l="1"/>
  <c r="BJ31" i="1"/>
  <c r="BH31" i="1"/>
  <c r="BI31" i="1" s="1"/>
  <c r="BG31" i="1"/>
  <c r="BF31" i="1"/>
  <c r="BE31" i="1"/>
  <c r="BD31" i="1"/>
  <c r="BC31" i="1"/>
  <c r="AX31" i="1" s="1"/>
  <c r="AZ31" i="1"/>
  <c r="AS31" i="1"/>
  <c r="AM31" i="1"/>
  <c r="AN31" i="1" s="1"/>
  <c r="AI31" i="1"/>
  <c r="AG31" i="1"/>
  <c r="J31" i="1" s="1"/>
  <c r="AV31" i="1" s="1"/>
  <c r="Y31" i="1"/>
  <c r="X31" i="1"/>
  <c r="W31" i="1"/>
  <c r="P31" i="1"/>
  <c r="K31" i="1"/>
  <c r="BK30" i="1"/>
  <c r="BJ30" i="1"/>
  <c r="BH30" i="1"/>
  <c r="BI30" i="1" s="1"/>
  <c r="BG30" i="1"/>
  <c r="BF30" i="1"/>
  <c r="BE30" i="1"/>
  <c r="BD30" i="1"/>
  <c r="BC30" i="1"/>
  <c r="AZ30" i="1"/>
  <c r="AX30" i="1"/>
  <c r="AS30" i="1"/>
  <c r="AM30" i="1"/>
  <c r="AN30" i="1" s="1"/>
  <c r="AI30" i="1"/>
  <c r="AG30" i="1" s="1"/>
  <c r="Y30" i="1"/>
  <c r="X30" i="1"/>
  <c r="W30" i="1" s="1"/>
  <c r="P30" i="1"/>
  <c r="BK29" i="1"/>
  <c r="BJ29" i="1"/>
  <c r="BI29" i="1"/>
  <c r="AU29" i="1" s="1"/>
  <c r="BH29" i="1"/>
  <c r="BG29" i="1"/>
  <c r="BF29" i="1"/>
  <c r="BE29" i="1"/>
  <c r="BD29" i="1"/>
  <c r="BC29" i="1"/>
  <c r="AX29" i="1" s="1"/>
  <c r="AZ29" i="1"/>
  <c r="AS29" i="1"/>
  <c r="AW29" i="1" s="1"/>
  <c r="AN29" i="1"/>
  <c r="AM29" i="1"/>
  <c r="AI29" i="1"/>
  <c r="AG29" i="1" s="1"/>
  <c r="Y29" i="1"/>
  <c r="X29" i="1"/>
  <c r="W29" i="1" s="1"/>
  <c r="S29" i="1"/>
  <c r="P29" i="1"/>
  <c r="BK28" i="1"/>
  <c r="BJ28" i="1"/>
  <c r="BH28" i="1"/>
  <c r="BI28" i="1" s="1"/>
  <c r="BG28" i="1"/>
  <c r="BF28" i="1"/>
  <c r="BE28" i="1"/>
  <c r="BD28" i="1"/>
  <c r="BC28" i="1"/>
  <c r="AZ28" i="1"/>
  <c r="AX28" i="1"/>
  <c r="AS28" i="1"/>
  <c r="AN28" i="1"/>
  <c r="AM28" i="1"/>
  <c r="AI28" i="1"/>
  <c r="AG28" i="1" s="1"/>
  <c r="Y28" i="1"/>
  <c r="X28" i="1"/>
  <c r="W28" i="1" s="1"/>
  <c r="P28" i="1"/>
  <c r="BK27" i="1"/>
  <c r="BJ27" i="1"/>
  <c r="BI27" i="1"/>
  <c r="AU27" i="1" s="1"/>
  <c r="AW27" i="1" s="1"/>
  <c r="BH27" i="1"/>
  <c r="BG27" i="1"/>
  <c r="BF27" i="1"/>
  <c r="BE27" i="1"/>
  <c r="BD27" i="1"/>
  <c r="BC27" i="1"/>
  <c r="AX27" i="1" s="1"/>
  <c r="AZ27" i="1"/>
  <c r="AS27" i="1"/>
  <c r="AN27" i="1"/>
  <c r="AM27" i="1"/>
  <c r="AI27" i="1"/>
  <c r="AG27" i="1" s="1"/>
  <c r="Y27" i="1"/>
  <c r="W27" i="1" s="1"/>
  <c r="X27" i="1"/>
  <c r="P27" i="1"/>
  <c r="BK26" i="1"/>
  <c r="BJ26" i="1"/>
  <c r="BI26" i="1" s="1"/>
  <c r="BH26" i="1"/>
  <c r="BG26" i="1"/>
  <c r="BF26" i="1"/>
  <c r="BE26" i="1"/>
  <c r="BD26" i="1"/>
  <c r="BC26" i="1"/>
  <c r="AX26" i="1" s="1"/>
  <c r="AZ26" i="1"/>
  <c r="AS26" i="1"/>
  <c r="AM26" i="1"/>
  <c r="AN26" i="1" s="1"/>
  <c r="AI26" i="1"/>
  <c r="AG26" i="1"/>
  <c r="I26" i="1" s="1"/>
  <c r="Y26" i="1"/>
  <c r="X26" i="1"/>
  <c r="W26" i="1"/>
  <c r="P26" i="1"/>
  <c r="N26" i="1"/>
  <c r="J26" i="1"/>
  <c r="AV26" i="1" s="1"/>
  <c r="BK25" i="1"/>
  <c r="BJ25" i="1"/>
  <c r="BI25" i="1"/>
  <c r="S25" i="1" s="1"/>
  <c r="BH25" i="1"/>
  <c r="BG25" i="1"/>
  <c r="BF25" i="1"/>
  <c r="BE25" i="1"/>
  <c r="BD25" i="1"/>
  <c r="BC25" i="1"/>
  <c r="AX25" i="1" s="1"/>
  <c r="AZ25" i="1"/>
  <c r="AW25" i="1"/>
  <c r="AU25" i="1"/>
  <c r="AS25" i="1"/>
  <c r="AM25" i="1"/>
  <c r="AN25" i="1" s="1"/>
  <c r="AI25" i="1"/>
  <c r="AG25" i="1"/>
  <c r="K25" i="1" s="1"/>
  <c r="Y25" i="1"/>
  <c r="X25" i="1"/>
  <c r="W25" i="1"/>
  <c r="P25" i="1"/>
  <c r="BK24" i="1"/>
  <c r="BJ24" i="1"/>
  <c r="BH24" i="1"/>
  <c r="BI24" i="1" s="1"/>
  <c r="BG24" i="1"/>
  <c r="BF24" i="1"/>
  <c r="BE24" i="1"/>
  <c r="BD24" i="1"/>
  <c r="BC24" i="1"/>
  <c r="AZ24" i="1"/>
  <c r="AX24" i="1"/>
  <c r="AS24" i="1"/>
  <c r="AM24" i="1"/>
  <c r="AN24" i="1" s="1"/>
  <c r="AI24" i="1"/>
  <c r="AH24" i="1"/>
  <c r="AG24" i="1"/>
  <c r="N24" i="1" s="1"/>
  <c r="Y24" i="1"/>
  <c r="X24" i="1"/>
  <c r="W24" i="1" s="1"/>
  <c r="P24" i="1"/>
  <c r="J24" i="1"/>
  <c r="AV24" i="1" s="1"/>
  <c r="BK23" i="1"/>
  <c r="BJ23" i="1"/>
  <c r="BH23" i="1"/>
  <c r="BI23" i="1" s="1"/>
  <c r="BG23" i="1"/>
  <c r="BF23" i="1"/>
  <c r="BE23" i="1"/>
  <c r="BD23" i="1"/>
  <c r="BC23" i="1"/>
  <c r="AX23" i="1" s="1"/>
  <c r="AZ23" i="1"/>
  <c r="AS23" i="1"/>
  <c r="AN23" i="1"/>
  <c r="AM23" i="1"/>
  <c r="AI23" i="1"/>
  <c r="AG23" i="1"/>
  <c r="J23" i="1" s="1"/>
  <c r="AV23" i="1" s="1"/>
  <c r="Y23" i="1"/>
  <c r="X23" i="1"/>
  <c r="W23" i="1"/>
  <c r="P23" i="1"/>
  <c r="K23" i="1"/>
  <c r="BK22" i="1"/>
  <c r="BJ22" i="1"/>
  <c r="BH22" i="1"/>
  <c r="BI22" i="1" s="1"/>
  <c r="BG22" i="1"/>
  <c r="BF22" i="1"/>
  <c r="BE22" i="1"/>
  <c r="BD22" i="1"/>
  <c r="BC22" i="1"/>
  <c r="AZ22" i="1"/>
  <c r="AX22" i="1"/>
  <c r="AS22" i="1"/>
  <c r="AM22" i="1"/>
  <c r="AN22" i="1" s="1"/>
  <c r="AI22" i="1"/>
  <c r="AG22" i="1" s="1"/>
  <c r="Y22" i="1"/>
  <c r="X22" i="1"/>
  <c r="W22" i="1" s="1"/>
  <c r="P22" i="1"/>
  <c r="BK21" i="1"/>
  <c r="BJ21" i="1"/>
  <c r="BI21" i="1"/>
  <c r="AU21" i="1" s="1"/>
  <c r="BH21" i="1"/>
  <c r="BG21" i="1"/>
  <c r="BF21" i="1"/>
  <c r="BE21" i="1"/>
  <c r="BD21" i="1"/>
  <c r="BC21" i="1"/>
  <c r="AX21" i="1" s="1"/>
  <c r="AZ21" i="1"/>
  <c r="AS21" i="1"/>
  <c r="AW21" i="1" s="1"/>
  <c r="AN21" i="1"/>
  <c r="AM21" i="1"/>
  <c r="AI21" i="1"/>
  <c r="AG21" i="1" s="1"/>
  <c r="Y21" i="1"/>
  <c r="X21" i="1"/>
  <c r="W21" i="1" s="1"/>
  <c r="P21" i="1"/>
  <c r="BK20" i="1"/>
  <c r="BJ20" i="1"/>
  <c r="BH20" i="1"/>
  <c r="BI20" i="1" s="1"/>
  <c r="BG20" i="1"/>
  <c r="BF20" i="1"/>
  <c r="BE20" i="1"/>
  <c r="BD20" i="1"/>
  <c r="BC20" i="1"/>
  <c r="AZ20" i="1"/>
  <c r="AX20" i="1"/>
  <c r="AS20" i="1"/>
  <c r="AN20" i="1"/>
  <c r="AM20" i="1"/>
  <c r="AI20" i="1"/>
  <c r="AG20" i="1" s="1"/>
  <c r="Y20" i="1"/>
  <c r="X20" i="1"/>
  <c r="W20" i="1" s="1"/>
  <c r="P20" i="1"/>
  <c r="BK19" i="1"/>
  <c r="BJ19" i="1"/>
  <c r="BI19" i="1"/>
  <c r="AU19" i="1" s="1"/>
  <c r="AW19" i="1" s="1"/>
  <c r="BH19" i="1"/>
  <c r="BG19" i="1"/>
  <c r="BF19" i="1"/>
  <c r="BE19" i="1"/>
  <c r="BD19" i="1"/>
  <c r="BC19" i="1"/>
  <c r="AX19" i="1" s="1"/>
  <c r="AZ19" i="1"/>
  <c r="AS19" i="1"/>
  <c r="AN19" i="1"/>
  <c r="AM19" i="1"/>
  <c r="AI19" i="1"/>
  <c r="AG19" i="1"/>
  <c r="N19" i="1" s="1"/>
  <c r="Y19" i="1"/>
  <c r="X19" i="1"/>
  <c r="W19" i="1"/>
  <c r="P19" i="1"/>
  <c r="BK18" i="1"/>
  <c r="BJ18" i="1"/>
  <c r="BI18" i="1" s="1"/>
  <c r="BH18" i="1"/>
  <c r="BG18" i="1"/>
  <c r="BF18" i="1"/>
  <c r="BE18" i="1"/>
  <c r="BD18" i="1"/>
  <c r="BC18" i="1"/>
  <c r="AX18" i="1" s="1"/>
  <c r="AZ18" i="1"/>
  <c r="AS18" i="1"/>
  <c r="AM18" i="1"/>
  <c r="AN18" i="1" s="1"/>
  <c r="AI18" i="1"/>
  <c r="AG18" i="1"/>
  <c r="I18" i="1" s="1"/>
  <c r="Y18" i="1"/>
  <c r="X18" i="1"/>
  <c r="W18" i="1"/>
  <c r="P18" i="1"/>
  <c r="N18" i="1"/>
  <c r="J18" i="1"/>
  <c r="AV18" i="1" s="1"/>
  <c r="BK17" i="1"/>
  <c r="BJ17" i="1"/>
  <c r="BI17" i="1"/>
  <c r="S17" i="1" s="1"/>
  <c r="BH17" i="1"/>
  <c r="BG17" i="1"/>
  <c r="BF17" i="1"/>
  <c r="BE17" i="1"/>
  <c r="BD17" i="1"/>
  <c r="BC17" i="1"/>
  <c r="AX17" i="1" s="1"/>
  <c r="AZ17" i="1"/>
  <c r="AU17" i="1"/>
  <c r="AW17" i="1" s="1"/>
  <c r="AS17" i="1"/>
  <c r="AM17" i="1"/>
  <c r="AN17" i="1" s="1"/>
  <c r="AI17" i="1"/>
  <c r="AG17" i="1"/>
  <c r="K17" i="1" s="1"/>
  <c r="Y17" i="1"/>
  <c r="X17" i="1"/>
  <c r="W17" i="1"/>
  <c r="P17" i="1"/>
  <c r="K22" i="1" l="1"/>
  <c r="AH22" i="1"/>
  <c r="J22" i="1"/>
  <c r="AV22" i="1" s="1"/>
  <c r="I22" i="1"/>
  <c r="N22" i="1"/>
  <c r="AU26" i="1"/>
  <c r="S26" i="1"/>
  <c r="S20" i="1"/>
  <c r="AU20" i="1"/>
  <c r="S28" i="1"/>
  <c r="AU28" i="1"/>
  <c r="AW28" i="1" s="1"/>
  <c r="K30" i="1"/>
  <c r="J30" i="1"/>
  <c r="AV30" i="1" s="1"/>
  <c r="AY30" i="1" s="1"/>
  <c r="I30" i="1"/>
  <c r="AH30" i="1"/>
  <c r="N30" i="1"/>
  <c r="AW22" i="1"/>
  <c r="AU22" i="1"/>
  <c r="S22" i="1"/>
  <c r="AY23" i="1"/>
  <c r="AU24" i="1"/>
  <c r="S24" i="1"/>
  <c r="AW20" i="1"/>
  <c r="AW30" i="1"/>
  <c r="AB29" i="1"/>
  <c r="AY24" i="1"/>
  <c r="AH29" i="1"/>
  <c r="N29" i="1"/>
  <c r="K29" i="1"/>
  <c r="J29" i="1"/>
  <c r="AV29" i="1" s="1"/>
  <c r="AY29" i="1" s="1"/>
  <c r="I29" i="1"/>
  <c r="AY31" i="1"/>
  <c r="AY18" i="1"/>
  <c r="AU23" i="1"/>
  <c r="AW23" i="1" s="1"/>
  <c r="S23" i="1"/>
  <c r="AA26" i="1"/>
  <c r="N27" i="1"/>
  <c r="K27" i="1"/>
  <c r="J27" i="1"/>
  <c r="AV27" i="1" s="1"/>
  <c r="AY27" i="1" s="1"/>
  <c r="I27" i="1"/>
  <c r="AH27" i="1"/>
  <c r="AU31" i="1"/>
  <c r="S31" i="1"/>
  <c r="AA18" i="1"/>
  <c r="AW18" i="1"/>
  <c r="AU18" i="1"/>
  <c r="S18" i="1"/>
  <c r="K20" i="1"/>
  <c r="J20" i="1"/>
  <c r="AV20" i="1" s="1"/>
  <c r="AY20" i="1" s="1"/>
  <c r="I20" i="1"/>
  <c r="AH20" i="1"/>
  <c r="N20" i="1"/>
  <c r="K28" i="1"/>
  <c r="J28" i="1"/>
  <c r="AV28" i="1" s="1"/>
  <c r="I28" i="1"/>
  <c r="AH28" i="1"/>
  <c r="N28" i="1"/>
  <c r="AW31" i="1"/>
  <c r="AW24" i="1"/>
  <c r="AW26" i="1"/>
  <c r="AU30" i="1"/>
  <c r="S30" i="1"/>
  <c r="AH21" i="1"/>
  <c r="N21" i="1"/>
  <c r="K21" i="1"/>
  <c r="J21" i="1"/>
  <c r="AV21" i="1" s="1"/>
  <c r="AY21" i="1" s="1"/>
  <c r="I21" i="1"/>
  <c r="AY26" i="1"/>
  <c r="N17" i="1"/>
  <c r="K18" i="1"/>
  <c r="AH19" i="1"/>
  <c r="I24" i="1"/>
  <c r="N25" i="1"/>
  <c r="K26" i="1"/>
  <c r="AH17" i="1"/>
  <c r="J19" i="1"/>
  <c r="AV19" i="1" s="1"/>
  <c r="AY19" i="1" s="1"/>
  <c r="N23" i="1"/>
  <c r="K24" i="1"/>
  <c r="AH25" i="1"/>
  <c r="T29" i="1"/>
  <c r="U29" i="1" s="1"/>
  <c r="N31" i="1"/>
  <c r="S21" i="1"/>
  <c r="I25" i="1"/>
  <c r="T25" i="1" s="1"/>
  <c r="U25" i="1" s="1"/>
  <c r="S27" i="1"/>
  <c r="I17" i="1"/>
  <c r="T17" i="1" s="1"/>
  <c r="U17" i="1" s="1"/>
  <c r="J17" i="1"/>
  <c r="AV17" i="1" s="1"/>
  <c r="AY17" i="1" s="1"/>
  <c r="AH23" i="1"/>
  <c r="J25" i="1"/>
  <c r="AV25" i="1" s="1"/>
  <c r="AY25" i="1" s="1"/>
  <c r="AH31" i="1"/>
  <c r="I19" i="1"/>
  <c r="S19" i="1"/>
  <c r="AH18" i="1"/>
  <c r="I23" i="1"/>
  <c r="AH26" i="1"/>
  <c r="I31" i="1"/>
  <c r="K19" i="1"/>
  <c r="AB25" i="1" l="1"/>
  <c r="V25" i="1"/>
  <c r="Z25" i="1" s="1"/>
  <c r="AC25" i="1"/>
  <c r="AB17" i="1"/>
  <c r="V17" i="1"/>
  <c r="Z17" i="1" s="1"/>
  <c r="AC17" i="1"/>
  <c r="T21" i="1"/>
  <c r="U21" i="1" s="1"/>
  <c r="T20" i="1"/>
  <c r="U20" i="1" s="1"/>
  <c r="T22" i="1"/>
  <c r="U22" i="1" s="1"/>
  <c r="T26" i="1"/>
  <c r="U26" i="1" s="1"/>
  <c r="V29" i="1"/>
  <c r="Z29" i="1" s="1"/>
  <c r="AC29" i="1"/>
  <c r="AD29" i="1" s="1"/>
  <c r="AA24" i="1"/>
  <c r="AA29" i="1"/>
  <c r="Q29" i="1"/>
  <c r="O29" i="1" s="1"/>
  <c r="R29" i="1" s="1"/>
  <c r="L29" i="1" s="1"/>
  <c r="M29" i="1" s="1"/>
  <c r="AA19" i="1"/>
  <c r="T31" i="1"/>
  <c r="U31" i="1" s="1"/>
  <c r="T28" i="1"/>
  <c r="U28" i="1" s="1"/>
  <c r="AA28" i="1"/>
  <c r="Q28" i="1"/>
  <c r="O28" i="1" s="1"/>
  <c r="R28" i="1" s="1"/>
  <c r="L28" i="1" s="1"/>
  <c r="M28" i="1" s="1"/>
  <c r="T23" i="1"/>
  <c r="U23" i="1" s="1"/>
  <c r="AY22" i="1"/>
  <c r="AA30" i="1"/>
  <c r="AA31" i="1"/>
  <c r="Q23" i="1"/>
  <c r="O23" i="1" s="1"/>
  <c r="R23" i="1" s="1"/>
  <c r="L23" i="1" s="1"/>
  <c r="M23" i="1" s="1"/>
  <c r="AA23" i="1"/>
  <c r="T30" i="1"/>
  <c r="U30" i="1" s="1"/>
  <c r="T27" i="1"/>
  <c r="U27" i="1" s="1"/>
  <c r="AY28" i="1"/>
  <c r="T18" i="1"/>
  <c r="U18" i="1" s="1"/>
  <c r="T24" i="1"/>
  <c r="U24" i="1" s="1"/>
  <c r="AA21" i="1"/>
  <c r="Q21" i="1"/>
  <c r="O21" i="1" s="1"/>
  <c r="R21" i="1" s="1"/>
  <c r="L21" i="1" s="1"/>
  <c r="M21" i="1" s="1"/>
  <c r="AA20" i="1"/>
  <c r="Q20" i="1"/>
  <c r="O20" i="1" s="1"/>
  <c r="R20" i="1" s="1"/>
  <c r="L20" i="1" s="1"/>
  <c r="M20" i="1" s="1"/>
  <c r="AA22" i="1"/>
  <c r="Q22" i="1"/>
  <c r="O22" i="1" s="1"/>
  <c r="R22" i="1" s="1"/>
  <c r="L22" i="1" s="1"/>
  <c r="M22" i="1" s="1"/>
  <c r="Q17" i="1"/>
  <c r="O17" i="1" s="1"/>
  <c r="R17" i="1" s="1"/>
  <c r="L17" i="1" s="1"/>
  <c r="M17" i="1" s="1"/>
  <c r="AA17" i="1"/>
  <c r="T19" i="1"/>
  <c r="U19" i="1" s="1"/>
  <c r="AA25" i="1"/>
  <c r="Q25" i="1"/>
  <c r="O25" i="1" s="1"/>
  <c r="R25" i="1" s="1"/>
  <c r="L25" i="1" s="1"/>
  <c r="M25" i="1" s="1"/>
  <c r="AA27" i="1"/>
  <c r="Q27" i="1"/>
  <c r="O27" i="1" s="1"/>
  <c r="R27" i="1" s="1"/>
  <c r="L27" i="1" s="1"/>
  <c r="M27" i="1" s="1"/>
  <c r="V19" i="1" l="1"/>
  <c r="Z19" i="1" s="1"/>
  <c r="AC19" i="1"/>
  <c r="AB19" i="1"/>
  <c r="V31" i="1"/>
  <c r="Z31" i="1" s="1"/>
  <c r="AC31" i="1"/>
  <c r="AD31" i="1" s="1"/>
  <c r="AB31" i="1"/>
  <c r="AC21" i="1"/>
  <c r="AD21" i="1" s="1"/>
  <c r="V21" i="1"/>
  <c r="Z21" i="1" s="1"/>
  <c r="AB21" i="1"/>
  <c r="V24" i="1"/>
  <c r="Z24" i="1" s="1"/>
  <c r="AC24" i="1"/>
  <c r="AD24" i="1" s="1"/>
  <c r="AB24" i="1"/>
  <c r="AC30" i="1"/>
  <c r="V30" i="1"/>
  <c r="Z30" i="1" s="1"/>
  <c r="AB30" i="1"/>
  <c r="AC23" i="1"/>
  <c r="AD23" i="1" s="1"/>
  <c r="V23" i="1"/>
  <c r="Z23" i="1" s="1"/>
  <c r="AB23" i="1"/>
  <c r="Q19" i="1"/>
  <c r="O19" i="1" s="1"/>
  <c r="R19" i="1" s="1"/>
  <c r="L19" i="1" s="1"/>
  <c r="M19" i="1" s="1"/>
  <c r="V26" i="1"/>
  <c r="Z26" i="1" s="1"/>
  <c r="AC26" i="1"/>
  <c r="AD26" i="1" s="1"/>
  <c r="AB26" i="1"/>
  <c r="Q26" i="1"/>
  <c r="O26" i="1" s="1"/>
  <c r="R26" i="1" s="1"/>
  <c r="L26" i="1" s="1"/>
  <c r="M26" i="1" s="1"/>
  <c r="AD17" i="1"/>
  <c r="AB18" i="1"/>
  <c r="V18" i="1"/>
  <c r="Z18" i="1" s="1"/>
  <c r="AC18" i="1"/>
  <c r="AD18" i="1" s="1"/>
  <c r="Q18" i="1"/>
  <c r="O18" i="1" s="1"/>
  <c r="R18" i="1" s="1"/>
  <c r="L18" i="1" s="1"/>
  <c r="M18" i="1" s="1"/>
  <c r="AC22" i="1"/>
  <c r="V22" i="1"/>
  <c r="Z22" i="1" s="1"/>
  <c r="AB22" i="1"/>
  <c r="AD25" i="1"/>
  <c r="Q31" i="1"/>
  <c r="O31" i="1" s="1"/>
  <c r="R31" i="1" s="1"/>
  <c r="L31" i="1" s="1"/>
  <c r="M31" i="1" s="1"/>
  <c r="V28" i="1"/>
  <c r="Z28" i="1" s="1"/>
  <c r="AC28" i="1"/>
  <c r="AB28" i="1"/>
  <c r="Q24" i="1"/>
  <c r="O24" i="1" s="1"/>
  <c r="R24" i="1" s="1"/>
  <c r="L24" i="1" s="1"/>
  <c r="M24" i="1" s="1"/>
  <c r="V27" i="1"/>
  <c r="Z27" i="1" s="1"/>
  <c r="AC27" i="1"/>
  <c r="AB27" i="1"/>
  <c r="Q30" i="1"/>
  <c r="O30" i="1" s="1"/>
  <c r="R30" i="1" s="1"/>
  <c r="L30" i="1" s="1"/>
  <c r="M30" i="1" s="1"/>
  <c r="AB20" i="1"/>
  <c r="V20" i="1"/>
  <c r="Z20" i="1" s="1"/>
  <c r="AC20" i="1"/>
  <c r="AD20" i="1" s="1"/>
  <c r="AD27" i="1" l="1"/>
  <c r="AD22" i="1"/>
  <c r="AD30" i="1"/>
  <c r="AD28" i="1"/>
  <c r="AD19" i="1"/>
</calcChain>
</file>

<file path=xl/sharedStrings.xml><?xml version="1.0" encoding="utf-8"?>
<sst xmlns="http://schemas.openxmlformats.org/spreadsheetml/2006/main" count="693" uniqueCount="353">
  <si>
    <t>File opened</t>
  </si>
  <si>
    <t>2020-12-18 11:09:13</t>
  </si>
  <si>
    <t>Console s/n</t>
  </si>
  <si>
    <t>68C-811897</t>
  </si>
  <si>
    <t>Console ver</t>
  </si>
  <si>
    <t>Bluestem v.1.4.02</t>
  </si>
  <si>
    <t>Scripts ver</t>
  </si>
  <si>
    <t>2020.02  1.4.02, Jan 2020</t>
  </si>
  <si>
    <t>Head s/n</t>
  </si>
  <si>
    <t>68H-711887</t>
  </si>
  <si>
    <t>Head ver</t>
  </si>
  <si>
    <t>1.4.0</t>
  </si>
  <si>
    <t>Head cal</t>
  </si>
  <si>
    <t>{"h2oaspan2b": "0.070146", "co2bspanconc2": "299.2", "ssa_ref": "35809.5", "co2aspan2": "-0.0279682", "h2obspan2b": "0.0705964", "flowazero": "0.29042", "h2obspanconc2": "0", "oxygen": "21", "tazero": "0.0863571", "h2oaspanconc1": "12.28", "co2bzero": "0.964262", "ssb_ref": "37377.7", "co2aspanconc2": "299.2", "h2oaspan2": "0", "h2oaspanconc2": "0", "tbzero": "0.134552", "co2azero": "0.965182", "co2aspan1": "1.00054", "co2bspanconc1": "2500", "co2aspan2a": "0.308883", "h2obspan1": "0.99587", "h2obzero": "1.1444", "h2obspanconc1": "12.28", "chamberpressurezero": "2.68126", "co2aspanconc1": "2500", "h2oazero": "1.13424", "co2aspan2b": "0.306383", "co2bspan2a": "0.310949", "h2obspan2": "0", "flowmeterzero": "1.00299", "co2bspan2b": "0.308367", "flowbzero": "0.29097", "co2bspan1": "1.00108", "co2bspan2": "-0.0301809", "h2oaspan1": "1.00771", "h2oaspan2a": "0.0696095", "h2obspan2a": "0.0708892"}</t>
  </si>
  <si>
    <t>Chamber type</t>
  </si>
  <si>
    <t>6800-01A</t>
  </si>
  <si>
    <t>Chamber s/n</t>
  </si>
  <si>
    <t>MPF-831684</t>
  </si>
  <si>
    <t>Chamber rev</t>
  </si>
  <si>
    <t>0</t>
  </si>
  <si>
    <t>Chamber cal</t>
  </si>
  <si>
    <t>Fluorometer</t>
  </si>
  <si>
    <t>Flr. Version</t>
  </si>
  <si>
    <t>11:09:13</t>
  </si>
  <si>
    <t>Stability Definition:	ΔCO2 (Meas2): Slp&lt;0.2 Per=15	ΔH2O (Meas2): Slp&lt;0.2 Per=15	A (GasEx): Slp&lt;0.5 Per=15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</si>
  <si>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</si>
  <si>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</si>
  <si>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</si>
  <si>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</si>
  <si>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</si>
  <si>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</si>
  <si>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</si>
  <si>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</si>
  <si>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</si>
  <si>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</si>
  <si>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</si>
  <si>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</si>
  <si>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</si>
  <si>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</si>
  <si>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</si>
  <si>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</si>
  <si>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</si>
  <si>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</si>
  <si>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</si>
  <si>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</si>
  <si>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</si>
  <si>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</si>
  <si>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</si>
  <si>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</si>
  <si>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</si>
  <si>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</si>
  <si>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</si>
  <si>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</si>
  <si>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</si>
  <si>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</si>
  <si>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</si>
  <si>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</si>
  <si>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</si>
  <si>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</si>
  <si>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</si>
  <si>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</si>
  <si>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</si>
  <si>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</si>
  <si>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</si>
  <si>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</si>
  <si>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</si>
  <si>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</si>
  <si>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</si>
  <si>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</si>
  <si>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</si>
  <si>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</si>
  <si>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</si>
  <si>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</si>
  <si>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</si>
  <si>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</si>
  <si>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</si>
  <si>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</si>
  <si>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3.18424 68.5063 372.908 628.437 891.362 1107.36 1304.37 1487.42</t>
  </si>
  <si>
    <t>Fs_true</t>
  </si>
  <si>
    <t>0.322834 100.449 403.65 601.276 803.112 1000.97 1201.18 1400.71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</si>
  <si>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</si>
  <si>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</si>
  <si>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</si>
  <si>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</si>
  <si>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</si>
  <si>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</si>
  <si>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</si>
  <si>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</si>
  <si>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</si>
  <si>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</si>
  <si>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</si>
  <si>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</si>
  <si>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</si>
  <si>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</si>
  <si>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</si>
  <si>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</si>
  <si>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</si>
  <si>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</si>
  <si>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</si>
  <si>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</si>
  <si>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</si>
  <si>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</si>
  <si>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</si>
  <si>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</si>
  <si>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</si>
  <si>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</si>
  <si>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</si>
  <si>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</si>
  <si>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</si>
  <si>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</si>
  <si>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</si>
  <si>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</si>
  <si>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</si>
  <si>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</si>
  <si>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</si>
  <si>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</si>
  <si>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</si>
  <si>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</si>
  <si>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</si>
  <si>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</si>
  <si>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</si>
  <si>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</si>
  <si>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</si>
  <si>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</si>
  <si>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</si>
  <si>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</si>
  <si>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</si>
  <si>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</si>
  <si>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</si>
  <si>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</si>
  <si>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</si>
  <si>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</si>
  <si>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</si>
  <si>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</si>
  <si>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</si>
  <si>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</si>
  <si>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</si>
  <si>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</si>
  <si>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</si>
  <si>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</si>
  <si>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</si>
  <si>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</si>
  <si>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</si>
  <si>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</si>
  <si>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</si>
  <si>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</si>
  <si>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</si>
  <si>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</si>
  <si>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</si>
  <si>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</si>
  <si>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</si>
  <si>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</si>
  <si>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</si>
  <si>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</si>
  <si>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</si>
  <si>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</si>
  <si>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</si>
  <si>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</si>
  <si>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</si>
  <si>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</si>
  <si>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</si>
  <si>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</si>
  <si>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</si>
  <si>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</si>
  <si>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</si>
  <si>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</si>
  <si>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</si>
  <si>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</si>
  <si>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</si>
  <si>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</si>
  <si>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</si>
  <si>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</si>
  <si>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</si>
  <si>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</si>
  <si>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</si>
  <si>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</si>
  <si>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</si>
  <si>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</si>
  <si>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</si>
  <si>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</si>
  <si>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</si>
  <si>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</si>
  <si>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</si>
  <si>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</si>
  <si>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</si>
  <si>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</si>
  <si>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</si>
  <si>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</si>
  <si>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</si>
  <si>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</si>
  <si>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</si>
  <si>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</si>
  <si>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</si>
  <si>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</si>
  <si>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</si>
  <si>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</si>
  <si>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</si>
  <si>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</si>
  <si>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</si>
  <si>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</si>
  <si>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</si>
  <si>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</si>
  <si>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</si>
  <si>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</si>
  <si>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</si>
  <si>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</si>
  <si>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</si>
  <si>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</si>
  <si>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</si>
  <si>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</si>
  <si>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</si>
  <si>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</si>
  <si>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</si>
  <si>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</si>
  <si>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</si>
  <si>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</si>
  <si>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</si>
  <si>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</si>
  <si>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</si>
  <si>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</si>
  <si>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</si>
  <si>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</si>
  <si>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</si>
  <si>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</si>
  <si>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</si>
  <si>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</si>
  <si>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</si>
  <si>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</si>
  <si>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</si>
  <si>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</si>
  <si>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</si>
  <si>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</si>
  <si>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</si>
  <si>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</si>
  <si>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</si>
  <si>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</si>
  <si>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</si>
  <si>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</si>
  <si>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</si>
  <si>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</si>
  <si>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</si>
  <si>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</si>
  <si>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</si>
  <si>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</si>
  <si>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</si>
  <si>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</si>
  <si>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</si>
  <si>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</si>
  <si>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</si>
  <si>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</si>
  <si>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</si>
  <si>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</si>
  <si>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</si>
  <si>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</si>
  <si>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</si>
  <si>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</si>
  <si>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</si>
  <si>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</si>
  <si>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</si>
  <si>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</si>
  <si>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</si>
  <si>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</si>
  <si>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</si>
  <si>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</si>
  <si>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</si>
  <si>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</si>
  <si>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</si>
  <si>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</si>
  <si>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</si>
  <si>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</si>
  <si>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</si>
  <si>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</si>
  <si>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</si>
  <si>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</si>
  <si>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</si>
  <si>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</si>
  <si>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</si>
  <si>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</si>
  <si>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</si>
  <si>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</si>
  <si>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</si>
  <si>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</si>
  <si>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</si>
  <si>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20201218 11:19:59</t>
  </si>
  <si>
    <t>11:19:59</t>
  </si>
  <si>
    <t>1149</t>
  </si>
  <si>
    <t>_1</t>
  </si>
  <si>
    <t>RECT-4143-20200907-06_33_50</t>
  </si>
  <si>
    <t>RECT-8559-20201218-11_20_03</t>
  </si>
  <si>
    <t>DARK-8560-20201218-11_20_05</t>
  </si>
  <si>
    <t>0: Broadleaf</t>
  </si>
  <si>
    <t>11:20:29</t>
  </si>
  <si>
    <t>0/3</t>
  </si>
  <si>
    <t>20201218 11:22:30</t>
  </si>
  <si>
    <t>11:22:30</t>
  </si>
  <si>
    <t>RECT-8561-20201218-11_22_33</t>
  </si>
  <si>
    <t>DARK-8562-20201218-11_22_35</t>
  </si>
  <si>
    <t>1/3</t>
  </si>
  <si>
    <t>20201218 11:23:51</t>
  </si>
  <si>
    <t>11:23:51</t>
  </si>
  <si>
    <t>RECT-8563-20201218-11_23_54</t>
  </si>
  <si>
    <t>DARK-8564-20201218-11_23_56</t>
  </si>
  <si>
    <t>3/3</t>
  </si>
  <si>
    <t>20201218 11:25:04</t>
  </si>
  <si>
    <t>11:25:04</t>
  </si>
  <si>
    <t>RECT-8565-20201218-11_25_07</t>
  </si>
  <si>
    <t>DARK-8566-20201218-11_25_09</t>
  </si>
  <si>
    <t>20201218 11:26:17</t>
  </si>
  <si>
    <t>11:26:17</t>
  </si>
  <si>
    <t>RECT-8567-20201218-11_26_20</t>
  </si>
  <si>
    <t>DARK-8568-20201218-11_26_22</t>
  </si>
  <si>
    <t>20201218 11:27:30</t>
  </si>
  <si>
    <t>11:27:30</t>
  </si>
  <si>
    <t>RECT-8569-20201218-11_27_33</t>
  </si>
  <si>
    <t>DARK-8570-20201218-11_27_35</t>
  </si>
  <si>
    <t>20201218 11:28:58</t>
  </si>
  <si>
    <t>11:28:58</t>
  </si>
  <si>
    <t>RECT-8571-20201218-11_29_01</t>
  </si>
  <si>
    <t>DARK-8572-20201218-11_29_03</t>
  </si>
  <si>
    <t>20201218 11:30:10</t>
  </si>
  <si>
    <t>11:30:10</t>
  </si>
  <si>
    <t>RECT-8573-20201218-11_30_13</t>
  </si>
  <si>
    <t>DARK-8574-20201218-11_30_15</t>
  </si>
  <si>
    <t>20201218 11:31:46</t>
  </si>
  <si>
    <t>11:31:46</t>
  </si>
  <si>
    <t>RECT-8575-20201218-11_31_49</t>
  </si>
  <si>
    <t>DARK-8576-20201218-11_31_51</t>
  </si>
  <si>
    <t>11:32:11</t>
  </si>
  <si>
    <t>20201218 11:33:19</t>
  </si>
  <si>
    <t>11:33:19</t>
  </si>
  <si>
    <t>RECT-8577-20201218-11_33_22</t>
  </si>
  <si>
    <t>DARK-8578-20201218-11_33_24</t>
  </si>
  <si>
    <t>20201218 11:34:28</t>
  </si>
  <si>
    <t>11:34:28</t>
  </si>
  <si>
    <t>RECT-8579-20201218-11_34_31</t>
  </si>
  <si>
    <t>DARK-8580-20201218-11_34_33</t>
  </si>
  <si>
    <t>20201218 11:35:34</t>
  </si>
  <si>
    <t>11:35:34</t>
  </si>
  <si>
    <t>RECT-8581-20201218-11_35_37</t>
  </si>
  <si>
    <t>DARK-8582-20201218-11_35_39</t>
  </si>
  <si>
    <t>20201218 11:37:34</t>
  </si>
  <si>
    <t>11:37:34</t>
  </si>
  <si>
    <t>RECT-8583-20201218-11_37_38</t>
  </si>
  <si>
    <t>DARK-8584-20201218-11_37_40</t>
  </si>
  <si>
    <t>2/3</t>
  </si>
  <si>
    <t>20201218 11:39:35</t>
  </si>
  <si>
    <t>11:39:35</t>
  </si>
  <si>
    <t>RECT-8585-20201218-11_39_38</t>
  </si>
  <si>
    <t>DARK-8586-20201218-11_39_40</t>
  </si>
  <si>
    <t>20201218 11:41:35</t>
  </si>
  <si>
    <t>11:41:35</t>
  </si>
  <si>
    <t>RECT-8587-20201218-11_41_38</t>
  </si>
  <si>
    <t>DARK-8588-20201218-11_41_40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</si>
</sst>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N31"/>
  <sheetViews>
    <sheetView tabSelected="1" workbookViewId="0"/>
  </sheetViews>
  <sheetFormatPr defaultRowHeight="15" x14ac:dyDescent="0.25"/>
  <sheetData>
    <row r="2" spans="1:170" x14ac:dyDescent="0.25">
      <c r="A2" t="s">
        <v>25</v>
      </c>
      <c r="B2" t="s">
        <v>26</v>
      </c>
      <c r="C2" t="s">
        <v>28</v>
      </c>
    </row>
    <row r="3" spans="1:170" x14ac:dyDescent="0.25">
      <c r="B3" t="s">
        <v>27</v>
      </c>
      <c r="C3">
        <v>21</v>
      </c>
    </row>
    <row r="4" spans="1:170" x14ac:dyDescent="0.25">
      <c r="A4" t="s">
        <v>29</v>
      </c>
      <c r="B4" t="s">
        <v>30</v>
      </c>
      <c r="C4" t="s">
        <v>31</v>
      </c>
      <c r="D4" t="s">
        <v>33</v>
      </c>
      <c r="E4" t="s">
        <v>34</v>
      </c>
      <c r="F4" t="s">
        <v>35</v>
      </c>
      <c r="G4" t="s">
        <v>36</v>
      </c>
      <c r="H4" t="s">
        <v>37</v>
      </c>
      <c r="I4" t="s">
        <v>38</v>
      </c>
      <c r="J4" t="s">
        <v>39</v>
      </c>
      <c r="K4" t="s">
        <v>40</v>
      </c>
    </row>
    <row r="5" spans="1:170" x14ac:dyDescent="0.25">
      <c r="B5" t="s">
        <v>15</v>
      </c>
      <c r="C5" t="s">
        <v>32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170" x14ac:dyDescent="0.25">
      <c r="A6" t="s">
        <v>41</v>
      </c>
      <c r="B6" t="s">
        <v>42</v>
      </c>
      <c r="C6" t="s">
        <v>43</v>
      </c>
      <c r="D6" t="s">
        <v>44</v>
      </c>
      <c r="E6" t="s">
        <v>45</v>
      </c>
    </row>
    <row r="7" spans="1:170" x14ac:dyDescent="0.25">
      <c r="B7">
        <v>0</v>
      </c>
      <c r="C7">
        <v>1</v>
      </c>
      <c r="D7">
        <v>0</v>
      </c>
      <c r="E7">
        <v>0</v>
      </c>
    </row>
    <row r="8" spans="1:170" x14ac:dyDescent="0.25">
      <c r="A8" t="s">
        <v>46</v>
      </c>
      <c r="B8" t="s">
        <v>47</v>
      </c>
      <c r="C8" t="s">
        <v>49</v>
      </c>
      <c r="D8" t="s">
        <v>51</v>
      </c>
      <c r="E8" t="s">
        <v>52</v>
      </c>
      <c r="F8" t="s">
        <v>53</v>
      </c>
      <c r="G8" t="s">
        <v>54</v>
      </c>
      <c r="H8" t="s">
        <v>55</v>
      </c>
      <c r="I8" t="s">
        <v>56</v>
      </c>
      <c r="J8" t="s">
        <v>57</v>
      </c>
      <c r="K8" t="s">
        <v>58</v>
      </c>
      <c r="L8" t="s">
        <v>59</v>
      </c>
      <c r="M8" t="s">
        <v>60</v>
      </c>
      <c r="N8" t="s">
        <v>61</v>
      </c>
      <c r="O8" t="s">
        <v>62</v>
      </c>
      <c r="P8" t="s">
        <v>63</v>
      </c>
      <c r="Q8" t="s">
        <v>64</v>
      </c>
    </row>
    <row r="9" spans="1:170" x14ac:dyDescent="0.25">
      <c r="B9" t="s">
        <v>48</v>
      </c>
      <c r="C9" t="s">
        <v>50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0" x14ac:dyDescent="0.25">
      <c r="A10" t="s">
        <v>65</v>
      </c>
      <c r="B10" t="s">
        <v>66</v>
      </c>
      <c r="C10" t="s">
        <v>67</v>
      </c>
      <c r="D10" t="s">
        <v>68</v>
      </c>
      <c r="E10" t="s">
        <v>69</v>
      </c>
      <c r="F10" t="s">
        <v>70</v>
      </c>
    </row>
    <row r="11" spans="1:170" x14ac:dyDescent="0.25">
      <c r="B11">
        <v>0</v>
      </c>
      <c r="C11">
        <v>0</v>
      </c>
      <c r="D11">
        <v>0</v>
      </c>
      <c r="E11">
        <v>0</v>
      </c>
      <c r="F11">
        <v>1</v>
      </c>
    </row>
    <row r="12" spans="1:170" x14ac:dyDescent="0.25">
      <c r="A12" t="s">
        <v>71</v>
      </c>
      <c r="B12" t="s">
        <v>72</v>
      </c>
      <c r="C12" t="s">
        <v>73</v>
      </c>
      <c r="D12" t="s">
        <v>74</v>
      </c>
      <c r="E12" t="s">
        <v>75</v>
      </c>
      <c r="F12" t="s">
        <v>76</v>
      </c>
      <c r="G12" t="s">
        <v>78</v>
      </c>
      <c r="H12" t="s">
        <v>80</v>
      </c>
    </row>
    <row r="13" spans="1:170" x14ac:dyDescent="0.25">
      <c r="B13">
        <v>-6276</v>
      </c>
      <c r="C13">
        <v>6.6</v>
      </c>
      <c r="D13">
        <v>1.7090000000000001E-5</v>
      </c>
      <c r="E13">
        <v>3.11</v>
      </c>
      <c r="F13" t="s">
        <v>77</v>
      </c>
      <c r="G13" t="s">
        <v>79</v>
      </c>
      <c r="H13">
        <v>0</v>
      </c>
    </row>
    <row r="14" spans="1:170" x14ac:dyDescent="0.25">
      <c r="A14" t="s">
        <v>81</v>
      </c>
      <c r="B14" t="s">
        <v>81</v>
      </c>
      <c r="C14" t="s">
        <v>81</v>
      </c>
      <c r="D14" t="s">
        <v>81</v>
      </c>
      <c r="E14" t="s">
        <v>81</v>
      </c>
      <c r="F14" t="s">
        <v>82</v>
      </c>
      <c r="G14" t="s">
        <v>82</v>
      </c>
      <c r="H14" t="s">
        <v>83</v>
      </c>
      <c r="I14" t="s">
        <v>83</v>
      </c>
      <c r="J14" t="s">
        <v>83</v>
      </c>
      <c r="K14" t="s">
        <v>83</v>
      </c>
      <c r="L14" t="s">
        <v>83</v>
      </c>
      <c r="M14" t="s">
        <v>83</v>
      </c>
      <c r="N14" t="s">
        <v>83</v>
      </c>
      <c r="O14" t="s">
        <v>83</v>
      </c>
      <c r="P14" t="s">
        <v>83</v>
      </c>
      <c r="Q14" t="s">
        <v>83</v>
      </c>
      <c r="R14" t="s">
        <v>83</v>
      </c>
      <c r="S14" t="s">
        <v>83</v>
      </c>
      <c r="T14" t="s">
        <v>83</v>
      </c>
      <c r="U14" t="s">
        <v>83</v>
      </c>
      <c r="V14" t="s">
        <v>83</v>
      </c>
      <c r="W14" t="s">
        <v>83</v>
      </c>
      <c r="X14" t="s">
        <v>83</v>
      </c>
      <c r="Y14" t="s">
        <v>83</v>
      </c>
      <c r="Z14" t="s">
        <v>83</v>
      </c>
      <c r="AA14" t="s">
        <v>83</v>
      </c>
      <c r="AB14" t="s">
        <v>83</v>
      </c>
      <c r="AC14" t="s">
        <v>83</v>
      </c>
      <c r="AD14" t="s">
        <v>83</v>
      </c>
      <c r="AE14" t="s">
        <v>84</v>
      </c>
      <c r="AF14" t="s">
        <v>84</v>
      </c>
      <c r="AG14" t="s">
        <v>84</v>
      </c>
      <c r="AH14" t="s">
        <v>84</v>
      </c>
      <c r="AI14" t="s">
        <v>84</v>
      </c>
      <c r="AJ14" t="s">
        <v>85</v>
      </c>
      <c r="AK14" t="s">
        <v>85</v>
      </c>
      <c r="AL14" t="s">
        <v>85</v>
      </c>
      <c r="AM14" t="s">
        <v>85</v>
      </c>
      <c r="AN14" t="s">
        <v>85</v>
      </c>
      <c r="AO14" t="s">
        <v>85</v>
      </c>
      <c r="AP14" t="s">
        <v>85</v>
      </c>
      <c r="AQ14" t="s">
        <v>85</v>
      </c>
      <c r="AR14" t="s">
        <v>85</v>
      </c>
      <c r="AS14" t="s">
        <v>85</v>
      </c>
      <c r="AT14" t="s">
        <v>85</v>
      </c>
      <c r="AU14" t="s">
        <v>85</v>
      </c>
      <c r="AV14" t="s">
        <v>85</v>
      </c>
      <c r="AW14" t="s">
        <v>85</v>
      </c>
      <c r="AX14" t="s">
        <v>85</v>
      </c>
      <c r="AY14" t="s">
        <v>85</v>
      </c>
      <c r="AZ14" t="s">
        <v>85</v>
      </c>
      <c r="BA14" t="s">
        <v>85</v>
      </c>
      <c r="BB14" t="s">
        <v>85</v>
      </c>
      <c r="BC14" t="s">
        <v>85</v>
      </c>
      <c r="BD14" t="s">
        <v>85</v>
      </c>
      <c r="BE14" t="s">
        <v>85</v>
      </c>
      <c r="BF14" t="s">
        <v>85</v>
      </c>
      <c r="BG14" t="s">
        <v>85</v>
      </c>
      <c r="BH14" t="s">
        <v>86</v>
      </c>
      <c r="BI14" t="s">
        <v>86</v>
      </c>
      <c r="BJ14" t="s">
        <v>86</v>
      </c>
      <c r="BK14" t="s">
        <v>86</v>
      </c>
      <c r="BL14" t="s">
        <v>87</v>
      </c>
      <c r="BM14" t="s">
        <v>87</v>
      </c>
      <c r="BN14" t="s">
        <v>87</v>
      </c>
      <c r="BO14" t="s">
        <v>87</v>
      </c>
      <c r="BP14" t="s">
        <v>88</v>
      </c>
      <c r="BQ14" t="s">
        <v>88</v>
      </c>
      <c r="BR14" t="s">
        <v>88</v>
      </c>
      <c r="BS14" t="s">
        <v>88</v>
      </c>
      <c r="BT14" t="s">
        <v>88</v>
      </c>
      <c r="BU14" t="s">
        <v>88</v>
      </c>
      <c r="BV14" t="s">
        <v>88</v>
      </c>
      <c r="BW14" t="s">
        <v>88</v>
      </c>
      <c r="BX14" t="s">
        <v>88</v>
      </c>
      <c r="BY14" t="s">
        <v>88</v>
      </c>
      <c r="BZ14" t="s">
        <v>88</v>
      </c>
      <c r="CA14" t="s">
        <v>88</v>
      </c>
      <c r="CB14" t="s">
        <v>88</v>
      </c>
      <c r="CC14" t="s">
        <v>88</v>
      </c>
      <c r="CD14" t="s">
        <v>88</v>
      </c>
      <c r="CE14" t="s">
        <v>88</v>
      </c>
      <c r="CF14" t="s">
        <v>88</v>
      </c>
      <c r="CG14" t="s">
        <v>88</v>
      </c>
      <c r="CH14" t="s">
        <v>89</v>
      </c>
      <c r="CI14" t="s">
        <v>89</v>
      </c>
      <c r="CJ14" t="s">
        <v>89</v>
      </c>
      <c r="CK14" t="s">
        <v>89</v>
      </c>
      <c r="CL14" t="s">
        <v>89</v>
      </c>
      <c r="CM14" t="s">
        <v>89</v>
      </c>
      <c r="CN14" t="s">
        <v>89</v>
      </c>
      <c r="CO14" t="s">
        <v>89</v>
      </c>
      <c r="CP14" t="s">
        <v>89</v>
      </c>
      <c r="CQ14" t="s">
        <v>89</v>
      </c>
      <c r="CR14" t="s">
        <v>89</v>
      </c>
      <c r="CS14" t="s">
        <v>89</v>
      </c>
      <c r="CT14" t="s">
        <v>89</v>
      </c>
      <c r="CU14" t="s">
        <v>89</v>
      </c>
      <c r="CV14" t="s">
        <v>89</v>
      </c>
      <c r="CW14" t="s">
        <v>89</v>
      </c>
      <c r="CX14" t="s">
        <v>89</v>
      </c>
      <c r="CY14" t="s">
        <v>89</v>
      </c>
      <c r="CZ14" t="s">
        <v>90</v>
      </c>
      <c r="DA14" t="s">
        <v>90</v>
      </c>
      <c r="DB14" t="s">
        <v>90</v>
      </c>
      <c r="DC14" t="s">
        <v>90</v>
      </c>
      <c r="DD14" t="s">
        <v>90</v>
      </c>
      <c r="DE14" t="s">
        <v>91</v>
      </c>
      <c r="DF14" t="s">
        <v>91</v>
      </c>
      <c r="DG14" t="s">
        <v>91</v>
      </c>
      <c r="DH14" t="s">
        <v>91</v>
      </c>
      <c r="DI14" t="s">
        <v>91</v>
      </c>
      <c r="DJ14" t="s">
        <v>91</v>
      </c>
      <c r="DK14" t="s">
        <v>91</v>
      </c>
      <c r="DL14" t="s">
        <v>91</v>
      </c>
      <c r="DM14" t="s">
        <v>91</v>
      </c>
      <c r="DN14" t="s">
        <v>91</v>
      </c>
      <c r="DO14" t="s">
        <v>91</v>
      </c>
      <c r="DP14" t="s">
        <v>91</v>
      </c>
      <c r="DQ14" t="s">
        <v>91</v>
      </c>
      <c r="DR14" t="s">
        <v>92</v>
      </c>
      <c r="DS14" t="s">
        <v>92</v>
      </c>
      <c r="DT14" t="s">
        <v>92</v>
      </c>
      <c r="DU14" t="s">
        <v>92</v>
      </c>
      <c r="DV14" t="s">
        <v>92</v>
      </c>
      <c r="DW14" t="s">
        <v>92</v>
      </c>
      <c r="DX14" t="s">
        <v>92</v>
      </c>
      <c r="DY14" t="s">
        <v>92</v>
      </c>
      <c r="DZ14" t="s">
        <v>92</v>
      </c>
      <c r="EA14" t="s">
        <v>92</v>
      </c>
      <c r="EB14" t="s">
        <v>92</v>
      </c>
      <c r="EC14" t="s">
        <v>92</v>
      </c>
      <c r="ED14" t="s">
        <v>92</v>
      </c>
      <c r="EE14" t="s">
        <v>92</v>
      </c>
      <c r="EF14" t="s">
        <v>92</v>
      </c>
      <c r="EG14" t="s">
        <v>93</v>
      </c>
      <c r="EH14" t="s">
        <v>93</v>
      </c>
      <c r="EI14" t="s">
        <v>93</v>
      </c>
      <c r="EJ14" t="s">
        <v>93</v>
      </c>
      <c r="EK14" t="s">
        <v>93</v>
      </c>
      <c r="EL14" t="s">
        <v>93</v>
      </c>
      <c r="EM14" t="s">
        <v>93</v>
      </c>
      <c r="EN14" t="s">
        <v>93</v>
      </c>
      <c r="EO14" t="s">
        <v>93</v>
      </c>
      <c r="EP14" t="s">
        <v>93</v>
      </c>
      <c r="EQ14" t="s">
        <v>93</v>
      </c>
      <c r="ER14" t="s">
        <v>93</v>
      </c>
      <c r="ES14" t="s">
        <v>93</v>
      </c>
      <c r="ET14" t="s">
        <v>93</v>
      </c>
      <c r="EU14" t="s">
        <v>93</v>
      </c>
      <c r="EV14" t="s">
        <v>93</v>
      </c>
      <c r="EW14" t="s">
        <v>93</v>
      </c>
      <c r="EX14" t="s">
        <v>93</v>
      </c>
      <c r="EY14" t="s">
        <v>94</v>
      </c>
      <c r="EZ14" t="s">
        <v>94</v>
      </c>
      <c r="FA14" t="s">
        <v>94</v>
      </c>
      <c r="FB14" t="s">
        <v>94</v>
      </c>
      <c r="FC14" t="s">
        <v>94</v>
      </c>
      <c r="FD14" t="s">
        <v>94</v>
      </c>
      <c r="FE14" t="s">
        <v>94</v>
      </c>
      <c r="FF14" t="s">
        <v>94</v>
      </c>
      <c r="FG14" t="s">
        <v>94</v>
      </c>
      <c r="FH14" t="s">
        <v>94</v>
      </c>
      <c r="FI14" t="s">
        <v>94</v>
      </c>
      <c r="FJ14" t="s">
        <v>94</v>
      </c>
      <c r="FK14" t="s">
        <v>94</v>
      </c>
      <c r="FL14" t="s">
        <v>94</v>
      </c>
      <c r="FM14" t="s">
        <v>94</v>
      </c>
      <c r="FN14" t="s">
        <v>94</v>
      </c>
    </row>
    <row r="15" spans="1:170" x14ac:dyDescent="0.25">
      <c r="A15" t="s">
        <v>95</v>
      </c>
      <c r="B15" t="s">
        <v>96</v>
      </c>
      <c r="C15" t="s">
        <v>97</v>
      </c>
      <c r="D15" t="s">
        <v>98</v>
      </c>
      <c r="E15" t="s">
        <v>99</v>
      </c>
      <c r="F15" t="s">
        <v>100</v>
      </c>
      <c r="G15" t="s">
        <v>101</v>
      </c>
      <c r="H15" t="s">
        <v>102</v>
      </c>
      <c r="I15" t="s">
        <v>103</v>
      </c>
      <c r="J15" t="s">
        <v>104</v>
      </c>
      <c r="K15" t="s">
        <v>105</v>
      </c>
      <c r="L15" t="s">
        <v>106</v>
      </c>
      <c r="M15" t="s">
        <v>107</v>
      </c>
      <c r="N15" t="s">
        <v>108</v>
      </c>
      <c r="O15" t="s">
        <v>109</v>
      </c>
      <c r="P15" t="s">
        <v>110</v>
      </c>
      <c r="Q15" t="s">
        <v>111</v>
      </c>
      <c r="R15" t="s">
        <v>112</v>
      </c>
      <c r="S15" t="s">
        <v>113</v>
      </c>
      <c r="T15" t="s">
        <v>114</v>
      </c>
      <c r="U15" t="s">
        <v>115</v>
      </c>
      <c r="V15" t="s">
        <v>116</v>
      </c>
      <c r="W15" t="s">
        <v>117</v>
      </c>
      <c r="X15" t="s">
        <v>118</v>
      </c>
      <c r="Y15" t="s">
        <v>119</v>
      </c>
      <c r="Z15" t="s">
        <v>120</v>
      </c>
      <c r="AA15" t="s">
        <v>121</v>
      </c>
      <c r="AB15" t="s">
        <v>122</v>
      </c>
      <c r="AC15" t="s">
        <v>123</v>
      </c>
      <c r="AD15" t="s">
        <v>124</v>
      </c>
      <c r="AE15" t="s">
        <v>84</v>
      </c>
      <c r="AF15" t="s">
        <v>125</v>
      </c>
      <c r="AG15" t="s">
        <v>126</v>
      </c>
      <c r="AH15" t="s">
        <v>127</v>
      </c>
      <c r="AI15" t="s">
        <v>128</v>
      </c>
      <c r="AJ15" t="s">
        <v>129</v>
      </c>
      <c r="AK15" t="s">
        <v>130</v>
      </c>
      <c r="AL15" t="s">
        <v>131</v>
      </c>
      <c r="AM15" t="s">
        <v>132</v>
      </c>
      <c r="AN15" t="s">
        <v>133</v>
      </c>
      <c r="AO15" t="s">
        <v>134</v>
      </c>
      <c r="AP15" t="s">
        <v>135</v>
      </c>
      <c r="AQ15" t="s">
        <v>136</v>
      </c>
      <c r="AR15" t="s">
        <v>137</v>
      </c>
      <c r="AS15" t="s">
        <v>138</v>
      </c>
      <c r="AT15" t="s">
        <v>139</v>
      </c>
      <c r="AU15" t="s">
        <v>140</v>
      </c>
      <c r="AV15" t="s">
        <v>141</v>
      </c>
      <c r="AW15" t="s">
        <v>142</v>
      </c>
      <c r="AX15" t="s">
        <v>143</v>
      </c>
      <c r="AY15" t="s">
        <v>144</v>
      </c>
      <c r="AZ15" t="s">
        <v>145</v>
      </c>
      <c r="BA15" t="s">
        <v>146</v>
      </c>
      <c r="BB15" t="s">
        <v>147</v>
      </c>
      <c r="BC15" t="s">
        <v>148</v>
      </c>
      <c r="BD15" t="s">
        <v>149</v>
      </c>
      <c r="BE15" t="s">
        <v>150</v>
      </c>
      <c r="BF15" t="s">
        <v>151</v>
      </c>
      <c r="BG15" t="s">
        <v>152</v>
      </c>
      <c r="BH15" t="s">
        <v>153</v>
      </c>
      <c r="BI15" t="s">
        <v>154</v>
      </c>
      <c r="BJ15" t="s">
        <v>155</v>
      </c>
      <c r="BK15" t="s">
        <v>156</v>
      </c>
      <c r="BL15" t="s">
        <v>157</v>
      </c>
      <c r="BM15" t="s">
        <v>158</v>
      </c>
      <c r="BN15" t="s">
        <v>159</v>
      </c>
      <c r="BO15" t="s">
        <v>160</v>
      </c>
      <c r="BP15" t="s">
        <v>102</v>
      </c>
      <c r="BQ15" t="s">
        <v>161</v>
      </c>
      <c r="BR15" t="s">
        <v>162</v>
      </c>
      <c r="BS15" t="s">
        <v>163</v>
      </c>
      <c r="BT15" t="s">
        <v>164</v>
      </c>
      <c r="BU15" t="s">
        <v>165</v>
      </c>
      <c r="BV15" t="s">
        <v>166</v>
      </c>
      <c r="BW15" t="s">
        <v>167</v>
      </c>
      <c r="BX15" t="s">
        <v>168</v>
      </c>
      <c r="BY15" t="s">
        <v>169</v>
      </c>
      <c r="BZ15" t="s">
        <v>170</v>
      </c>
      <c r="CA15" t="s">
        <v>171</v>
      </c>
      <c r="CB15" t="s">
        <v>172</v>
      </c>
      <c r="CC15" t="s">
        <v>173</v>
      </c>
      <c r="CD15" t="s">
        <v>174</v>
      </c>
      <c r="CE15" t="s">
        <v>175</v>
      </c>
      <c r="CF15" t="s">
        <v>176</v>
      </c>
      <c r="CG15" t="s">
        <v>177</v>
      </c>
      <c r="CH15" t="s">
        <v>178</v>
      </c>
      <c r="CI15" t="s">
        <v>179</v>
      </c>
      <c r="CJ15" t="s">
        <v>180</v>
      </c>
      <c r="CK15" t="s">
        <v>181</v>
      </c>
      <c r="CL15" t="s">
        <v>182</v>
      </c>
      <c r="CM15" t="s">
        <v>183</v>
      </c>
      <c r="CN15" t="s">
        <v>184</v>
      </c>
      <c r="CO15" t="s">
        <v>185</v>
      </c>
      <c r="CP15" t="s">
        <v>186</v>
      </c>
      <c r="CQ15" t="s">
        <v>187</v>
      </c>
      <c r="CR15" t="s">
        <v>188</v>
      </c>
      <c r="CS15" t="s">
        <v>189</v>
      </c>
      <c r="CT15" t="s">
        <v>190</v>
      </c>
      <c r="CU15" t="s">
        <v>191</v>
      </c>
      <c r="CV15" t="s">
        <v>192</v>
      </c>
      <c r="CW15" t="s">
        <v>193</v>
      </c>
      <c r="CX15" t="s">
        <v>194</v>
      </c>
      <c r="CY15" t="s">
        <v>195</v>
      </c>
      <c r="CZ15" t="s">
        <v>196</v>
      </c>
      <c r="DA15" t="s">
        <v>197</v>
      </c>
      <c r="DB15" t="s">
        <v>198</v>
      </c>
      <c r="DC15" t="s">
        <v>199</v>
      </c>
      <c r="DD15" t="s">
        <v>200</v>
      </c>
      <c r="DE15" t="s">
        <v>96</v>
      </c>
      <c r="DF15" t="s">
        <v>99</v>
      </c>
      <c r="DG15" t="s">
        <v>201</v>
      </c>
      <c r="DH15" t="s">
        <v>202</v>
      </c>
      <c r="DI15" t="s">
        <v>203</v>
      </c>
      <c r="DJ15" t="s">
        <v>204</v>
      </c>
      <c r="DK15" t="s">
        <v>205</v>
      </c>
      <c r="DL15" t="s">
        <v>206</v>
      </c>
      <c r="DM15" t="s">
        <v>207</v>
      </c>
      <c r="DN15" t="s">
        <v>208</v>
      </c>
      <c r="DO15" t="s">
        <v>209</v>
      </c>
      <c r="DP15" t="s">
        <v>210</v>
      </c>
      <c r="DQ15" t="s">
        <v>211</v>
      </c>
      <c r="DR15" t="s">
        <v>212</v>
      </c>
      <c r="DS15" t="s">
        <v>213</v>
      </c>
      <c r="DT15" t="s">
        <v>214</v>
      </c>
      <c r="DU15" t="s">
        <v>215</v>
      </c>
      <c r="DV15" t="s">
        <v>216</v>
      </c>
      <c r="DW15" t="s">
        <v>217</v>
      </c>
      <c r="DX15" t="s">
        <v>218</v>
      </c>
      <c r="DY15" t="s">
        <v>219</v>
      </c>
      <c r="DZ15" t="s">
        <v>220</v>
      </c>
      <c r="EA15" t="s">
        <v>221</v>
      </c>
      <c r="EB15" t="s">
        <v>222</v>
      </c>
      <c r="EC15" t="s">
        <v>223</v>
      </c>
      <c r="ED15" t="s">
        <v>224</v>
      </c>
      <c r="EE15" t="s">
        <v>225</v>
      </c>
      <c r="EF15" t="s">
        <v>226</v>
      </c>
      <c r="EG15" t="s">
        <v>227</v>
      </c>
      <c r="EH15" t="s">
        <v>228</v>
      </c>
      <c r="EI15" t="s">
        <v>229</v>
      </c>
      <c r="EJ15" t="s">
        <v>230</v>
      </c>
      <c r="EK15" t="s">
        <v>231</v>
      </c>
      <c r="EL15" t="s">
        <v>232</v>
      </c>
      <c r="EM15" t="s">
        <v>233</v>
      </c>
      <c r="EN15" t="s">
        <v>234</v>
      </c>
      <c r="EO15" t="s">
        <v>235</v>
      </c>
      <c r="EP15" t="s">
        <v>236</v>
      </c>
      <c r="EQ15" t="s">
        <v>237</v>
      </c>
      <c r="ER15" t="s">
        <v>238</v>
      </c>
      <c r="ES15" t="s">
        <v>239</v>
      </c>
      <c r="ET15" t="s">
        <v>240</v>
      </c>
      <c r="EU15" t="s">
        <v>241</v>
      </c>
      <c r="EV15" t="s">
        <v>242</v>
      </c>
      <c r="EW15" t="s">
        <v>243</v>
      </c>
      <c r="EX15" t="s">
        <v>244</v>
      </c>
      <c r="EY15" t="s">
        <v>245</v>
      </c>
      <c r="EZ15" t="s">
        <v>246</v>
      </c>
      <c r="FA15" t="s">
        <v>247</v>
      </c>
      <c r="FB15" t="s">
        <v>248</v>
      </c>
      <c r="FC15" t="s">
        <v>249</v>
      </c>
      <c r="FD15" t="s">
        <v>250</v>
      </c>
      <c r="FE15" t="s">
        <v>251</v>
      </c>
      <c r="FF15" t="s">
        <v>252</v>
      </c>
      <c r="FG15" t="s">
        <v>253</v>
      </c>
      <c r="FH15" t="s">
        <v>254</v>
      </c>
      <c r="FI15" t="s">
        <v>255</v>
      </c>
      <c r="FJ15" t="s">
        <v>256</v>
      </c>
      <c r="FK15" t="s">
        <v>257</v>
      </c>
      <c r="FL15" t="s">
        <v>258</v>
      </c>
      <c r="FM15" t="s">
        <v>259</v>
      </c>
      <c r="FN15" t="s">
        <v>260</v>
      </c>
    </row>
    <row r="16" spans="1:170" x14ac:dyDescent="0.25">
      <c r="B16" t="s">
        <v>261</v>
      </c>
      <c r="C16" t="s">
        <v>261</v>
      </c>
      <c r="H16" t="s">
        <v>261</v>
      </c>
      <c r="I16" t="s">
        <v>262</v>
      </c>
      <c r="J16" t="s">
        <v>263</v>
      </c>
      <c r="K16" t="s">
        <v>264</v>
      </c>
      <c r="L16" t="s">
        <v>264</v>
      </c>
      <c r="M16" t="s">
        <v>168</v>
      </c>
      <c r="N16" t="s">
        <v>168</v>
      </c>
      <c r="O16" t="s">
        <v>262</v>
      </c>
      <c r="P16" t="s">
        <v>262</v>
      </c>
      <c r="Q16" t="s">
        <v>262</v>
      </c>
      <c r="R16" t="s">
        <v>262</v>
      </c>
      <c r="S16" t="s">
        <v>265</v>
      </c>
      <c r="T16" t="s">
        <v>266</v>
      </c>
      <c r="U16" t="s">
        <v>266</v>
      </c>
      <c r="V16" t="s">
        <v>267</v>
      </c>
      <c r="W16" t="s">
        <v>268</v>
      </c>
      <c r="X16" t="s">
        <v>267</v>
      </c>
      <c r="Y16" t="s">
        <v>267</v>
      </c>
      <c r="Z16" t="s">
        <v>267</v>
      </c>
      <c r="AA16" t="s">
        <v>265</v>
      </c>
      <c r="AB16" t="s">
        <v>265</v>
      </c>
      <c r="AC16" t="s">
        <v>265</v>
      </c>
      <c r="AD16" t="s">
        <v>265</v>
      </c>
      <c r="AE16" t="s">
        <v>269</v>
      </c>
      <c r="AF16" t="s">
        <v>268</v>
      </c>
      <c r="AH16" t="s">
        <v>268</v>
      </c>
      <c r="AI16" t="s">
        <v>269</v>
      </c>
      <c r="AO16" t="s">
        <v>263</v>
      </c>
      <c r="AU16" t="s">
        <v>263</v>
      </c>
      <c r="AV16" t="s">
        <v>263</v>
      </c>
      <c r="AW16" t="s">
        <v>263</v>
      </c>
      <c r="AY16" t="s">
        <v>270</v>
      </c>
      <c r="BH16" t="s">
        <v>263</v>
      </c>
      <c r="BI16" t="s">
        <v>263</v>
      </c>
      <c r="BK16" t="s">
        <v>271</v>
      </c>
      <c r="BL16" t="s">
        <v>272</v>
      </c>
      <c r="BO16" t="s">
        <v>262</v>
      </c>
      <c r="BP16" t="s">
        <v>261</v>
      </c>
      <c r="BQ16" t="s">
        <v>264</v>
      </c>
      <c r="BR16" t="s">
        <v>264</v>
      </c>
      <c r="BS16" t="s">
        <v>273</v>
      </c>
      <c r="BT16" t="s">
        <v>273</v>
      </c>
      <c r="BU16" t="s">
        <v>264</v>
      </c>
      <c r="BV16" t="s">
        <v>273</v>
      </c>
      <c r="BW16" t="s">
        <v>269</v>
      </c>
      <c r="BX16" t="s">
        <v>267</v>
      </c>
      <c r="BY16" t="s">
        <v>267</v>
      </c>
      <c r="BZ16" t="s">
        <v>266</v>
      </c>
      <c r="CA16" t="s">
        <v>266</v>
      </c>
      <c r="CB16" t="s">
        <v>266</v>
      </c>
      <c r="CC16" t="s">
        <v>266</v>
      </c>
      <c r="CD16" t="s">
        <v>266</v>
      </c>
      <c r="CE16" t="s">
        <v>274</v>
      </c>
      <c r="CF16" t="s">
        <v>263</v>
      </c>
      <c r="CG16" t="s">
        <v>263</v>
      </c>
      <c r="CH16" t="s">
        <v>263</v>
      </c>
      <c r="CM16" t="s">
        <v>263</v>
      </c>
      <c r="CP16" t="s">
        <v>266</v>
      </c>
      <c r="CQ16" t="s">
        <v>266</v>
      </c>
      <c r="CR16" t="s">
        <v>266</v>
      </c>
      <c r="CS16" t="s">
        <v>266</v>
      </c>
      <c r="CT16" t="s">
        <v>266</v>
      </c>
      <c r="CU16" t="s">
        <v>263</v>
      </c>
      <c r="CV16" t="s">
        <v>263</v>
      </c>
      <c r="CW16" t="s">
        <v>263</v>
      </c>
      <c r="CX16" t="s">
        <v>261</v>
      </c>
      <c r="DA16" t="s">
        <v>275</v>
      </c>
      <c r="DB16" t="s">
        <v>275</v>
      </c>
      <c r="DD16" t="s">
        <v>261</v>
      </c>
      <c r="DE16" t="s">
        <v>276</v>
      </c>
      <c r="DG16" t="s">
        <v>261</v>
      </c>
      <c r="DH16" t="s">
        <v>261</v>
      </c>
      <c r="DJ16" t="s">
        <v>277</v>
      </c>
      <c r="DK16" t="s">
        <v>278</v>
      </c>
      <c r="DL16" t="s">
        <v>277</v>
      </c>
      <c r="DM16" t="s">
        <v>278</v>
      </c>
      <c r="DN16" t="s">
        <v>277</v>
      </c>
      <c r="DO16" t="s">
        <v>278</v>
      </c>
      <c r="DP16" t="s">
        <v>268</v>
      </c>
      <c r="DQ16" t="s">
        <v>268</v>
      </c>
      <c r="DR16" t="s">
        <v>263</v>
      </c>
      <c r="DS16" t="s">
        <v>279</v>
      </c>
      <c r="DT16" t="s">
        <v>263</v>
      </c>
      <c r="DV16" t="s">
        <v>264</v>
      </c>
      <c r="DW16" t="s">
        <v>280</v>
      </c>
      <c r="DX16" t="s">
        <v>264</v>
      </c>
      <c r="DZ16" t="s">
        <v>273</v>
      </c>
      <c r="EA16" t="s">
        <v>281</v>
      </c>
      <c r="EB16" t="s">
        <v>273</v>
      </c>
      <c r="EG16" t="s">
        <v>268</v>
      </c>
      <c r="EH16" t="s">
        <v>268</v>
      </c>
      <c r="EI16" t="s">
        <v>277</v>
      </c>
      <c r="EJ16" t="s">
        <v>278</v>
      </c>
      <c r="EK16" t="s">
        <v>278</v>
      </c>
      <c r="EO16" t="s">
        <v>278</v>
      </c>
      <c r="ES16" t="s">
        <v>264</v>
      </c>
      <c r="ET16" t="s">
        <v>264</v>
      </c>
      <c r="EU16" t="s">
        <v>273</v>
      </c>
      <c r="EV16" t="s">
        <v>273</v>
      </c>
      <c r="EW16" t="s">
        <v>282</v>
      </c>
      <c r="EX16" t="s">
        <v>282</v>
      </c>
      <c r="EZ16" t="s">
        <v>269</v>
      </c>
      <c r="FA16" t="s">
        <v>269</v>
      </c>
      <c r="FB16" t="s">
        <v>266</v>
      </c>
      <c r="FC16" t="s">
        <v>266</v>
      </c>
      <c r="FD16" t="s">
        <v>266</v>
      </c>
      <c r="FE16" t="s">
        <v>266</v>
      </c>
      <c r="FF16" t="s">
        <v>266</v>
      </c>
      <c r="FG16" t="s">
        <v>268</v>
      </c>
      <c r="FH16" t="s">
        <v>268</v>
      </c>
      <c r="FI16" t="s">
        <v>268</v>
      </c>
      <c r="FJ16" t="s">
        <v>266</v>
      </c>
      <c r="FK16" t="s">
        <v>264</v>
      </c>
      <c r="FL16" t="s">
        <v>273</v>
      </c>
      <c r="FM16" t="s">
        <v>268</v>
      </c>
      <c r="FN16" t="s">
        <v>268</v>
      </c>
    </row>
    <row r="17" spans="1:170" x14ac:dyDescent="0.25">
      <c r="A17">
        <v>1</v>
      </c>
      <c r="B17">
        <v>1608319199.5</v>
      </c>
      <c r="C17">
        <v>0</v>
      </c>
      <c r="D17" t="s">
        <v>283</v>
      </c>
      <c r="E17" t="s">
        <v>284</v>
      </c>
      <c r="F17" t="s">
        <v>285</v>
      </c>
      <c r="G17" t="s">
        <v>286</v>
      </c>
      <c r="H17">
        <v>1608319191.75</v>
      </c>
      <c r="I17">
        <f t="shared" ref="I17:I31" si="0">BW17*AG17*(BS17-BT17)/(100*BL17*(1000-AG17*BS17))</f>
        <v>2.0684827289762166E-4</v>
      </c>
      <c r="J17">
        <f t="shared" ref="J17:J31" si="1">BW17*AG17*(BR17-BQ17*(1000-AG17*BT17)/(1000-AG17*BS17))/(100*BL17)</f>
        <v>0.44636224656144463</v>
      </c>
      <c r="K17">
        <f t="shared" ref="K17:K31" si="2">BQ17 - IF(AG17&gt;1, J17*BL17*100/(AI17*CE17), 0)</f>
        <v>400.92716666666701</v>
      </c>
      <c r="L17">
        <f t="shared" ref="L17:L31" si="3">((R17-I17/2)*K17-J17)/(R17+I17/2)</f>
        <v>328.87616027264687</v>
      </c>
      <c r="M17">
        <f t="shared" ref="M17:M31" si="4">L17*(BX17+BY17)/1000</f>
        <v>33.794576859666897</v>
      </c>
      <c r="N17">
        <f t="shared" ref="N17:N31" si="5">(BQ17 - IF(AG17&gt;1, J17*BL17*100/(AI17*CE17), 0))*(BX17+BY17)/1000</f>
        <v>41.198376731875456</v>
      </c>
      <c r="O17">
        <f t="shared" ref="O17:O31" si="6">2/((1/Q17-1/P17)+SIGN(Q17)*SQRT((1/Q17-1/P17)*(1/Q17-1/P17) + 4*BM17/((BM17+1)*(BM17+1))*(2*1/Q17*1/P17-1/P17*1/P17)))</f>
        <v>1.1609773434433609E-2</v>
      </c>
      <c r="P17">
        <f t="shared" ref="P17:P31" si="7">IF(LEFT(BN17,1)&lt;&gt;"0",IF(LEFT(BN17,1)="1",3,BO17),$D$5+$E$5*(CE17*BX17/($K$5*1000))+$F$5*(CE17*BX17/($K$5*1000))*MAX(MIN(BL17,$J$5),$I$5)*MAX(MIN(BL17,$J$5),$I$5)+$G$5*MAX(MIN(BL17,$J$5),$I$5)*(CE17*BX17/($K$5*1000))+$H$5*(CE17*BX17/($K$5*1000))*(CE17*BX17/($K$5*1000)))</f>
        <v>2.9756174370661457</v>
      </c>
      <c r="Q17">
        <f t="shared" ref="Q17:Q31" si="8">I17*(1000-(1000*0.61365*EXP(17.502*U17/(240.97+U17))/(BX17+BY17)+BS17)/2)/(1000*0.61365*EXP(17.502*U17/(240.97+U17))/(BX17+BY17)-BS17)</f>
        <v>1.1584667145703782E-2</v>
      </c>
      <c r="R17">
        <f t="shared" ref="R17:R31" si="9">1/((BM17+1)/(O17/1.6)+1/(P17/1.37)) + BM17/((BM17+1)/(O17/1.6) + BM17/(P17/1.37))</f>
        <v>7.2426680978452335E-3</v>
      </c>
      <c r="S17">
        <f t="shared" ref="S17:S31" si="10">(BI17*BK17)</f>
        <v>231.29140054487749</v>
      </c>
      <c r="T17">
        <f t="shared" ref="T17:T31" si="11">(BZ17+(S17+2*0.95*0.0000000567*(((BZ17+$B$7)+273)^4-(BZ17+273)^4)-44100*I17)/(1.84*29.3*P17+8*0.95*0.0000000567*(BZ17+273)^3))</f>
        <v>29.258229059365515</v>
      </c>
      <c r="U17">
        <f t="shared" ref="U17:U31" si="12">($C$7*CA17+$D$7*CB17+$E$7*T17)</f>
        <v>28.876463333333302</v>
      </c>
      <c r="V17">
        <f t="shared" ref="V17:V31" si="13">0.61365*EXP(17.502*U17/(240.97+U17))</f>
        <v>3.993112535220702</v>
      </c>
      <c r="W17">
        <f t="shared" ref="W17:W31" si="14">(X17/Y17*100)</f>
        <v>58.445355832230781</v>
      </c>
      <c r="X17">
        <f t="shared" ref="X17:X31" si="15">BS17*(BX17+BY17)/1000</f>
        <v>2.2137497691289849</v>
      </c>
      <c r="Y17">
        <f t="shared" ref="Y17:Y31" si="16">0.61365*EXP(17.502*BZ17/(240.97+BZ17))</f>
        <v>3.7877257099496884</v>
      </c>
      <c r="Z17">
        <f t="shared" ref="Z17:Z31" si="17">(V17-BS17*(BX17+BY17)/1000)</f>
        <v>1.7793627660917171</v>
      </c>
      <c r="AA17">
        <f t="shared" ref="AA17:AA31" si="18">(-I17*44100)</f>
        <v>-9.1220088347851149</v>
      </c>
      <c r="AB17">
        <f t="shared" ref="AB17:AB31" si="19">2*29.3*P17*0.92*(BZ17-U17)</f>
        <v>-145.76644966695829</v>
      </c>
      <c r="AC17">
        <f t="shared" ref="AC17:AC31" si="20">2*0.95*0.0000000567*(((BZ17+$B$7)+273)^4-(U17+273)^4)</f>
        <v>-10.72304484223203</v>
      </c>
      <c r="AD17">
        <f t="shared" ref="AD17:AD31" si="21">S17+AC17+AA17+AB17</f>
        <v>65.679897200902047</v>
      </c>
      <c r="AE17">
        <v>7</v>
      </c>
      <c r="AF17">
        <v>1</v>
      </c>
      <c r="AG17">
        <f t="shared" ref="AG17:AG31" si="22">IF(AE17*$H$13&gt;=AI17,1,(AI17/(AI17-AE17*$H$13)))</f>
        <v>1</v>
      </c>
      <c r="AH17">
        <f t="shared" ref="AH17:AH31" si="23">(AG17-1)*100</f>
        <v>0</v>
      </c>
      <c r="AI17">
        <f t="shared" ref="AI17:AI31" si="24">MAX(0,($B$13+$C$13*CE17)/(1+$D$13*CE17)*BX17/(BZ17+273)*$E$13)</f>
        <v>54104.042520216673</v>
      </c>
      <c r="AJ17" t="s">
        <v>287</v>
      </c>
      <c r="AK17">
        <v>715.47692307692296</v>
      </c>
      <c r="AL17">
        <v>3262.08</v>
      </c>
      <c r="AM17">
        <f t="shared" ref="AM17:AM31" si="25">AL17-AK17</f>
        <v>2546.603076923077</v>
      </c>
      <c r="AN17">
        <f t="shared" ref="AN17:AN31" si="26">AM17/AL17</f>
        <v>0.78066849277855754</v>
      </c>
      <c r="AO17">
        <v>-0.57774747981622299</v>
      </c>
      <c r="AP17" t="s">
        <v>288</v>
      </c>
      <c r="AQ17">
        <v>738.05111999999997</v>
      </c>
      <c r="AR17">
        <v>817.4</v>
      </c>
      <c r="AS17">
        <f t="shared" ref="AS17:AS31" si="27">1-AQ17/AR17</f>
        <v>9.7074724736970874E-2</v>
      </c>
      <c r="AT17">
        <v>0.5</v>
      </c>
      <c r="AU17">
        <f t="shared" ref="AU17:AU31" si="28">BI17</f>
        <v>1180.1869907473229</v>
      </c>
      <c r="AV17">
        <f t="shared" ref="AV17:AV31" si="29">J17</f>
        <v>0.44636224656144463</v>
      </c>
      <c r="AW17">
        <f t="shared" ref="AW17:AW31" si="30">AS17*AT17*AU17</f>
        <v>57.28316363247518</v>
      </c>
      <c r="AX17">
        <f t="shared" ref="AX17:AX31" si="31">BC17/AR17</f>
        <v>0.28071935404942494</v>
      </c>
      <c r="AY17">
        <f t="shared" ref="AY17:AY31" si="32">(AV17-AO17)/AU17</f>
        <v>8.6775208878482602E-4</v>
      </c>
      <c r="AZ17">
        <f t="shared" ref="AZ17:AZ31" si="33">(AL17-AR17)/AR17</f>
        <v>2.9908000978712992</v>
      </c>
      <c r="BA17" t="s">
        <v>289</v>
      </c>
      <c r="BB17">
        <v>587.94000000000005</v>
      </c>
      <c r="BC17">
        <f t="shared" ref="BC17:BC31" si="34">AR17-BB17</f>
        <v>229.45999999999992</v>
      </c>
      <c r="BD17">
        <f t="shared" ref="BD17:BD31" si="35">(AR17-AQ17)/(AR17-BB17)</f>
        <v>0.34580702518957568</v>
      </c>
      <c r="BE17">
        <f t="shared" ref="BE17:BE31" si="36">(AL17-AR17)/(AL17-BB17)</f>
        <v>0.91419297418983303</v>
      </c>
      <c r="BF17">
        <f t="shared" ref="BF17:BF31" si="37">(AR17-AQ17)/(AR17-AK17)</f>
        <v>0.77851731320754647</v>
      </c>
      <c r="BG17">
        <f t="shared" ref="BG17:BG31" si="38">(AL17-AR17)/(AL17-AK17)</f>
        <v>0.95997685000592037</v>
      </c>
      <c r="BH17">
        <f t="shared" ref="BH17:BH31" si="39">$B$11*CF17+$C$11*CG17+$F$11*CH17*(1-CK17)</f>
        <v>1400.0023333333299</v>
      </c>
      <c r="BI17">
        <f t="shared" ref="BI17:BI31" si="40">BH17*BJ17</f>
        <v>1180.1869907473229</v>
      </c>
      <c r="BJ17">
        <f t="shared" ref="BJ17:BJ31" si="41">($B$11*$D$9+$C$11*$D$9+$F$11*((CU17+CM17)/MAX(CU17+CM17+CV17, 0.1)*$I$9+CV17/MAX(CU17+CM17+CV17, 0.1)*$J$9))/($B$11+$C$11+$F$11)</f>
        <v>0.84298930269449002</v>
      </c>
      <c r="BK17">
        <f t="shared" ref="BK17:BK31" si="42">($B$11*$K$9+$C$11*$K$9+$F$11*((CU17+CM17)/MAX(CU17+CM17+CV17, 0.1)*$P$9+CV17/MAX(CU17+CM17+CV17, 0.1)*$Q$9))/($B$11+$C$11+$F$11)</f>
        <v>0.1959786053889801</v>
      </c>
      <c r="BL17">
        <v>6</v>
      </c>
      <c r="BM17">
        <v>0.5</v>
      </c>
      <c r="BN17" t="s">
        <v>290</v>
      </c>
      <c r="BO17">
        <v>2</v>
      </c>
      <c r="BP17">
        <v>1608319191.75</v>
      </c>
      <c r="BQ17">
        <v>400.92716666666701</v>
      </c>
      <c r="BR17">
        <v>401.56229999999999</v>
      </c>
      <c r="BS17">
        <v>21.543383333333299</v>
      </c>
      <c r="BT17">
        <v>21.300519999999999</v>
      </c>
      <c r="BU17">
        <v>398.22116666666699</v>
      </c>
      <c r="BV17">
        <v>21.3053833333333</v>
      </c>
      <c r="BW17">
        <v>500.0147</v>
      </c>
      <c r="BX17">
        <v>102.657733333333</v>
      </c>
      <c r="BY17">
        <v>0.100024576666667</v>
      </c>
      <c r="BZ17">
        <v>27.9678166666667</v>
      </c>
      <c r="CA17">
        <v>28.876463333333302</v>
      </c>
      <c r="CB17">
        <v>999.9</v>
      </c>
      <c r="CC17">
        <v>0</v>
      </c>
      <c r="CD17">
        <v>0</v>
      </c>
      <c r="CE17">
        <v>9999.2469999999994</v>
      </c>
      <c r="CF17">
        <v>0</v>
      </c>
      <c r="CG17">
        <v>458.65263333333297</v>
      </c>
      <c r="CH17">
        <v>1400.0023333333299</v>
      </c>
      <c r="CI17">
        <v>0.89999929999999995</v>
      </c>
      <c r="CJ17">
        <v>0.10000075</v>
      </c>
      <c r="CK17">
        <v>0</v>
      </c>
      <c r="CL17">
        <v>738.08799999999997</v>
      </c>
      <c r="CM17">
        <v>4.9997499999999997</v>
      </c>
      <c r="CN17">
        <v>10258.469999999999</v>
      </c>
      <c r="CO17">
        <v>12178.07</v>
      </c>
      <c r="CP17">
        <v>48.595599999999997</v>
      </c>
      <c r="CQ17">
        <v>50.703800000000001</v>
      </c>
      <c r="CR17">
        <v>49.666333333333299</v>
      </c>
      <c r="CS17">
        <v>49.682866666666598</v>
      </c>
      <c r="CT17">
        <v>49.6374</v>
      </c>
      <c r="CU17">
        <v>1255.50133333333</v>
      </c>
      <c r="CV17">
        <v>139.501</v>
      </c>
      <c r="CW17">
        <v>0</v>
      </c>
      <c r="CX17">
        <v>1361.0999999046301</v>
      </c>
      <c r="CY17">
        <v>0</v>
      </c>
      <c r="CZ17">
        <v>738.05111999999997</v>
      </c>
      <c r="DA17">
        <v>-6.0008461769083601</v>
      </c>
      <c r="DB17">
        <v>-95.469230945483204</v>
      </c>
      <c r="DC17">
        <v>10257.884</v>
      </c>
      <c r="DD17">
        <v>15</v>
      </c>
      <c r="DE17">
        <v>1608319229</v>
      </c>
      <c r="DF17" t="s">
        <v>291</v>
      </c>
      <c r="DG17">
        <v>1608319229</v>
      </c>
      <c r="DH17">
        <v>1608319216.5</v>
      </c>
      <c r="DI17">
        <v>4</v>
      </c>
      <c r="DJ17">
        <v>-0.70899999999999996</v>
      </c>
      <c r="DK17">
        <v>2.3E-2</v>
      </c>
      <c r="DL17">
        <v>2.706</v>
      </c>
      <c r="DM17">
        <v>0.23799999999999999</v>
      </c>
      <c r="DN17">
        <v>401</v>
      </c>
      <c r="DO17">
        <v>21</v>
      </c>
      <c r="DP17">
        <v>0.32</v>
      </c>
      <c r="DQ17">
        <v>0.2</v>
      </c>
      <c r="DR17">
        <v>-0.15675332529826</v>
      </c>
      <c r="DS17">
        <v>1.66636216243448</v>
      </c>
      <c r="DT17">
        <v>0.12485670584198499</v>
      </c>
      <c r="DU17">
        <v>0</v>
      </c>
      <c r="DV17">
        <v>7.3604306600000002E-2</v>
      </c>
      <c r="DW17">
        <v>-2.24967663184872</v>
      </c>
      <c r="DX17">
        <v>0.16269153132245201</v>
      </c>
      <c r="DY17">
        <v>0</v>
      </c>
      <c r="DZ17">
        <v>0.21994113333333301</v>
      </c>
      <c r="EA17">
        <v>0.554212164627364</v>
      </c>
      <c r="EB17">
        <v>4.2728665462218901E-2</v>
      </c>
      <c r="EC17">
        <v>0</v>
      </c>
      <c r="ED17">
        <v>0</v>
      </c>
      <c r="EE17">
        <v>3</v>
      </c>
      <c r="EF17" t="s">
        <v>292</v>
      </c>
      <c r="EG17">
        <v>100</v>
      </c>
      <c r="EH17">
        <v>100</v>
      </c>
      <c r="EI17">
        <v>2.706</v>
      </c>
      <c r="EJ17">
        <v>0.23799999999999999</v>
      </c>
      <c r="EK17">
        <v>3.4148999999999901</v>
      </c>
      <c r="EL17">
        <v>0</v>
      </c>
      <c r="EM17">
        <v>0</v>
      </c>
      <c r="EN17">
        <v>0</v>
      </c>
      <c r="EO17">
        <v>0.21507500000000199</v>
      </c>
      <c r="EP17">
        <v>0</v>
      </c>
      <c r="EQ17">
        <v>0</v>
      </c>
      <c r="ER17">
        <v>0</v>
      </c>
      <c r="ES17">
        <v>-1</v>
      </c>
      <c r="ET17">
        <v>-1</v>
      </c>
      <c r="EU17">
        <v>-1</v>
      </c>
      <c r="EV17">
        <v>-1</v>
      </c>
      <c r="EW17">
        <v>32.299999999999997</v>
      </c>
      <c r="EX17">
        <v>32.4</v>
      </c>
      <c r="EY17">
        <v>2</v>
      </c>
      <c r="EZ17">
        <v>488.48700000000002</v>
      </c>
      <c r="FA17">
        <v>500.83300000000003</v>
      </c>
      <c r="FB17">
        <v>24.0246</v>
      </c>
      <c r="FC17">
        <v>32.901600000000002</v>
      </c>
      <c r="FD17">
        <v>30.000299999999999</v>
      </c>
      <c r="FE17">
        <v>32.770000000000003</v>
      </c>
      <c r="FF17">
        <v>32.723199999999999</v>
      </c>
      <c r="FG17">
        <v>21.218499999999999</v>
      </c>
      <c r="FH17">
        <v>18.862500000000001</v>
      </c>
      <c r="FI17">
        <v>64.705299999999994</v>
      </c>
      <c r="FJ17">
        <v>24.030100000000001</v>
      </c>
      <c r="FK17">
        <v>401.017</v>
      </c>
      <c r="FL17">
        <v>21.215800000000002</v>
      </c>
      <c r="FM17">
        <v>101.39</v>
      </c>
      <c r="FN17">
        <v>100.76300000000001</v>
      </c>
    </row>
    <row r="18" spans="1:170" x14ac:dyDescent="0.25">
      <c r="A18">
        <v>2</v>
      </c>
      <c r="B18">
        <v>1608319350</v>
      </c>
      <c r="C18">
        <v>150.5</v>
      </c>
      <c r="D18" t="s">
        <v>293</v>
      </c>
      <c r="E18" t="s">
        <v>294</v>
      </c>
      <c r="F18" t="s">
        <v>285</v>
      </c>
      <c r="G18" t="s">
        <v>286</v>
      </c>
      <c r="H18">
        <v>1608319342</v>
      </c>
      <c r="I18">
        <f t="shared" si="0"/>
        <v>2.7277805489664923E-4</v>
      </c>
      <c r="J18">
        <f t="shared" si="1"/>
        <v>-1.3412629592523437</v>
      </c>
      <c r="K18">
        <f t="shared" si="2"/>
        <v>49.636425806451598</v>
      </c>
      <c r="L18">
        <f t="shared" si="3"/>
        <v>188.64122172406309</v>
      </c>
      <c r="M18">
        <f t="shared" si="4"/>
        <v>19.384577840458334</v>
      </c>
      <c r="N18">
        <f t="shared" si="5"/>
        <v>5.1005880420703393</v>
      </c>
      <c r="O18">
        <f t="shared" si="6"/>
        <v>1.5100749505669466E-2</v>
      </c>
      <c r="P18">
        <f t="shared" si="7"/>
        <v>2.9760537751985732</v>
      </c>
      <c r="Q18">
        <f t="shared" si="8"/>
        <v>1.5058310642121386E-2</v>
      </c>
      <c r="R18">
        <f t="shared" si="9"/>
        <v>9.4152471071479466E-3</v>
      </c>
      <c r="S18">
        <f t="shared" si="10"/>
        <v>231.29441834529496</v>
      </c>
      <c r="T18">
        <f t="shared" si="11"/>
        <v>29.269885528840462</v>
      </c>
      <c r="U18">
        <f t="shared" si="12"/>
        <v>28.918348387096799</v>
      </c>
      <c r="V18">
        <f t="shared" si="13"/>
        <v>4.0028097546821328</v>
      </c>
      <c r="W18">
        <f t="shared" si="14"/>
        <v>57.919572516211417</v>
      </c>
      <c r="X18">
        <f t="shared" si="15"/>
        <v>2.1975118660705548</v>
      </c>
      <c r="Y18">
        <f t="shared" si="16"/>
        <v>3.7940747326052549</v>
      </c>
      <c r="Z18">
        <f t="shared" si="17"/>
        <v>1.805297888611578</v>
      </c>
      <c r="AA18">
        <f t="shared" si="18"/>
        <v>-12.029512220942232</v>
      </c>
      <c r="AB18">
        <f t="shared" si="19"/>
        <v>-147.89924638735963</v>
      </c>
      <c r="AC18">
        <f t="shared" si="20"/>
        <v>-10.882168652642878</v>
      </c>
      <c r="AD18">
        <f t="shared" si="21"/>
        <v>60.48349108435022</v>
      </c>
      <c r="AE18">
        <v>7</v>
      </c>
      <c r="AF18">
        <v>1</v>
      </c>
      <c r="AG18">
        <f t="shared" si="22"/>
        <v>1</v>
      </c>
      <c r="AH18">
        <f t="shared" si="23"/>
        <v>0</v>
      </c>
      <c r="AI18">
        <f t="shared" si="24"/>
        <v>54111.71153882677</v>
      </c>
      <c r="AJ18" t="s">
        <v>287</v>
      </c>
      <c r="AK18">
        <v>715.47692307692296</v>
      </c>
      <c r="AL18">
        <v>3262.08</v>
      </c>
      <c r="AM18">
        <f t="shared" si="25"/>
        <v>2546.603076923077</v>
      </c>
      <c r="AN18">
        <f t="shared" si="26"/>
        <v>0.78066849277855754</v>
      </c>
      <c r="AO18">
        <v>-0.57774747981622299</v>
      </c>
      <c r="AP18" t="s">
        <v>295</v>
      </c>
      <c r="AQ18">
        <v>704.44511999999997</v>
      </c>
      <c r="AR18">
        <v>764.9</v>
      </c>
      <c r="AS18">
        <f t="shared" si="27"/>
        <v>7.9036318473002964E-2</v>
      </c>
      <c r="AT18">
        <v>0.5</v>
      </c>
      <c r="AU18">
        <f t="shared" si="28"/>
        <v>1180.2019362312058</v>
      </c>
      <c r="AV18">
        <f t="shared" si="29"/>
        <v>-1.3412629592523437</v>
      </c>
      <c r="AW18">
        <f t="shared" si="30"/>
        <v>46.639408047212157</v>
      </c>
      <c r="AX18">
        <f t="shared" si="31"/>
        <v>0.23310236632239503</v>
      </c>
      <c r="AY18">
        <f t="shared" si="32"/>
        <v>-6.4693630470925216E-4</v>
      </c>
      <c r="AZ18">
        <f t="shared" si="33"/>
        <v>3.2647143417440185</v>
      </c>
      <c r="BA18" t="s">
        <v>296</v>
      </c>
      <c r="BB18">
        <v>586.6</v>
      </c>
      <c r="BC18">
        <f t="shared" si="34"/>
        <v>178.29999999999995</v>
      </c>
      <c r="BD18">
        <f t="shared" si="35"/>
        <v>0.33906270330902982</v>
      </c>
      <c r="BE18">
        <f t="shared" si="36"/>
        <v>0.93335775262756582</v>
      </c>
      <c r="BF18">
        <f t="shared" si="37"/>
        <v>1.2232115797665346</v>
      </c>
      <c r="BG18">
        <f t="shared" si="38"/>
        <v>0.98059254802173867</v>
      </c>
      <c r="BH18">
        <f t="shared" si="39"/>
        <v>1400.02</v>
      </c>
      <c r="BI18">
        <f t="shared" si="40"/>
        <v>1180.2019362312058</v>
      </c>
      <c r="BJ18">
        <f t="shared" si="41"/>
        <v>0.84298934031742823</v>
      </c>
      <c r="BK18">
        <f t="shared" si="42"/>
        <v>0.19597868063485668</v>
      </c>
      <c r="BL18">
        <v>6</v>
      </c>
      <c r="BM18">
        <v>0.5</v>
      </c>
      <c r="BN18" t="s">
        <v>290</v>
      </c>
      <c r="BO18">
        <v>2</v>
      </c>
      <c r="BP18">
        <v>1608319342</v>
      </c>
      <c r="BQ18">
        <v>49.636425806451598</v>
      </c>
      <c r="BR18">
        <v>48.0431806451613</v>
      </c>
      <c r="BS18">
        <v>21.3851096774194</v>
      </c>
      <c r="BT18">
        <v>21.064780645161299</v>
      </c>
      <c r="BU18">
        <v>46.9306129032258</v>
      </c>
      <c r="BV18">
        <v>21.146899999999999</v>
      </c>
      <c r="BW18">
        <v>500.00712903225798</v>
      </c>
      <c r="BX18">
        <v>102.65900000000001</v>
      </c>
      <c r="BY18">
        <v>9.9971041935483895E-2</v>
      </c>
      <c r="BZ18">
        <v>27.996541935483901</v>
      </c>
      <c r="CA18">
        <v>28.918348387096799</v>
      </c>
      <c r="CB18">
        <v>999.9</v>
      </c>
      <c r="CC18">
        <v>0</v>
      </c>
      <c r="CD18">
        <v>0</v>
      </c>
      <c r="CE18">
        <v>10001.5912903226</v>
      </c>
      <c r="CF18">
        <v>0</v>
      </c>
      <c r="CG18">
        <v>689.215709677419</v>
      </c>
      <c r="CH18">
        <v>1400.02</v>
      </c>
      <c r="CI18">
        <v>0.89999674193548396</v>
      </c>
      <c r="CJ18">
        <v>0.100003270967742</v>
      </c>
      <c r="CK18">
        <v>0</v>
      </c>
      <c r="CL18">
        <v>704.46148387096798</v>
      </c>
      <c r="CM18">
        <v>4.9997499999999997</v>
      </c>
      <c r="CN18">
        <v>9762.9106451612897</v>
      </c>
      <c r="CO18">
        <v>12178.222580645201</v>
      </c>
      <c r="CP18">
        <v>47.912999999999997</v>
      </c>
      <c r="CQ18">
        <v>50.064032258064501</v>
      </c>
      <c r="CR18">
        <v>48.967483870967698</v>
      </c>
      <c r="CS18">
        <v>49.092483870967698</v>
      </c>
      <c r="CT18">
        <v>49.021999999999998</v>
      </c>
      <c r="CU18">
        <v>1255.51548387097</v>
      </c>
      <c r="CV18">
        <v>139.504516129032</v>
      </c>
      <c r="CW18">
        <v>0</v>
      </c>
      <c r="CX18">
        <v>149.5</v>
      </c>
      <c r="CY18">
        <v>0</v>
      </c>
      <c r="CZ18">
        <v>704.44511999999997</v>
      </c>
      <c r="DA18">
        <v>-5.0366923117473199</v>
      </c>
      <c r="DB18">
        <v>-89.3569232293939</v>
      </c>
      <c r="DC18">
        <v>9762.0871999999999</v>
      </c>
      <c r="DD18">
        <v>15</v>
      </c>
      <c r="DE18">
        <v>1608319229</v>
      </c>
      <c r="DF18" t="s">
        <v>291</v>
      </c>
      <c r="DG18">
        <v>1608319229</v>
      </c>
      <c r="DH18">
        <v>1608319216.5</v>
      </c>
      <c r="DI18">
        <v>4</v>
      </c>
      <c r="DJ18">
        <v>-0.70899999999999996</v>
      </c>
      <c r="DK18">
        <v>2.3E-2</v>
      </c>
      <c r="DL18">
        <v>2.706</v>
      </c>
      <c r="DM18">
        <v>0.23799999999999999</v>
      </c>
      <c r="DN18">
        <v>401</v>
      </c>
      <c r="DO18">
        <v>21</v>
      </c>
      <c r="DP18">
        <v>0.32</v>
      </c>
      <c r="DQ18">
        <v>0.2</v>
      </c>
      <c r="DR18">
        <v>-1.4258776654287699</v>
      </c>
      <c r="DS18">
        <v>8.7308128380829295</v>
      </c>
      <c r="DT18">
        <v>0.69971832309638904</v>
      </c>
      <c r="DU18">
        <v>0</v>
      </c>
      <c r="DV18">
        <v>1.6080492333333301</v>
      </c>
      <c r="DW18">
        <v>-9.2577703314794206</v>
      </c>
      <c r="DX18">
        <v>0.75706998161229799</v>
      </c>
      <c r="DY18">
        <v>0</v>
      </c>
      <c r="DZ18">
        <v>0.32067066666666699</v>
      </c>
      <c r="EA18">
        <v>-6.5217904338153304E-2</v>
      </c>
      <c r="EB18">
        <v>6.0604639609705101E-3</v>
      </c>
      <c r="EC18">
        <v>1</v>
      </c>
      <c r="ED18">
        <v>1</v>
      </c>
      <c r="EE18">
        <v>3</v>
      </c>
      <c r="EF18" t="s">
        <v>297</v>
      </c>
      <c r="EG18">
        <v>100</v>
      </c>
      <c r="EH18">
        <v>100</v>
      </c>
      <c r="EI18">
        <v>2.706</v>
      </c>
      <c r="EJ18">
        <v>0.2382</v>
      </c>
      <c r="EK18">
        <v>2.7058095238094202</v>
      </c>
      <c r="EL18">
        <v>0</v>
      </c>
      <c r="EM18">
        <v>0</v>
      </c>
      <c r="EN18">
        <v>0</v>
      </c>
      <c r="EO18">
        <v>0.238210000000002</v>
      </c>
      <c r="EP18">
        <v>0</v>
      </c>
      <c r="EQ18">
        <v>0</v>
      </c>
      <c r="ER18">
        <v>0</v>
      </c>
      <c r="ES18">
        <v>-1</v>
      </c>
      <c r="ET18">
        <v>-1</v>
      </c>
      <c r="EU18">
        <v>-1</v>
      </c>
      <c r="EV18">
        <v>-1</v>
      </c>
      <c r="EW18">
        <v>2</v>
      </c>
      <c r="EX18">
        <v>2.2000000000000002</v>
      </c>
      <c r="EY18">
        <v>2</v>
      </c>
      <c r="EZ18">
        <v>488.803</v>
      </c>
      <c r="FA18">
        <v>498.87900000000002</v>
      </c>
      <c r="FB18">
        <v>24.0002</v>
      </c>
      <c r="FC18">
        <v>33.019399999999997</v>
      </c>
      <c r="FD18">
        <v>30.0001</v>
      </c>
      <c r="FE18">
        <v>32.913800000000002</v>
      </c>
      <c r="FF18">
        <v>32.869999999999997</v>
      </c>
      <c r="FG18">
        <v>5.4709500000000002</v>
      </c>
      <c r="FH18">
        <v>19.4162</v>
      </c>
      <c r="FI18">
        <v>64.705299999999994</v>
      </c>
      <c r="FJ18">
        <v>24.000800000000002</v>
      </c>
      <c r="FK18">
        <v>48.3825</v>
      </c>
      <c r="FL18">
        <v>21.068899999999999</v>
      </c>
      <c r="FM18">
        <v>101.379</v>
      </c>
      <c r="FN18">
        <v>100.745</v>
      </c>
    </row>
    <row r="19" spans="1:170" x14ac:dyDescent="0.25">
      <c r="A19">
        <v>3</v>
      </c>
      <c r="B19">
        <v>1608319431</v>
      </c>
      <c r="C19">
        <v>231.5</v>
      </c>
      <c r="D19" t="s">
        <v>298</v>
      </c>
      <c r="E19" t="s">
        <v>299</v>
      </c>
      <c r="F19" t="s">
        <v>285</v>
      </c>
      <c r="G19" t="s">
        <v>286</v>
      </c>
      <c r="H19">
        <v>1608319423.25</v>
      </c>
      <c r="I19">
        <f t="shared" si="0"/>
        <v>1.8361789640501368E-4</v>
      </c>
      <c r="J19">
        <f t="shared" si="1"/>
        <v>-1.1115683499052933</v>
      </c>
      <c r="K19">
        <f t="shared" si="2"/>
        <v>79.620793333333296</v>
      </c>
      <c r="L19">
        <f t="shared" si="3"/>
        <v>250.78098702150717</v>
      </c>
      <c r="M19">
        <f t="shared" si="4"/>
        <v>25.769960807559723</v>
      </c>
      <c r="N19">
        <f t="shared" si="5"/>
        <v>8.1817395650127409</v>
      </c>
      <c r="O19">
        <f t="shared" si="6"/>
        <v>1.0123697536035358E-2</v>
      </c>
      <c r="P19">
        <f t="shared" si="7"/>
        <v>2.9763003582711369</v>
      </c>
      <c r="Q19">
        <f t="shared" si="8"/>
        <v>1.0104605874867922E-2</v>
      </c>
      <c r="R19">
        <f t="shared" si="9"/>
        <v>6.3170909466047564E-3</v>
      </c>
      <c r="S19">
        <f t="shared" si="10"/>
        <v>231.29126477474713</v>
      </c>
      <c r="T19">
        <f t="shared" si="11"/>
        <v>29.281542516947642</v>
      </c>
      <c r="U19">
        <f t="shared" si="12"/>
        <v>28.93892</v>
      </c>
      <c r="V19">
        <f t="shared" si="13"/>
        <v>4.0075800056541215</v>
      </c>
      <c r="W19">
        <f t="shared" si="14"/>
        <v>57.934170594099378</v>
      </c>
      <c r="X19">
        <f t="shared" si="15"/>
        <v>2.1966477635983725</v>
      </c>
      <c r="Y19">
        <f t="shared" si="16"/>
        <v>3.7916271883628245</v>
      </c>
      <c r="Z19">
        <f t="shared" si="17"/>
        <v>1.810932242055749</v>
      </c>
      <c r="AA19">
        <f t="shared" si="18"/>
        <v>-8.0975492314611035</v>
      </c>
      <c r="AB19">
        <f t="shared" si="19"/>
        <v>-152.988435960304</v>
      </c>
      <c r="AC19">
        <f t="shared" si="20"/>
        <v>-11.256223822836398</v>
      </c>
      <c r="AD19">
        <f t="shared" si="21"/>
        <v>58.949055760145626</v>
      </c>
      <c r="AE19">
        <v>6</v>
      </c>
      <c r="AF19">
        <v>1</v>
      </c>
      <c r="AG19">
        <f t="shared" si="22"/>
        <v>1</v>
      </c>
      <c r="AH19">
        <f t="shared" si="23"/>
        <v>0</v>
      </c>
      <c r="AI19">
        <f t="shared" si="24"/>
        <v>54120.935860037636</v>
      </c>
      <c r="AJ19" t="s">
        <v>287</v>
      </c>
      <c r="AK19">
        <v>715.47692307692296</v>
      </c>
      <c r="AL19">
        <v>3262.08</v>
      </c>
      <c r="AM19">
        <f t="shared" si="25"/>
        <v>2546.603076923077</v>
      </c>
      <c r="AN19">
        <f t="shared" si="26"/>
        <v>0.78066849277855754</v>
      </c>
      <c r="AO19">
        <v>-0.57774747981622299</v>
      </c>
      <c r="AP19" t="s">
        <v>300</v>
      </c>
      <c r="AQ19">
        <v>691.92208000000005</v>
      </c>
      <c r="AR19">
        <v>748.73</v>
      </c>
      <c r="AS19">
        <f t="shared" si="27"/>
        <v>7.5872370547460322E-2</v>
      </c>
      <c r="AT19">
        <v>0.5</v>
      </c>
      <c r="AU19">
        <f t="shared" si="28"/>
        <v>1180.188680747279</v>
      </c>
      <c r="AV19">
        <f t="shared" si="29"/>
        <v>-1.1115683499052933</v>
      </c>
      <c r="AW19">
        <f t="shared" si="30"/>
        <v>44.771856450787951</v>
      </c>
      <c r="AX19">
        <f t="shared" si="31"/>
        <v>0.22488747612624041</v>
      </c>
      <c r="AY19">
        <f t="shared" si="32"/>
        <v>-4.52318242665285E-4</v>
      </c>
      <c r="AZ19">
        <f t="shared" si="33"/>
        <v>3.3568175443751418</v>
      </c>
      <c r="BA19" t="s">
        <v>301</v>
      </c>
      <c r="BB19">
        <v>580.35</v>
      </c>
      <c r="BC19">
        <f t="shared" si="34"/>
        <v>168.38</v>
      </c>
      <c r="BD19">
        <f t="shared" si="35"/>
        <v>0.33737926119491607</v>
      </c>
      <c r="BE19">
        <f t="shared" si="36"/>
        <v>0.93721217273923918</v>
      </c>
      <c r="BF19">
        <f t="shared" si="37"/>
        <v>1.7083507830391556</v>
      </c>
      <c r="BG19">
        <f t="shared" si="38"/>
        <v>0.98694218301061076</v>
      </c>
      <c r="BH19">
        <f t="shared" si="39"/>
        <v>1400.0046666666699</v>
      </c>
      <c r="BI19">
        <f t="shared" si="40"/>
        <v>1180.188680747279</v>
      </c>
      <c r="BJ19">
        <f t="shared" si="41"/>
        <v>0.84298910485580014</v>
      </c>
      <c r="BK19">
        <f t="shared" si="42"/>
        <v>0.19597820971160029</v>
      </c>
      <c r="BL19">
        <v>6</v>
      </c>
      <c r="BM19">
        <v>0.5</v>
      </c>
      <c r="BN19" t="s">
        <v>290</v>
      </c>
      <c r="BO19">
        <v>2</v>
      </c>
      <c r="BP19">
        <v>1608319423.25</v>
      </c>
      <c r="BQ19">
        <v>79.620793333333296</v>
      </c>
      <c r="BR19">
        <v>78.304483333333295</v>
      </c>
      <c r="BS19">
        <v>21.376729999999998</v>
      </c>
      <c r="BT19">
        <v>21.161103333333301</v>
      </c>
      <c r="BU19">
        <v>76.914986666666707</v>
      </c>
      <c r="BV19">
        <v>21.13852</v>
      </c>
      <c r="BW19">
        <v>500.01073333333301</v>
      </c>
      <c r="BX19">
        <v>102.658866666667</v>
      </c>
      <c r="BY19">
        <v>9.9963313333333303E-2</v>
      </c>
      <c r="BZ19">
        <v>27.985473333333299</v>
      </c>
      <c r="CA19">
        <v>28.93892</v>
      </c>
      <c r="CB19">
        <v>999.9</v>
      </c>
      <c r="CC19">
        <v>0</v>
      </c>
      <c r="CD19">
        <v>0</v>
      </c>
      <c r="CE19">
        <v>10002.999</v>
      </c>
      <c r="CF19">
        <v>0</v>
      </c>
      <c r="CG19">
        <v>825.33583333333297</v>
      </c>
      <c r="CH19">
        <v>1400.0046666666699</v>
      </c>
      <c r="CI19">
        <v>0.90000613333333301</v>
      </c>
      <c r="CJ19">
        <v>9.9994116666666702E-2</v>
      </c>
      <c r="CK19">
        <v>0</v>
      </c>
      <c r="CL19">
        <v>691.99990000000003</v>
      </c>
      <c r="CM19">
        <v>4.9997499999999997</v>
      </c>
      <c r="CN19">
        <v>9582.2430000000004</v>
      </c>
      <c r="CO19">
        <v>12178.12</v>
      </c>
      <c r="CP19">
        <v>47.712200000000003</v>
      </c>
      <c r="CQ19">
        <v>49.862400000000001</v>
      </c>
      <c r="CR19">
        <v>48.733133333333299</v>
      </c>
      <c r="CS19">
        <v>48.866599999999998</v>
      </c>
      <c r="CT19">
        <v>48.803800000000003</v>
      </c>
      <c r="CU19">
        <v>1255.5126666666699</v>
      </c>
      <c r="CV19">
        <v>139.49199999999999</v>
      </c>
      <c r="CW19">
        <v>0</v>
      </c>
      <c r="CX19">
        <v>80.599999904632597</v>
      </c>
      <c r="CY19">
        <v>0</v>
      </c>
      <c r="CZ19">
        <v>691.92208000000005</v>
      </c>
      <c r="DA19">
        <v>-4.7746923114601003</v>
      </c>
      <c r="DB19">
        <v>-75.421538623107594</v>
      </c>
      <c r="DC19">
        <v>9581.1684000000005</v>
      </c>
      <c r="DD19">
        <v>15</v>
      </c>
      <c r="DE19">
        <v>1608319229</v>
      </c>
      <c r="DF19" t="s">
        <v>291</v>
      </c>
      <c r="DG19">
        <v>1608319229</v>
      </c>
      <c r="DH19">
        <v>1608319216.5</v>
      </c>
      <c r="DI19">
        <v>4</v>
      </c>
      <c r="DJ19">
        <v>-0.70899999999999996</v>
      </c>
      <c r="DK19">
        <v>2.3E-2</v>
      </c>
      <c r="DL19">
        <v>2.706</v>
      </c>
      <c r="DM19">
        <v>0.23799999999999999</v>
      </c>
      <c r="DN19">
        <v>401</v>
      </c>
      <c r="DO19">
        <v>21</v>
      </c>
      <c r="DP19">
        <v>0.32</v>
      </c>
      <c r="DQ19">
        <v>0.2</v>
      </c>
      <c r="DR19">
        <v>-1.1091359355125801</v>
      </c>
      <c r="DS19">
        <v>-0.175315399960638</v>
      </c>
      <c r="DT19">
        <v>2.27022743065468E-2</v>
      </c>
      <c r="DU19">
        <v>1</v>
      </c>
      <c r="DV19">
        <v>1.3153206666666699</v>
      </c>
      <c r="DW19">
        <v>0.122098331479419</v>
      </c>
      <c r="DX19">
        <v>2.3394128883594299E-2</v>
      </c>
      <c r="DY19">
        <v>1</v>
      </c>
      <c r="DZ19">
        <v>0.21439016666666699</v>
      </c>
      <c r="EA19">
        <v>0.14514999777530699</v>
      </c>
      <c r="EB19">
        <v>1.0611293722832401E-2</v>
      </c>
      <c r="EC19">
        <v>1</v>
      </c>
      <c r="ED19">
        <v>3</v>
      </c>
      <c r="EE19">
        <v>3</v>
      </c>
      <c r="EF19" t="s">
        <v>302</v>
      </c>
      <c r="EG19">
        <v>100</v>
      </c>
      <c r="EH19">
        <v>100</v>
      </c>
      <c r="EI19">
        <v>2.706</v>
      </c>
      <c r="EJ19">
        <v>0.2382</v>
      </c>
      <c r="EK19">
        <v>2.7058095238094202</v>
      </c>
      <c r="EL19">
        <v>0</v>
      </c>
      <c r="EM19">
        <v>0</v>
      </c>
      <c r="EN19">
        <v>0</v>
      </c>
      <c r="EO19">
        <v>0.238210000000002</v>
      </c>
      <c r="EP19">
        <v>0</v>
      </c>
      <c r="EQ19">
        <v>0</v>
      </c>
      <c r="ER19">
        <v>0</v>
      </c>
      <c r="ES19">
        <v>-1</v>
      </c>
      <c r="ET19">
        <v>-1</v>
      </c>
      <c r="EU19">
        <v>-1</v>
      </c>
      <c r="EV19">
        <v>-1</v>
      </c>
      <c r="EW19">
        <v>3.4</v>
      </c>
      <c r="EX19">
        <v>3.6</v>
      </c>
      <c r="EY19">
        <v>2</v>
      </c>
      <c r="EZ19">
        <v>489.19299999999998</v>
      </c>
      <c r="FA19">
        <v>498.51100000000002</v>
      </c>
      <c r="FB19">
        <v>23.8919</v>
      </c>
      <c r="FC19">
        <v>33.062100000000001</v>
      </c>
      <c r="FD19">
        <v>30.000399999999999</v>
      </c>
      <c r="FE19">
        <v>32.970700000000001</v>
      </c>
      <c r="FF19">
        <v>32.934100000000001</v>
      </c>
      <c r="FG19">
        <v>6.7909800000000002</v>
      </c>
      <c r="FH19">
        <v>18.922599999999999</v>
      </c>
      <c r="FI19">
        <v>64.705299999999994</v>
      </c>
      <c r="FJ19">
        <v>23.906400000000001</v>
      </c>
      <c r="FK19">
        <v>78.253600000000006</v>
      </c>
      <c r="FL19">
        <v>21.153400000000001</v>
      </c>
      <c r="FM19">
        <v>101.374</v>
      </c>
      <c r="FN19">
        <v>100.741</v>
      </c>
    </row>
    <row r="20" spans="1:170" x14ac:dyDescent="0.25">
      <c r="A20">
        <v>4</v>
      </c>
      <c r="B20">
        <v>1608319504</v>
      </c>
      <c r="C20">
        <v>304.5</v>
      </c>
      <c r="D20" t="s">
        <v>303</v>
      </c>
      <c r="E20" t="s">
        <v>304</v>
      </c>
      <c r="F20" t="s">
        <v>285</v>
      </c>
      <c r="G20" t="s">
        <v>286</v>
      </c>
      <c r="H20">
        <v>1608319496.25</v>
      </c>
      <c r="I20">
        <f t="shared" si="0"/>
        <v>2.3325103029004293E-4</v>
      </c>
      <c r="J20">
        <f t="shared" si="1"/>
        <v>-0.76343665648908698</v>
      </c>
      <c r="K20">
        <f t="shared" si="2"/>
        <v>99.616713333333294</v>
      </c>
      <c r="L20">
        <f t="shared" si="3"/>
        <v>190.65824256140056</v>
      </c>
      <c r="M20">
        <f t="shared" si="4"/>
        <v>19.591323553558606</v>
      </c>
      <c r="N20">
        <f t="shared" si="5"/>
        <v>10.236238601784644</v>
      </c>
      <c r="O20">
        <f t="shared" si="6"/>
        <v>1.28483207091264E-2</v>
      </c>
      <c r="P20">
        <f t="shared" si="7"/>
        <v>2.9751591736116438</v>
      </c>
      <c r="Q20">
        <f t="shared" si="8"/>
        <v>1.2817574872428997E-2</v>
      </c>
      <c r="R20">
        <f t="shared" si="9"/>
        <v>8.0137405029356845E-3</v>
      </c>
      <c r="S20">
        <f t="shared" si="10"/>
        <v>231.28917104918889</v>
      </c>
      <c r="T20">
        <f t="shared" si="11"/>
        <v>29.265938280465022</v>
      </c>
      <c r="U20">
        <f t="shared" si="12"/>
        <v>28.946863333333301</v>
      </c>
      <c r="V20">
        <f t="shared" si="13"/>
        <v>4.0094232726491859</v>
      </c>
      <c r="W20">
        <f t="shared" si="14"/>
        <v>57.927133478832182</v>
      </c>
      <c r="X20">
        <f t="shared" si="15"/>
        <v>2.1959528472802101</v>
      </c>
      <c r="Y20">
        <f t="shared" si="16"/>
        <v>3.7908881648401578</v>
      </c>
      <c r="Z20">
        <f t="shared" si="17"/>
        <v>1.8134704253689757</v>
      </c>
      <c r="AA20">
        <f t="shared" si="18"/>
        <v>-10.286370435790893</v>
      </c>
      <c r="AB20">
        <f t="shared" si="19"/>
        <v>-154.74012154484285</v>
      </c>
      <c r="AC20">
        <f t="shared" si="20"/>
        <v>-11.389733593545612</v>
      </c>
      <c r="AD20">
        <f t="shared" si="21"/>
        <v>54.872945475009544</v>
      </c>
      <c r="AE20">
        <v>6</v>
      </c>
      <c r="AF20">
        <v>1</v>
      </c>
      <c r="AG20">
        <f t="shared" si="22"/>
        <v>1</v>
      </c>
      <c r="AH20">
        <f t="shared" si="23"/>
        <v>0</v>
      </c>
      <c r="AI20">
        <f t="shared" si="24"/>
        <v>54087.988194719699</v>
      </c>
      <c r="AJ20" t="s">
        <v>287</v>
      </c>
      <c r="AK20">
        <v>715.47692307692296</v>
      </c>
      <c r="AL20">
        <v>3262.08</v>
      </c>
      <c r="AM20">
        <f t="shared" si="25"/>
        <v>2546.603076923077</v>
      </c>
      <c r="AN20">
        <f t="shared" si="26"/>
        <v>0.78066849277855754</v>
      </c>
      <c r="AO20">
        <v>-0.57774747981622299</v>
      </c>
      <c r="AP20" t="s">
        <v>305</v>
      </c>
      <c r="AQ20">
        <v>684.47361538461496</v>
      </c>
      <c r="AR20">
        <v>740.25</v>
      </c>
      <c r="AS20">
        <f t="shared" si="27"/>
        <v>7.5348037305484672E-2</v>
      </c>
      <c r="AT20">
        <v>0.5</v>
      </c>
      <c r="AU20">
        <f t="shared" si="28"/>
        <v>1180.1747297508882</v>
      </c>
      <c r="AV20">
        <f t="shared" si="29"/>
        <v>-0.76343665648908698</v>
      </c>
      <c r="AW20">
        <f t="shared" si="30"/>
        <v>44.461924782130112</v>
      </c>
      <c r="AX20">
        <f t="shared" si="31"/>
        <v>0.23378588314758519</v>
      </c>
      <c r="AY20">
        <f t="shared" si="32"/>
        <v>-1.5734041069669349E-4</v>
      </c>
      <c r="AZ20">
        <f t="shared" si="33"/>
        <v>3.4067274569402226</v>
      </c>
      <c r="BA20" t="s">
        <v>306</v>
      </c>
      <c r="BB20">
        <v>567.19000000000005</v>
      </c>
      <c r="BC20">
        <f t="shared" si="34"/>
        <v>173.05999999999995</v>
      </c>
      <c r="BD20">
        <f t="shared" si="35"/>
        <v>0.32229506885117915</v>
      </c>
      <c r="BE20">
        <f t="shared" si="36"/>
        <v>0.93578216550582771</v>
      </c>
      <c r="BF20">
        <f t="shared" si="37"/>
        <v>2.2514920043471576</v>
      </c>
      <c r="BG20">
        <f t="shared" si="38"/>
        <v>0.9902721090901182</v>
      </c>
      <c r="BH20">
        <f t="shared" si="39"/>
        <v>1399.9876666666701</v>
      </c>
      <c r="BI20">
        <f t="shared" si="40"/>
        <v>1180.1747297508882</v>
      </c>
      <c r="BJ20">
        <f t="shared" si="41"/>
        <v>0.84298937615704139</v>
      </c>
      <c r="BK20">
        <f t="shared" si="42"/>
        <v>0.19597875231408277</v>
      </c>
      <c r="BL20">
        <v>6</v>
      </c>
      <c r="BM20">
        <v>0.5</v>
      </c>
      <c r="BN20" t="s">
        <v>290</v>
      </c>
      <c r="BO20">
        <v>2</v>
      </c>
      <c r="BP20">
        <v>1608319496.25</v>
      </c>
      <c r="BQ20">
        <v>99.616713333333294</v>
      </c>
      <c r="BR20">
        <v>98.728503333333293</v>
      </c>
      <c r="BS20">
        <v>21.370506666666699</v>
      </c>
      <c r="BT20">
        <v>21.096596666666699</v>
      </c>
      <c r="BU20">
        <v>96.910896666666702</v>
      </c>
      <c r="BV20">
        <v>21.132300000000001</v>
      </c>
      <c r="BW20">
        <v>500.01753333333301</v>
      </c>
      <c r="BX20">
        <v>102.656166666667</v>
      </c>
      <c r="BY20">
        <v>0.100070306666667</v>
      </c>
      <c r="BZ20">
        <v>27.982130000000002</v>
      </c>
      <c r="CA20">
        <v>28.946863333333301</v>
      </c>
      <c r="CB20">
        <v>999.9</v>
      </c>
      <c r="CC20">
        <v>0</v>
      </c>
      <c r="CD20">
        <v>0</v>
      </c>
      <c r="CE20">
        <v>9996.8083333333307</v>
      </c>
      <c r="CF20">
        <v>0</v>
      </c>
      <c r="CG20">
        <v>738.07886666666695</v>
      </c>
      <c r="CH20">
        <v>1399.9876666666701</v>
      </c>
      <c r="CI20">
        <v>0.89999783333333405</v>
      </c>
      <c r="CJ20">
        <v>0.10000226666666701</v>
      </c>
      <c r="CK20">
        <v>0</v>
      </c>
      <c r="CL20">
        <v>684.46130000000005</v>
      </c>
      <c r="CM20">
        <v>4.9997499999999997</v>
      </c>
      <c r="CN20">
        <v>9470.4003333333294</v>
      </c>
      <c r="CO20">
        <v>12177.9333333333</v>
      </c>
      <c r="CP20">
        <v>47.5850333333333</v>
      </c>
      <c r="CQ20">
        <v>49.701700000000002</v>
      </c>
      <c r="CR20">
        <v>48.570399999999999</v>
      </c>
      <c r="CS20">
        <v>48.710099999999997</v>
      </c>
      <c r="CT20">
        <v>48.672600000000003</v>
      </c>
      <c r="CU20">
        <v>1255.4849999999999</v>
      </c>
      <c r="CV20">
        <v>139.50299999999999</v>
      </c>
      <c r="CW20">
        <v>0</v>
      </c>
      <c r="CX20">
        <v>72</v>
      </c>
      <c r="CY20">
        <v>0</v>
      </c>
      <c r="CZ20">
        <v>684.47361538461496</v>
      </c>
      <c r="DA20">
        <v>-4.5790085382543202</v>
      </c>
      <c r="DB20">
        <v>-79.841367449164196</v>
      </c>
      <c r="DC20">
        <v>9470.3576923076907</v>
      </c>
      <c r="DD20">
        <v>15</v>
      </c>
      <c r="DE20">
        <v>1608319229</v>
      </c>
      <c r="DF20" t="s">
        <v>291</v>
      </c>
      <c r="DG20">
        <v>1608319229</v>
      </c>
      <c r="DH20">
        <v>1608319216.5</v>
      </c>
      <c r="DI20">
        <v>4</v>
      </c>
      <c r="DJ20">
        <v>-0.70899999999999996</v>
      </c>
      <c r="DK20">
        <v>2.3E-2</v>
      </c>
      <c r="DL20">
        <v>2.706</v>
      </c>
      <c r="DM20">
        <v>0.23799999999999999</v>
      </c>
      <c r="DN20">
        <v>401</v>
      </c>
      <c r="DO20">
        <v>21</v>
      </c>
      <c r="DP20">
        <v>0.32</v>
      </c>
      <c r="DQ20">
        <v>0.2</v>
      </c>
      <c r="DR20">
        <v>-0.76086796991103101</v>
      </c>
      <c r="DS20">
        <v>-0.10634576518093899</v>
      </c>
      <c r="DT20">
        <v>2.52040544390577E-2</v>
      </c>
      <c r="DU20">
        <v>1</v>
      </c>
      <c r="DV20">
        <v>0.88711196666666603</v>
      </c>
      <c r="DW20">
        <v>6.6968516129033304E-2</v>
      </c>
      <c r="DX20">
        <v>2.77905090687251E-2</v>
      </c>
      <c r="DY20">
        <v>1</v>
      </c>
      <c r="DZ20">
        <v>0.27499863333333302</v>
      </c>
      <c r="EA20">
        <v>-0.134901330367074</v>
      </c>
      <c r="EB20">
        <v>1.8641163503535799E-2</v>
      </c>
      <c r="EC20">
        <v>1</v>
      </c>
      <c r="ED20">
        <v>3</v>
      </c>
      <c r="EE20">
        <v>3</v>
      </c>
      <c r="EF20" t="s">
        <v>302</v>
      </c>
      <c r="EG20">
        <v>100</v>
      </c>
      <c r="EH20">
        <v>100</v>
      </c>
      <c r="EI20">
        <v>2.706</v>
      </c>
      <c r="EJ20">
        <v>0.2382</v>
      </c>
      <c r="EK20">
        <v>2.7058095238094202</v>
      </c>
      <c r="EL20">
        <v>0</v>
      </c>
      <c r="EM20">
        <v>0</v>
      </c>
      <c r="EN20">
        <v>0</v>
      </c>
      <c r="EO20">
        <v>0.238210000000002</v>
      </c>
      <c r="EP20">
        <v>0</v>
      </c>
      <c r="EQ20">
        <v>0</v>
      </c>
      <c r="ER20">
        <v>0</v>
      </c>
      <c r="ES20">
        <v>-1</v>
      </c>
      <c r="ET20">
        <v>-1</v>
      </c>
      <c r="EU20">
        <v>-1</v>
      </c>
      <c r="EV20">
        <v>-1</v>
      </c>
      <c r="EW20">
        <v>4.5999999999999996</v>
      </c>
      <c r="EX20">
        <v>4.8</v>
      </c>
      <c r="EY20">
        <v>2</v>
      </c>
      <c r="EZ20">
        <v>489.61700000000002</v>
      </c>
      <c r="FA20">
        <v>497.84399999999999</v>
      </c>
      <c r="FB20">
        <v>23.949100000000001</v>
      </c>
      <c r="FC20">
        <v>33.131100000000004</v>
      </c>
      <c r="FD20">
        <v>30.000399999999999</v>
      </c>
      <c r="FE20">
        <v>33.038200000000003</v>
      </c>
      <c r="FF20">
        <v>33.002000000000002</v>
      </c>
      <c r="FG20">
        <v>7.6625800000000002</v>
      </c>
      <c r="FH20">
        <v>19.090699999999998</v>
      </c>
      <c r="FI20">
        <v>64.705299999999994</v>
      </c>
      <c r="FJ20">
        <v>23.954999999999998</v>
      </c>
      <c r="FK20">
        <v>98.876800000000003</v>
      </c>
      <c r="FL20">
        <v>21.100899999999999</v>
      </c>
      <c r="FM20">
        <v>101.361</v>
      </c>
      <c r="FN20">
        <v>100.73099999999999</v>
      </c>
    </row>
    <row r="21" spans="1:170" x14ac:dyDescent="0.25">
      <c r="A21">
        <v>5</v>
      </c>
      <c r="B21">
        <v>1608319577</v>
      </c>
      <c r="C21">
        <v>377.5</v>
      </c>
      <c r="D21" t="s">
        <v>307</v>
      </c>
      <c r="E21" t="s">
        <v>308</v>
      </c>
      <c r="F21" t="s">
        <v>285</v>
      </c>
      <c r="G21" t="s">
        <v>286</v>
      </c>
      <c r="H21">
        <v>1608319569.25</v>
      </c>
      <c r="I21">
        <f t="shared" si="0"/>
        <v>2.8057303885972951E-4</v>
      </c>
      <c r="J21">
        <f t="shared" si="1"/>
        <v>7.0607090639499798E-2</v>
      </c>
      <c r="K21">
        <f t="shared" si="2"/>
        <v>149.12666666666701</v>
      </c>
      <c r="L21">
        <f t="shared" si="3"/>
        <v>137.69064215724654</v>
      </c>
      <c r="M21">
        <f t="shared" si="4"/>
        <v>14.147965165463944</v>
      </c>
      <c r="N21">
        <f t="shared" si="5"/>
        <v>15.323037587639856</v>
      </c>
      <c r="O21">
        <f t="shared" si="6"/>
        <v>1.5546538790203564E-2</v>
      </c>
      <c r="P21">
        <f t="shared" si="7"/>
        <v>2.9755887978820628</v>
      </c>
      <c r="Q21">
        <f t="shared" si="8"/>
        <v>1.5501554288379703E-2</v>
      </c>
      <c r="R21">
        <f t="shared" si="9"/>
        <v>9.6925021903669032E-3</v>
      </c>
      <c r="S21">
        <f t="shared" si="10"/>
        <v>231.29459871678932</v>
      </c>
      <c r="T21">
        <f t="shared" si="11"/>
        <v>29.252780001118875</v>
      </c>
      <c r="U21">
        <f t="shared" si="12"/>
        <v>28.906939999999999</v>
      </c>
      <c r="V21">
        <f t="shared" si="13"/>
        <v>4.0001664543688706</v>
      </c>
      <c r="W21">
        <f t="shared" si="14"/>
        <v>57.943822653899311</v>
      </c>
      <c r="X21">
        <f t="shared" si="15"/>
        <v>2.1964706813948136</v>
      </c>
      <c r="Y21">
        <f t="shared" si="16"/>
        <v>3.7906899834938708</v>
      </c>
      <c r="Z21">
        <f t="shared" si="17"/>
        <v>1.803695772974057</v>
      </c>
      <c r="AA21">
        <f t="shared" si="18"/>
        <v>-12.373271013714071</v>
      </c>
      <c r="AB21">
        <f t="shared" si="19"/>
        <v>-148.50181095264506</v>
      </c>
      <c r="AC21">
        <f t="shared" si="20"/>
        <v>-10.926759218117413</v>
      </c>
      <c r="AD21">
        <f t="shared" si="21"/>
        <v>59.492757532312794</v>
      </c>
      <c r="AE21">
        <v>6</v>
      </c>
      <c r="AF21">
        <v>1</v>
      </c>
      <c r="AG21">
        <f t="shared" si="22"/>
        <v>1</v>
      </c>
      <c r="AH21">
        <f t="shared" si="23"/>
        <v>0</v>
      </c>
      <c r="AI21">
        <f t="shared" si="24"/>
        <v>54100.662534827563</v>
      </c>
      <c r="AJ21" t="s">
        <v>287</v>
      </c>
      <c r="AK21">
        <v>715.47692307692296</v>
      </c>
      <c r="AL21">
        <v>3262.08</v>
      </c>
      <c r="AM21">
        <f t="shared" si="25"/>
        <v>2546.603076923077</v>
      </c>
      <c r="AN21">
        <f t="shared" si="26"/>
        <v>0.78066849277855754</v>
      </c>
      <c r="AO21">
        <v>-0.57774747981622299</v>
      </c>
      <c r="AP21" t="s">
        <v>309</v>
      </c>
      <c r="AQ21">
        <v>678.89232000000004</v>
      </c>
      <c r="AR21">
        <v>737.33</v>
      </c>
      <c r="AS21">
        <f t="shared" si="27"/>
        <v>7.9255801337257403E-2</v>
      </c>
      <c r="AT21">
        <v>0.5</v>
      </c>
      <c r="AU21">
        <f t="shared" si="28"/>
        <v>1180.203290747329</v>
      </c>
      <c r="AV21">
        <f t="shared" si="29"/>
        <v>7.0607090639499798E-2</v>
      </c>
      <c r="AW21">
        <f t="shared" si="30"/>
        <v>46.768978774523873</v>
      </c>
      <c r="AX21">
        <f t="shared" si="31"/>
        <v>0.24610418672778814</v>
      </c>
      <c r="AY21">
        <f t="shared" si="32"/>
        <v>5.4935838218614971E-4</v>
      </c>
      <c r="AZ21">
        <f t="shared" si="33"/>
        <v>3.4241791328170561</v>
      </c>
      <c r="BA21" t="s">
        <v>310</v>
      </c>
      <c r="BB21">
        <v>555.87</v>
      </c>
      <c r="BC21">
        <f t="shared" si="34"/>
        <v>181.46000000000004</v>
      </c>
      <c r="BD21">
        <f t="shared" si="35"/>
        <v>0.32204166207428631</v>
      </c>
      <c r="BE21">
        <f t="shared" si="36"/>
        <v>0.93294681491828058</v>
      </c>
      <c r="BF21">
        <f t="shared" si="37"/>
        <v>2.6741167939737212</v>
      </c>
      <c r="BG21">
        <f t="shared" si="38"/>
        <v>0.99141873457975993</v>
      </c>
      <c r="BH21">
        <f t="shared" si="39"/>
        <v>1400.0216666666699</v>
      </c>
      <c r="BI21">
        <f t="shared" si="40"/>
        <v>1180.203290747329</v>
      </c>
      <c r="BJ21">
        <f t="shared" si="41"/>
        <v>0.84298930427076213</v>
      </c>
      <c r="BK21">
        <f t="shared" si="42"/>
        <v>0.19597860854152407</v>
      </c>
      <c r="BL21">
        <v>6</v>
      </c>
      <c r="BM21">
        <v>0.5</v>
      </c>
      <c r="BN21" t="s">
        <v>290</v>
      </c>
      <c r="BO21">
        <v>2</v>
      </c>
      <c r="BP21">
        <v>1608319569.25</v>
      </c>
      <c r="BQ21">
        <v>149.12666666666701</v>
      </c>
      <c r="BR21">
        <v>149.26159999999999</v>
      </c>
      <c r="BS21">
        <v>21.376463333333302</v>
      </c>
      <c r="BT21">
        <v>21.046983333333301</v>
      </c>
      <c r="BU21">
        <v>146.42099999999999</v>
      </c>
      <c r="BV21">
        <v>21.138259999999999</v>
      </c>
      <c r="BW21">
        <v>500.01586666666702</v>
      </c>
      <c r="BX21">
        <v>102.65179999999999</v>
      </c>
      <c r="BY21">
        <v>0.10002789333333301</v>
      </c>
      <c r="BZ21">
        <v>27.9812333333333</v>
      </c>
      <c r="CA21">
        <v>28.906939999999999</v>
      </c>
      <c r="CB21">
        <v>999.9</v>
      </c>
      <c r="CC21">
        <v>0</v>
      </c>
      <c r="CD21">
        <v>0</v>
      </c>
      <c r="CE21">
        <v>9999.6630000000005</v>
      </c>
      <c r="CF21">
        <v>0</v>
      </c>
      <c r="CG21">
        <v>851.44259999999997</v>
      </c>
      <c r="CH21">
        <v>1400.0216666666699</v>
      </c>
      <c r="CI21">
        <v>0.89999960000000001</v>
      </c>
      <c r="CJ21">
        <v>0.10000050000000001</v>
      </c>
      <c r="CK21">
        <v>0</v>
      </c>
      <c r="CL21">
        <v>678.93626666666705</v>
      </c>
      <c r="CM21">
        <v>4.9997499999999997</v>
      </c>
      <c r="CN21">
        <v>9385.3236666666708</v>
      </c>
      <c r="CO21">
        <v>12178.2366666667</v>
      </c>
      <c r="CP21">
        <v>47.424599999999998</v>
      </c>
      <c r="CQ21">
        <v>49.561999999999998</v>
      </c>
      <c r="CR21">
        <v>48.3832666666667</v>
      </c>
      <c r="CS21">
        <v>48.561999999999998</v>
      </c>
      <c r="CT21">
        <v>48.537199999999999</v>
      </c>
      <c r="CU21">
        <v>1255.51866666667</v>
      </c>
      <c r="CV21">
        <v>139.50299999999999</v>
      </c>
      <c r="CW21">
        <v>0</v>
      </c>
      <c r="CX21">
        <v>72.200000047683702</v>
      </c>
      <c r="CY21">
        <v>0</v>
      </c>
      <c r="CZ21">
        <v>678.89232000000004</v>
      </c>
      <c r="DA21">
        <v>-3.6799230799614899</v>
      </c>
      <c r="DB21">
        <v>-50.5461538990143</v>
      </c>
      <c r="DC21">
        <v>9384.8052000000007</v>
      </c>
      <c r="DD21">
        <v>15</v>
      </c>
      <c r="DE21">
        <v>1608319229</v>
      </c>
      <c r="DF21" t="s">
        <v>291</v>
      </c>
      <c r="DG21">
        <v>1608319229</v>
      </c>
      <c r="DH21">
        <v>1608319216.5</v>
      </c>
      <c r="DI21">
        <v>4</v>
      </c>
      <c r="DJ21">
        <v>-0.70899999999999996</v>
      </c>
      <c r="DK21">
        <v>2.3E-2</v>
      </c>
      <c r="DL21">
        <v>2.706</v>
      </c>
      <c r="DM21">
        <v>0.23799999999999999</v>
      </c>
      <c r="DN21">
        <v>401</v>
      </c>
      <c r="DO21">
        <v>21</v>
      </c>
      <c r="DP21">
        <v>0.32</v>
      </c>
      <c r="DQ21">
        <v>0.2</v>
      </c>
      <c r="DR21">
        <v>7.3529614013972497E-2</v>
      </c>
      <c r="DS21">
        <v>-0.13234827608526101</v>
      </c>
      <c r="DT21">
        <v>3.1228258863347801E-2</v>
      </c>
      <c r="DU21">
        <v>1</v>
      </c>
      <c r="DV21">
        <v>-0.13627776666666699</v>
      </c>
      <c r="DW21">
        <v>1.66480177975529E-2</v>
      </c>
      <c r="DX21">
        <v>3.2440914158598497E-2</v>
      </c>
      <c r="DY21">
        <v>1</v>
      </c>
      <c r="DZ21">
        <v>0.329488633333333</v>
      </c>
      <c r="EA21">
        <v>0.119075906562849</v>
      </c>
      <c r="EB21">
        <v>1.0881589477900499E-2</v>
      </c>
      <c r="EC21">
        <v>1</v>
      </c>
      <c r="ED21">
        <v>3</v>
      </c>
      <c r="EE21">
        <v>3</v>
      </c>
      <c r="EF21" t="s">
        <v>302</v>
      </c>
      <c r="EG21">
        <v>100</v>
      </c>
      <c r="EH21">
        <v>100</v>
      </c>
      <c r="EI21">
        <v>2.706</v>
      </c>
      <c r="EJ21">
        <v>0.23830000000000001</v>
      </c>
      <c r="EK21">
        <v>2.7058095238094202</v>
      </c>
      <c r="EL21">
        <v>0</v>
      </c>
      <c r="EM21">
        <v>0</v>
      </c>
      <c r="EN21">
        <v>0</v>
      </c>
      <c r="EO21">
        <v>0.238210000000002</v>
      </c>
      <c r="EP21">
        <v>0</v>
      </c>
      <c r="EQ21">
        <v>0</v>
      </c>
      <c r="ER21">
        <v>0</v>
      </c>
      <c r="ES21">
        <v>-1</v>
      </c>
      <c r="ET21">
        <v>-1</v>
      </c>
      <c r="EU21">
        <v>-1</v>
      </c>
      <c r="EV21">
        <v>-1</v>
      </c>
      <c r="EW21">
        <v>5.8</v>
      </c>
      <c r="EX21">
        <v>6</v>
      </c>
      <c r="EY21">
        <v>2</v>
      </c>
      <c r="EZ21">
        <v>489.96499999999997</v>
      </c>
      <c r="FA21">
        <v>497.92700000000002</v>
      </c>
      <c r="FB21">
        <v>23.945699999999999</v>
      </c>
      <c r="FC21">
        <v>33.136699999999998</v>
      </c>
      <c r="FD21">
        <v>29.999700000000001</v>
      </c>
      <c r="FE21">
        <v>33.051699999999997</v>
      </c>
      <c r="FF21">
        <v>33.012</v>
      </c>
      <c r="FG21">
        <v>9.9940099999999994</v>
      </c>
      <c r="FH21">
        <v>18.865500000000001</v>
      </c>
      <c r="FI21">
        <v>64.705299999999994</v>
      </c>
      <c r="FJ21">
        <v>23.958600000000001</v>
      </c>
      <c r="FK21">
        <v>149.65</v>
      </c>
      <c r="FL21">
        <v>21.112200000000001</v>
      </c>
      <c r="FM21">
        <v>101.371</v>
      </c>
      <c r="FN21">
        <v>100.744</v>
      </c>
    </row>
    <row r="22" spans="1:170" x14ac:dyDescent="0.25">
      <c r="A22">
        <v>6</v>
      </c>
      <c r="B22">
        <v>1608319650</v>
      </c>
      <c r="C22">
        <v>450.5</v>
      </c>
      <c r="D22" t="s">
        <v>311</v>
      </c>
      <c r="E22" t="s">
        <v>312</v>
      </c>
      <c r="F22" t="s">
        <v>285</v>
      </c>
      <c r="G22" t="s">
        <v>286</v>
      </c>
      <c r="H22">
        <v>1608319642.25</v>
      </c>
      <c r="I22">
        <f t="shared" si="0"/>
        <v>4.511970724029419E-4</v>
      </c>
      <c r="J22">
        <f t="shared" si="1"/>
        <v>0.80708101153141543</v>
      </c>
      <c r="K22">
        <f t="shared" si="2"/>
        <v>199.16040000000001</v>
      </c>
      <c r="L22">
        <f t="shared" si="3"/>
        <v>142.08520805911664</v>
      </c>
      <c r="M22">
        <f t="shared" si="4"/>
        <v>14.599596762958283</v>
      </c>
      <c r="N22">
        <f t="shared" si="5"/>
        <v>20.464209968568309</v>
      </c>
      <c r="O22">
        <f t="shared" si="6"/>
        <v>2.4881748057803372E-2</v>
      </c>
      <c r="P22">
        <f t="shared" si="7"/>
        <v>2.9750760808940235</v>
      </c>
      <c r="Q22">
        <f t="shared" si="8"/>
        <v>2.4766716268930181E-2</v>
      </c>
      <c r="R22">
        <f t="shared" si="9"/>
        <v>1.5489488359678566E-2</v>
      </c>
      <c r="S22">
        <f t="shared" si="10"/>
        <v>231.29451518156256</v>
      </c>
      <c r="T22">
        <f t="shared" si="11"/>
        <v>29.194591433213162</v>
      </c>
      <c r="U22">
        <f t="shared" si="12"/>
        <v>28.8939466666667</v>
      </c>
      <c r="V22">
        <f t="shared" si="13"/>
        <v>3.9971577793491586</v>
      </c>
      <c r="W22">
        <f t="shared" si="14"/>
        <v>57.598422972247263</v>
      </c>
      <c r="X22">
        <f t="shared" si="15"/>
        <v>2.1815078704296393</v>
      </c>
      <c r="Y22">
        <f t="shared" si="16"/>
        <v>3.7874437490775721</v>
      </c>
      <c r="Z22">
        <f t="shared" si="17"/>
        <v>1.8156499089195193</v>
      </c>
      <c r="AA22">
        <f t="shared" si="18"/>
        <v>-19.897790892969738</v>
      </c>
      <c r="AB22">
        <f t="shared" si="19"/>
        <v>-148.7488898537041</v>
      </c>
      <c r="AC22">
        <f t="shared" si="20"/>
        <v>-10.945317520340167</v>
      </c>
      <c r="AD22">
        <f t="shared" si="21"/>
        <v>51.702516914548568</v>
      </c>
      <c r="AE22">
        <v>6</v>
      </c>
      <c r="AF22">
        <v>1</v>
      </c>
      <c r="AG22">
        <f t="shared" si="22"/>
        <v>1</v>
      </c>
      <c r="AH22">
        <f t="shared" si="23"/>
        <v>0</v>
      </c>
      <c r="AI22">
        <f t="shared" si="24"/>
        <v>54088.270679626206</v>
      </c>
      <c r="AJ22" t="s">
        <v>287</v>
      </c>
      <c r="AK22">
        <v>715.47692307692296</v>
      </c>
      <c r="AL22">
        <v>3262.08</v>
      </c>
      <c r="AM22">
        <f t="shared" si="25"/>
        <v>2546.603076923077</v>
      </c>
      <c r="AN22">
        <f t="shared" si="26"/>
        <v>0.78066849277855754</v>
      </c>
      <c r="AO22">
        <v>-0.57774747981622299</v>
      </c>
      <c r="AP22" t="s">
        <v>313</v>
      </c>
      <c r="AQ22">
        <v>676.11936000000003</v>
      </c>
      <c r="AR22">
        <v>738.72</v>
      </c>
      <c r="AS22">
        <f t="shared" si="27"/>
        <v>8.4742040285899933E-2</v>
      </c>
      <c r="AT22">
        <v>0.5</v>
      </c>
      <c r="AU22">
        <f t="shared" si="28"/>
        <v>1180.2009807473678</v>
      </c>
      <c r="AV22">
        <f t="shared" si="29"/>
        <v>0.80708101153141543</v>
      </c>
      <c r="AW22">
        <f t="shared" si="30"/>
        <v>50.006319527976025</v>
      </c>
      <c r="AX22">
        <f t="shared" si="31"/>
        <v>0.26268410223088595</v>
      </c>
      <c r="AY22">
        <f t="shared" si="32"/>
        <v>1.1733836134170039E-3</v>
      </c>
      <c r="AZ22">
        <f t="shared" si="33"/>
        <v>3.4158544509421698</v>
      </c>
      <c r="BA22" t="s">
        <v>314</v>
      </c>
      <c r="BB22">
        <v>544.66999999999996</v>
      </c>
      <c r="BC22">
        <f t="shared" si="34"/>
        <v>194.05000000000007</v>
      </c>
      <c r="BD22">
        <f t="shared" si="35"/>
        <v>0.32260056686421013</v>
      </c>
      <c r="BE22">
        <f t="shared" si="36"/>
        <v>0.92859009130017178</v>
      </c>
      <c r="BF22">
        <f t="shared" si="37"/>
        <v>2.6933026211278621</v>
      </c>
      <c r="BG22">
        <f t="shared" si="38"/>
        <v>0.99087290943229334</v>
      </c>
      <c r="BH22">
        <f t="shared" si="39"/>
        <v>1400.01866666667</v>
      </c>
      <c r="BI22">
        <f t="shared" si="40"/>
        <v>1180.2009807473678</v>
      </c>
      <c r="BJ22">
        <f t="shared" si="41"/>
        <v>0.84298946067435654</v>
      </c>
      <c r="BK22">
        <f t="shared" si="42"/>
        <v>0.1959789213487132</v>
      </c>
      <c r="BL22">
        <v>6</v>
      </c>
      <c r="BM22">
        <v>0.5</v>
      </c>
      <c r="BN22" t="s">
        <v>290</v>
      </c>
      <c r="BO22">
        <v>2</v>
      </c>
      <c r="BP22">
        <v>1608319642.25</v>
      </c>
      <c r="BQ22">
        <v>199.16040000000001</v>
      </c>
      <c r="BR22">
        <v>200.23670000000001</v>
      </c>
      <c r="BS22">
        <v>21.230723333333302</v>
      </c>
      <c r="BT22">
        <v>20.700796666666701</v>
      </c>
      <c r="BU22">
        <v>196.45456666666701</v>
      </c>
      <c r="BV22">
        <v>20.992513333333299</v>
      </c>
      <c r="BW22">
        <v>500.01389999999998</v>
      </c>
      <c r="BX22">
        <v>102.6524</v>
      </c>
      <c r="BY22">
        <v>0.100004436666667</v>
      </c>
      <c r="BZ22">
        <v>27.966539999999998</v>
      </c>
      <c r="CA22">
        <v>28.8939466666667</v>
      </c>
      <c r="CB22">
        <v>999.9</v>
      </c>
      <c r="CC22">
        <v>0</v>
      </c>
      <c r="CD22">
        <v>0</v>
      </c>
      <c r="CE22">
        <v>9996.7053333333406</v>
      </c>
      <c r="CF22">
        <v>0</v>
      </c>
      <c r="CG22">
        <v>626.91279999999995</v>
      </c>
      <c r="CH22">
        <v>1400.01866666667</v>
      </c>
      <c r="CI22">
        <v>0.89999499999999999</v>
      </c>
      <c r="CJ22">
        <v>0.100005</v>
      </c>
      <c r="CK22">
        <v>0</v>
      </c>
      <c r="CL22">
        <v>676.12056666666695</v>
      </c>
      <c r="CM22">
        <v>4.9997499999999997</v>
      </c>
      <c r="CN22">
        <v>9340.6560000000009</v>
      </c>
      <c r="CO22">
        <v>12178.19</v>
      </c>
      <c r="CP22">
        <v>47.283066666666699</v>
      </c>
      <c r="CQ22">
        <v>49.375</v>
      </c>
      <c r="CR22">
        <v>48.245800000000003</v>
      </c>
      <c r="CS22">
        <v>48.436999999999998</v>
      </c>
      <c r="CT22">
        <v>48.401866666666699</v>
      </c>
      <c r="CU22">
        <v>1255.50866666667</v>
      </c>
      <c r="CV22">
        <v>139.51</v>
      </c>
      <c r="CW22">
        <v>0</v>
      </c>
      <c r="CX22">
        <v>72.200000047683702</v>
      </c>
      <c r="CY22">
        <v>0</v>
      </c>
      <c r="CZ22">
        <v>676.11936000000003</v>
      </c>
      <c r="DA22">
        <v>0.52961538522742801</v>
      </c>
      <c r="DB22">
        <v>-7.2299999894160001</v>
      </c>
      <c r="DC22">
        <v>9340.6368000000002</v>
      </c>
      <c r="DD22">
        <v>15</v>
      </c>
      <c r="DE22">
        <v>1608319229</v>
      </c>
      <c r="DF22" t="s">
        <v>291</v>
      </c>
      <c r="DG22">
        <v>1608319229</v>
      </c>
      <c r="DH22">
        <v>1608319216.5</v>
      </c>
      <c r="DI22">
        <v>4</v>
      </c>
      <c r="DJ22">
        <v>-0.70899999999999996</v>
      </c>
      <c r="DK22">
        <v>2.3E-2</v>
      </c>
      <c r="DL22">
        <v>2.706</v>
      </c>
      <c r="DM22">
        <v>0.23799999999999999</v>
      </c>
      <c r="DN22">
        <v>401</v>
      </c>
      <c r="DO22">
        <v>21</v>
      </c>
      <c r="DP22">
        <v>0.32</v>
      </c>
      <c r="DQ22">
        <v>0.2</v>
      </c>
      <c r="DR22">
        <v>0.81193128621900301</v>
      </c>
      <c r="DS22">
        <v>-0.120508588374608</v>
      </c>
      <c r="DT22">
        <v>2.3600448266490999E-2</v>
      </c>
      <c r="DU22">
        <v>1</v>
      </c>
      <c r="DV22">
        <v>-1.0785819999999999</v>
      </c>
      <c r="DW22">
        <v>6.8555105672968103E-2</v>
      </c>
      <c r="DX22">
        <v>2.19698392347327E-2</v>
      </c>
      <c r="DY22">
        <v>1</v>
      </c>
      <c r="DZ22">
        <v>0.52978939999999997</v>
      </c>
      <c r="EA22">
        <v>2.1931408231369399E-2</v>
      </c>
      <c r="EB22">
        <v>1.6891904491007899E-3</v>
      </c>
      <c r="EC22">
        <v>1</v>
      </c>
      <c r="ED22">
        <v>3</v>
      </c>
      <c r="EE22">
        <v>3</v>
      </c>
      <c r="EF22" t="s">
        <v>302</v>
      </c>
      <c r="EG22">
        <v>100</v>
      </c>
      <c r="EH22">
        <v>100</v>
      </c>
      <c r="EI22">
        <v>2.7050000000000001</v>
      </c>
      <c r="EJ22">
        <v>0.2382</v>
      </c>
      <c r="EK22">
        <v>2.7058095238094202</v>
      </c>
      <c r="EL22">
        <v>0</v>
      </c>
      <c r="EM22">
        <v>0</v>
      </c>
      <c r="EN22">
        <v>0</v>
      </c>
      <c r="EO22">
        <v>0.238210000000002</v>
      </c>
      <c r="EP22">
        <v>0</v>
      </c>
      <c r="EQ22">
        <v>0</v>
      </c>
      <c r="ER22">
        <v>0</v>
      </c>
      <c r="ES22">
        <v>-1</v>
      </c>
      <c r="ET22">
        <v>-1</v>
      </c>
      <c r="EU22">
        <v>-1</v>
      </c>
      <c r="EV22">
        <v>-1</v>
      </c>
      <c r="EW22">
        <v>7</v>
      </c>
      <c r="EX22">
        <v>7.2</v>
      </c>
      <c r="EY22">
        <v>2</v>
      </c>
      <c r="EZ22">
        <v>490.13900000000001</v>
      </c>
      <c r="FA22">
        <v>497.32799999999997</v>
      </c>
      <c r="FB22">
        <v>24.102</v>
      </c>
      <c r="FC22">
        <v>33.124499999999998</v>
      </c>
      <c r="FD22">
        <v>30.0001</v>
      </c>
      <c r="FE22">
        <v>33.057600000000001</v>
      </c>
      <c r="FF22">
        <v>33.023699999999998</v>
      </c>
      <c r="FG22">
        <v>12.3248</v>
      </c>
      <c r="FH22">
        <v>20.588899999999999</v>
      </c>
      <c r="FI22">
        <v>64.705299999999994</v>
      </c>
      <c r="FJ22">
        <v>24.109000000000002</v>
      </c>
      <c r="FK22">
        <v>200.57900000000001</v>
      </c>
      <c r="FL22">
        <v>20.7515</v>
      </c>
      <c r="FM22">
        <v>101.373</v>
      </c>
      <c r="FN22">
        <v>100.745</v>
      </c>
    </row>
    <row r="23" spans="1:170" x14ac:dyDescent="0.25">
      <c r="A23">
        <v>7</v>
      </c>
      <c r="B23">
        <v>1608319738</v>
      </c>
      <c r="C23">
        <v>538.5</v>
      </c>
      <c r="D23" t="s">
        <v>315</v>
      </c>
      <c r="E23" t="s">
        <v>316</v>
      </c>
      <c r="F23" t="s">
        <v>285</v>
      </c>
      <c r="G23" t="s">
        <v>286</v>
      </c>
      <c r="H23">
        <v>1608319730.25</v>
      </c>
      <c r="I23">
        <f t="shared" si="0"/>
        <v>3.8368877685615355E-4</v>
      </c>
      <c r="J23">
        <f t="shared" si="1"/>
        <v>1.715574300868639</v>
      </c>
      <c r="K23">
        <f t="shared" si="2"/>
        <v>249.5634</v>
      </c>
      <c r="L23">
        <f t="shared" si="3"/>
        <v>114.6569148540372</v>
      </c>
      <c r="M23">
        <f t="shared" si="4"/>
        <v>11.781298927880062</v>
      </c>
      <c r="N23">
        <f t="shared" si="5"/>
        <v>25.643294349940167</v>
      </c>
      <c r="O23">
        <f t="shared" si="6"/>
        <v>2.1247437083652045E-2</v>
      </c>
      <c r="P23">
        <f t="shared" si="7"/>
        <v>2.9757436674233366</v>
      </c>
      <c r="Q23">
        <f t="shared" si="8"/>
        <v>2.1163512562279243E-2</v>
      </c>
      <c r="R23">
        <f t="shared" si="9"/>
        <v>1.3234707897793928E-2</v>
      </c>
      <c r="S23">
        <f t="shared" si="10"/>
        <v>231.28752064448437</v>
      </c>
      <c r="T23">
        <f t="shared" si="11"/>
        <v>29.224081302943848</v>
      </c>
      <c r="U23">
        <f t="shared" si="12"/>
        <v>28.90239</v>
      </c>
      <c r="V23">
        <f t="shared" si="13"/>
        <v>3.9991126532060508</v>
      </c>
      <c r="W23">
        <f t="shared" si="14"/>
        <v>57.842758942957971</v>
      </c>
      <c r="X23">
        <f t="shared" si="15"/>
        <v>2.192360138879867</v>
      </c>
      <c r="Y23">
        <f t="shared" si="16"/>
        <v>3.7902067241327093</v>
      </c>
      <c r="Z23">
        <f t="shared" si="17"/>
        <v>1.8067525143261838</v>
      </c>
      <c r="AA23">
        <f t="shared" si="18"/>
        <v>-16.92067505935637</v>
      </c>
      <c r="AB23">
        <f t="shared" si="19"/>
        <v>-148.13039444852447</v>
      </c>
      <c r="AC23">
        <f t="shared" si="20"/>
        <v>-10.898497674348462</v>
      </c>
      <c r="AD23">
        <f t="shared" si="21"/>
        <v>55.337953462255058</v>
      </c>
      <c r="AE23">
        <v>6</v>
      </c>
      <c r="AF23">
        <v>1</v>
      </c>
      <c r="AG23">
        <f t="shared" si="22"/>
        <v>1</v>
      </c>
      <c r="AH23">
        <f t="shared" si="23"/>
        <v>0</v>
      </c>
      <c r="AI23">
        <f t="shared" si="24"/>
        <v>54105.618450181602</v>
      </c>
      <c r="AJ23" t="s">
        <v>287</v>
      </c>
      <c r="AK23">
        <v>715.47692307692296</v>
      </c>
      <c r="AL23">
        <v>3262.08</v>
      </c>
      <c r="AM23">
        <f t="shared" si="25"/>
        <v>2546.603076923077</v>
      </c>
      <c r="AN23">
        <f t="shared" si="26"/>
        <v>0.78066849277855754</v>
      </c>
      <c r="AO23">
        <v>-0.57774747981622299</v>
      </c>
      <c r="AP23" t="s">
        <v>317</v>
      </c>
      <c r="AQ23">
        <v>678.28942307692296</v>
      </c>
      <c r="AR23">
        <v>746.95</v>
      </c>
      <c r="AS23">
        <f t="shared" si="27"/>
        <v>9.1921248976607695E-2</v>
      </c>
      <c r="AT23">
        <v>0.5</v>
      </c>
      <c r="AU23">
        <f t="shared" si="28"/>
        <v>1180.1663007473471</v>
      </c>
      <c r="AV23">
        <f t="shared" si="29"/>
        <v>1.715574300868639</v>
      </c>
      <c r="AW23">
        <f t="shared" si="30"/>
        <v>54.241180182399482</v>
      </c>
      <c r="AX23">
        <f t="shared" si="31"/>
        <v>0.26914786799651924</v>
      </c>
      <c r="AY23">
        <f t="shared" si="32"/>
        <v>1.9432191710885179E-3</v>
      </c>
      <c r="AZ23">
        <f t="shared" si="33"/>
        <v>3.367199946448892</v>
      </c>
      <c r="BA23" t="s">
        <v>318</v>
      </c>
      <c r="BB23">
        <v>545.91</v>
      </c>
      <c r="BC23">
        <f t="shared" si="34"/>
        <v>201.04000000000008</v>
      </c>
      <c r="BD23">
        <f t="shared" si="35"/>
        <v>0.3415269445039647</v>
      </c>
      <c r="BE23">
        <f t="shared" si="36"/>
        <v>0.92598401425536692</v>
      </c>
      <c r="BF23">
        <f t="shared" si="37"/>
        <v>2.1815654405474705</v>
      </c>
      <c r="BG23">
        <f t="shared" si="38"/>
        <v>0.98764115334333769</v>
      </c>
      <c r="BH23">
        <f t="shared" si="39"/>
        <v>1399.9776666666701</v>
      </c>
      <c r="BI23">
        <f t="shared" si="40"/>
        <v>1180.1663007473471</v>
      </c>
      <c r="BJ23">
        <f t="shared" si="41"/>
        <v>0.8429893767929233</v>
      </c>
      <c r="BK23">
        <f t="shared" si="42"/>
        <v>0.19597875358584652</v>
      </c>
      <c r="BL23">
        <v>6</v>
      </c>
      <c r="BM23">
        <v>0.5</v>
      </c>
      <c r="BN23" t="s">
        <v>290</v>
      </c>
      <c r="BO23">
        <v>2</v>
      </c>
      <c r="BP23">
        <v>1608319730.25</v>
      </c>
      <c r="BQ23">
        <v>249.5634</v>
      </c>
      <c r="BR23">
        <v>251.73693333333301</v>
      </c>
      <c r="BS23">
        <v>21.336293333333298</v>
      </c>
      <c r="BT23">
        <v>20.8857033333333</v>
      </c>
      <c r="BU23">
        <v>246.857566666667</v>
      </c>
      <c r="BV23">
        <v>21.098089999999999</v>
      </c>
      <c r="BW23">
        <v>500.01413333333301</v>
      </c>
      <c r="BX23">
        <v>102.652633333333</v>
      </c>
      <c r="BY23">
        <v>9.9991250000000004E-2</v>
      </c>
      <c r="BZ23">
        <v>27.979046666666701</v>
      </c>
      <c r="CA23">
        <v>28.90239</v>
      </c>
      <c r="CB23">
        <v>999.9</v>
      </c>
      <c r="CC23">
        <v>0</v>
      </c>
      <c r="CD23">
        <v>0</v>
      </c>
      <c r="CE23">
        <v>10000.4576666667</v>
      </c>
      <c r="CF23">
        <v>0</v>
      </c>
      <c r="CG23">
        <v>425.570333333333</v>
      </c>
      <c r="CH23">
        <v>1399.9776666666701</v>
      </c>
      <c r="CI23">
        <v>0.89999673333333297</v>
      </c>
      <c r="CJ23">
        <v>0.100003333333333</v>
      </c>
      <c r="CK23">
        <v>0</v>
      </c>
      <c r="CL23">
        <v>678.24746666666601</v>
      </c>
      <c r="CM23">
        <v>4.9997499999999997</v>
      </c>
      <c r="CN23">
        <v>9363.4133333333302</v>
      </c>
      <c r="CO23">
        <v>12177.86</v>
      </c>
      <c r="CP23">
        <v>47.076700000000002</v>
      </c>
      <c r="CQ23">
        <v>49.149799999999999</v>
      </c>
      <c r="CR23">
        <v>48.026866666666699</v>
      </c>
      <c r="CS23">
        <v>48.25</v>
      </c>
      <c r="CT23">
        <v>48.231099999999998</v>
      </c>
      <c r="CU23">
        <v>1255.4756666666699</v>
      </c>
      <c r="CV23">
        <v>139.50200000000001</v>
      </c>
      <c r="CW23">
        <v>0</v>
      </c>
      <c r="CX23">
        <v>87.599999904632597</v>
      </c>
      <c r="CY23">
        <v>0</v>
      </c>
      <c r="CZ23">
        <v>678.28942307692296</v>
      </c>
      <c r="DA23">
        <v>5.0820854667307298</v>
      </c>
      <c r="DB23">
        <v>63.228034193382904</v>
      </c>
      <c r="DC23">
        <v>9364.1069230769208</v>
      </c>
      <c r="DD23">
        <v>15</v>
      </c>
      <c r="DE23">
        <v>1608319229</v>
      </c>
      <c r="DF23" t="s">
        <v>291</v>
      </c>
      <c r="DG23">
        <v>1608319229</v>
      </c>
      <c r="DH23">
        <v>1608319216.5</v>
      </c>
      <c r="DI23">
        <v>4</v>
      </c>
      <c r="DJ23">
        <v>-0.70899999999999996</v>
      </c>
      <c r="DK23">
        <v>2.3E-2</v>
      </c>
      <c r="DL23">
        <v>2.706</v>
      </c>
      <c r="DM23">
        <v>0.23799999999999999</v>
      </c>
      <c r="DN23">
        <v>401</v>
      </c>
      <c r="DO23">
        <v>21</v>
      </c>
      <c r="DP23">
        <v>0.32</v>
      </c>
      <c r="DQ23">
        <v>0.2</v>
      </c>
      <c r="DR23">
        <v>1.72019860167212</v>
      </c>
      <c r="DS23">
        <v>-0.20088509677056701</v>
      </c>
      <c r="DT23">
        <v>1.8618654249115799E-2</v>
      </c>
      <c r="DU23">
        <v>1</v>
      </c>
      <c r="DV23">
        <v>-2.1758583333333301</v>
      </c>
      <c r="DW23">
        <v>0.167960222469413</v>
      </c>
      <c r="DX23">
        <v>1.75231749564842E-2</v>
      </c>
      <c r="DY23">
        <v>1</v>
      </c>
      <c r="DZ23">
        <v>0.44910606666666703</v>
      </c>
      <c r="EA23">
        <v>0.17554192658509399</v>
      </c>
      <c r="EB23">
        <v>1.26889491341438E-2</v>
      </c>
      <c r="EC23">
        <v>1</v>
      </c>
      <c r="ED23">
        <v>3</v>
      </c>
      <c r="EE23">
        <v>3</v>
      </c>
      <c r="EF23" t="s">
        <v>302</v>
      </c>
      <c r="EG23">
        <v>100</v>
      </c>
      <c r="EH23">
        <v>100</v>
      </c>
      <c r="EI23">
        <v>2.706</v>
      </c>
      <c r="EJ23">
        <v>0.2382</v>
      </c>
      <c r="EK23">
        <v>2.7058095238094202</v>
      </c>
      <c r="EL23">
        <v>0</v>
      </c>
      <c r="EM23">
        <v>0</v>
      </c>
      <c r="EN23">
        <v>0</v>
      </c>
      <c r="EO23">
        <v>0.238210000000002</v>
      </c>
      <c r="EP23">
        <v>0</v>
      </c>
      <c r="EQ23">
        <v>0</v>
      </c>
      <c r="ER23">
        <v>0</v>
      </c>
      <c r="ES23">
        <v>-1</v>
      </c>
      <c r="ET23">
        <v>-1</v>
      </c>
      <c r="EU23">
        <v>-1</v>
      </c>
      <c r="EV23">
        <v>-1</v>
      </c>
      <c r="EW23">
        <v>8.5</v>
      </c>
      <c r="EX23">
        <v>8.6999999999999993</v>
      </c>
      <c r="EY23">
        <v>2</v>
      </c>
      <c r="EZ23">
        <v>490.13</v>
      </c>
      <c r="FA23">
        <v>497.36399999999998</v>
      </c>
      <c r="FB23">
        <v>24.1465</v>
      </c>
      <c r="FC23">
        <v>33.124499999999998</v>
      </c>
      <c r="FD23">
        <v>29.9998</v>
      </c>
      <c r="FE23">
        <v>33.066400000000002</v>
      </c>
      <c r="FF23">
        <v>33.032499999999999</v>
      </c>
      <c r="FG23">
        <v>14.662100000000001</v>
      </c>
      <c r="FH23">
        <v>19.434699999999999</v>
      </c>
      <c r="FI23">
        <v>64.331999999999994</v>
      </c>
      <c r="FJ23">
        <v>24.156700000000001</v>
      </c>
      <c r="FK23">
        <v>251.917</v>
      </c>
      <c r="FL23">
        <v>20.908799999999999</v>
      </c>
      <c r="FM23">
        <v>101.377</v>
      </c>
      <c r="FN23">
        <v>100.75</v>
      </c>
    </row>
    <row r="24" spans="1:170" x14ac:dyDescent="0.25">
      <c r="A24">
        <v>8</v>
      </c>
      <c r="B24">
        <v>1608319810</v>
      </c>
      <c r="C24">
        <v>610.5</v>
      </c>
      <c r="D24" t="s">
        <v>319</v>
      </c>
      <c r="E24" t="s">
        <v>320</v>
      </c>
      <c r="F24" t="s">
        <v>285</v>
      </c>
      <c r="G24" t="s">
        <v>286</v>
      </c>
      <c r="H24">
        <v>1608319802.25</v>
      </c>
      <c r="I24">
        <f t="shared" si="0"/>
        <v>4.2677673452525179E-4</v>
      </c>
      <c r="J24">
        <f t="shared" si="1"/>
        <v>4.8066672848670668</v>
      </c>
      <c r="K24">
        <f t="shared" si="2"/>
        <v>397.19073333333301</v>
      </c>
      <c r="L24">
        <f t="shared" si="3"/>
        <v>62.36089849232534</v>
      </c>
      <c r="M24">
        <f t="shared" si="4"/>
        <v>6.4076760252354603</v>
      </c>
      <c r="N24">
        <f t="shared" si="5"/>
        <v>40.811944679387629</v>
      </c>
      <c r="O24">
        <f t="shared" si="6"/>
        <v>2.3525600802118407E-2</v>
      </c>
      <c r="P24">
        <f t="shared" si="7"/>
        <v>2.9756620224078838</v>
      </c>
      <c r="Q24">
        <f t="shared" si="8"/>
        <v>2.3422758789266189E-2</v>
      </c>
      <c r="R24">
        <f t="shared" si="9"/>
        <v>1.4648426594315311E-2</v>
      </c>
      <c r="S24">
        <f t="shared" si="10"/>
        <v>231.29063297555541</v>
      </c>
      <c r="T24">
        <f t="shared" si="11"/>
        <v>29.223609258918373</v>
      </c>
      <c r="U24">
        <f t="shared" si="12"/>
        <v>28.906790000000001</v>
      </c>
      <c r="V24">
        <f t="shared" si="13"/>
        <v>4.0001317098117273</v>
      </c>
      <c r="W24">
        <f t="shared" si="14"/>
        <v>57.594212391121147</v>
      </c>
      <c r="X24">
        <f t="shared" si="15"/>
        <v>2.1842794551623701</v>
      </c>
      <c r="Y24">
        <f t="shared" si="16"/>
        <v>3.7925329030093717</v>
      </c>
      <c r="Z24">
        <f t="shared" si="17"/>
        <v>1.8158522546493572</v>
      </c>
      <c r="AA24">
        <f t="shared" si="18"/>
        <v>-18.820853992563602</v>
      </c>
      <c r="AB24">
        <f t="shared" si="19"/>
        <v>-147.14400125904288</v>
      </c>
      <c r="AC24">
        <f t="shared" si="20"/>
        <v>-10.827025777236097</v>
      </c>
      <c r="AD24">
        <f t="shared" si="21"/>
        <v>54.498751946712844</v>
      </c>
      <c r="AE24">
        <v>6</v>
      </c>
      <c r="AF24">
        <v>1</v>
      </c>
      <c r="AG24">
        <f t="shared" si="22"/>
        <v>1</v>
      </c>
      <c r="AH24">
        <f t="shared" si="23"/>
        <v>0</v>
      </c>
      <c r="AI24">
        <f t="shared" si="24"/>
        <v>54101.306418089029</v>
      </c>
      <c r="AJ24" t="s">
        <v>287</v>
      </c>
      <c r="AK24">
        <v>715.47692307692296</v>
      </c>
      <c r="AL24">
        <v>3262.08</v>
      </c>
      <c r="AM24">
        <f t="shared" si="25"/>
        <v>2546.603076923077</v>
      </c>
      <c r="AN24">
        <f t="shared" si="26"/>
        <v>0.78066849277855754</v>
      </c>
      <c r="AO24">
        <v>-0.57774747981622299</v>
      </c>
      <c r="AP24" t="s">
        <v>321</v>
      </c>
      <c r="AQ24">
        <v>686.25634615384604</v>
      </c>
      <c r="AR24">
        <v>766.17</v>
      </c>
      <c r="AS24">
        <f t="shared" si="27"/>
        <v>0.10430277072471372</v>
      </c>
      <c r="AT24">
        <v>0.5</v>
      </c>
      <c r="AU24">
        <f t="shared" si="28"/>
        <v>1180.1848207472895</v>
      </c>
      <c r="AV24">
        <f t="shared" si="29"/>
        <v>4.8066672848670668</v>
      </c>
      <c r="AW24">
        <f t="shared" si="30"/>
        <v>61.548273385595948</v>
      </c>
      <c r="AX24">
        <f t="shared" si="31"/>
        <v>0.28560241199733732</v>
      </c>
      <c r="AY24">
        <f t="shared" si="32"/>
        <v>4.5623487694697639E-3</v>
      </c>
      <c r="AZ24">
        <f t="shared" si="33"/>
        <v>3.2576451701319549</v>
      </c>
      <c r="BA24" t="s">
        <v>322</v>
      </c>
      <c r="BB24">
        <v>547.35</v>
      </c>
      <c r="BC24">
        <f t="shared" si="34"/>
        <v>218.81999999999994</v>
      </c>
      <c r="BD24">
        <f t="shared" si="35"/>
        <v>0.36520269557697627</v>
      </c>
      <c r="BE24">
        <f t="shared" si="36"/>
        <v>0.91939529898000905</v>
      </c>
      <c r="BF24">
        <f t="shared" si="37"/>
        <v>1.5764214503573533</v>
      </c>
      <c r="BG24">
        <f t="shared" si="38"/>
        <v>0.98009384446973702</v>
      </c>
      <c r="BH24">
        <f t="shared" si="39"/>
        <v>1400</v>
      </c>
      <c r="BI24">
        <f t="shared" si="40"/>
        <v>1180.1848207472895</v>
      </c>
      <c r="BJ24">
        <f t="shared" si="41"/>
        <v>0.84298915767663529</v>
      </c>
      <c r="BK24">
        <f t="shared" si="42"/>
        <v>0.19597831535327059</v>
      </c>
      <c r="BL24">
        <v>6</v>
      </c>
      <c r="BM24">
        <v>0.5</v>
      </c>
      <c r="BN24" t="s">
        <v>290</v>
      </c>
      <c r="BO24">
        <v>2</v>
      </c>
      <c r="BP24">
        <v>1608319802.25</v>
      </c>
      <c r="BQ24">
        <v>397.19073333333301</v>
      </c>
      <c r="BR24">
        <v>403.16196666666701</v>
      </c>
      <c r="BS24">
        <v>21.2578833333333</v>
      </c>
      <c r="BT24">
        <v>20.756653333333301</v>
      </c>
      <c r="BU24">
        <v>394.48486666666702</v>
      </c>
      <c r="BV24">
        <v>21.019676666666701</v>
      </c>
      <c r="BW24">
        <v>500.01519999999999</v>
      </c>
      <c r="BX24">
        <v>102.6515</v>
      </c>
      <c r="BY24">
        <v>0.100002626666667</v>
      </c>
      <c r="BZ24">
        <v>27.989570000000001</v>
      </c>
      <c r="CA24">
        <v>28.906790000000001</v>
      </c>
      <c r="CB24">
        <v>999.9</v>
      </c>
      <c r="CC24">
        <v>0</v>
      </c>
      <c r="CD24">
        <v>0</v>
      </c>
      <c r="CE24">
        <v>10000.1063333333</v>
      </c>
      <c r="CF24">
        <v>0</v>
      </c>
      <c r="CG24">
        <v>397.81406666666697</v>
      </c>
      <c r="CH24">
        <v>1400</v>
      </c>
      <c r="CI24">
        <v>0.90000243333333296</v>
      </c>
      <c r="CJ24">
        <v>9.9997713333333293E-2</v>
      </c>
      <c r="CK24">
        <v>0</v>
      </c>
      <c r="CL24">
        <v>686.27093333333301</v>
      </c>
      <c r="CM24">
        <v>4.9997499999999997</v>
      </c>
      <c r="CN24">
        <v>9473.6663333333308</v>
      </c>
      <c r="CO24">
        <v>12178.0466666667</v>
      </c>
      <c r="CP24">
        <v>47</v>
      </c>
      <c r="CQ24">
        <v>49.0082666666667</v>
      </c>
      <c r="CR24">
        <v>47.908066666666699</v>
      </c>
      <c r="CS24">
        <v>48.125</v>
      </c>
      <c r="CT24">
        <v>48.125</v>
      </c>
      <c r="CU24">
        <v>1255.5060000000001</v>
      </c>
      <c r="CV24">
        <v>139.494</v>
      </c>
      <c r="CW24">
        <v>0</v>
      </c>
      <c r="CX24">
        <v>71.099999904632597</v>
      </c>
      <c r="CY24">
        <v>0</v>
      </c>
      <c r="CZ24">
        <v>686.25634615384604</v>
      </c>
      <c r="DA24">
        <v>3.3731623911643198</v>
      </c>
      <c r="DB24">
        <v>44.3227351039884</v>
      </c>
      <c r="DC24">
        <v>9473.6976923076909</v>
      </c>
      <c r="DD24">
        <v>15</v>
      </c>
      <c r="DE24">
        <v>1608319229</v>
      </c>
      <c r="DF24" t="s">
        <v>291</v>
      </c>
      <c r="DG24">
        <v>1608319229</v>
      </c>
      <c r="DH24">
        <v>1608319216.5</v>
      </c>
      <c r="DI24">
        <v>4</v>
      </c>
      <c r="DJ24">
        <v>-0.70899999999999996</v>
      </c>
      <c r="DK24">
        <v>2.3E-2</v>
      </c>
      <c r="DL24">
        <v>2.706</v>
      </c>
      <c r="DM24">
        <v>0.23799999999999999</v>
      </c>
      <c r="DN24">
        <v>401</v>
      </c>
      <c r="DO24">
        <v>21</v>
      </c>
      <c r="DP24">
        <v>0.32</v>
      </c>
      <c r="DQ24">
        <v>0.2</v>
      </c>
      <c r="DR24">
        <v>4.8112351297559002</v>
      </c>
      <c r="DS24">
        <v>-5.8368110849270502E-2</v>
      </c>
      <c r="DT24">
        <v>5.8015292256758298E-2</v>
      </c>
      <c r="DU24">
        <v>1</v>
      </c>
      <c r="DV24">
        <v>-5.9733563333333297</v>
      </c>
      <c r="DW24">
        <v>-0.16245597330367501</v>
      </c>
      <c r="DX24">
        <v>6.4845533358555696E-2</v>
      </c>
      <c r="DY24">
        <v>1</v>
      </c>
      <c r="DZ24">
        <v>0.500304366666667</v>
      </c>
      <c r="EA24">
        <v>0.122661010011125</v>
      </c>
      <c r="EB24">
        <v>8.8716351611313592E-3</v>
      </c>
      <c r="EC24">
        <v>1</v>
      </c>
      <c r="ED24">
        <v>3</v>
      </c>
      <c r="EE24">
        <v>3</v>
      </c>
      <c r="EF24" t="s">
        <v>302</v>
      </c>
      <c r="EG24">
        <v>100</v>
      </c>
      <c r="EH24">
        <v>100</v>
      </c>
      <c r="EI24">
        <v>2.706</v>
      </c>
      <c r="EJ24">
        <v>0.2382</v>
      </c>
      <c r="EK24">
        <v>2.7058095238094202</v>
      </c>
      <c r="EL24">
        <v>0</v>
      </c>
      <c r="EM24">
        <v>0</v>
      </c>
      <c r="EN24">
        <v>0</v>
      </c>
      <c r="EO24">
        <v>0.238210000000002</v>
      </c>
      <c r="EP24">
        <v>0</v>
      </c>
      <c r="EQ24">
        <v>0</v>
      </c>
      <c r="ER24">
        <v>0</v>
      </c>
      <c r="ES24">
        <v>-1</v>
      </c>
      <c r="ET24">
        <v>-1</v>
      </c>
      <c r="EU24">
        <v>-1</v>
      </c>
      <c r="EV24">
        <v>-1</v>
      </c>
      <c r="EW24">
        <v>9.6999999999999993</v>
      </c>
      <c r="EX24">
        <v>9.9</v>
      </c>
      <c r="EY24">
        <v>2</v>
      </c>
      <c r="EZ24">
        <v>490.42399999999998</v>
      </c>
      <c r="FA24">
        <v>497.30399999999997</v>
      </c>
      <c r="FB24">
        <v>24.086200000000002</v>
      </c>
      <c r="FC24">
        <v>33.097499999999997</v>
      </c>
      <c r="FD24">
        <v>29.9999</v>
      </c>
      <c r="FE24">
        <v>33.049100000000003</v>
      </c>
      <c r="FF24">
        <v>33.020800000000001</v>
      </c>
      <c r="FG24">
        <v>21.242799999999999</v>
      </c>
      <c r="FH24">
        <v>19.594999999999999</v>
      </c>
      <c r="FI24">
        <v>64.331999999999994</v>
      </c>
      <c r="FJ24">
        <v>24.0884</v>
      </c>
      <c r="FK24">
        <v>404.36099999999999</v>
      </c>
      <c r="FL24">
        <v>20.835899999999999</v>
      </c>
      <c r="FM24">
        <v>101.384</v>
      </c>
      <c r="FN24">
        <v>100.759</v>
      </c>
    </row>
    <row r="25" spans="1:170" x14ac:dyDescent="0.25">
      <c r="A25">
        <v>9</v>
      </c>
      <c r="B25">
        <v>1608319906</v>
      </c>
      <c r="C25">
        <v>706.5</v>
      </c>
      <c r="D25" t="s">
        <v>323</v>
      </c>
      <c r="E25" t="s">
        <v>324</v>
      </c>
      <c r="F25" t="s">
        <v>285</v>
      </c>
      <c r="G25" t="s">
        <v>286</v>
      </c>
      <c r="H25">
        <v>1608319898.25</v>
      </c>
      <c r="I25">
        <f t="shared" si="0"/>
        <v>4.0023542678776722E-4</v>
      </c>
      <c r="J25">
        <f t="shared" si="1"/>
        <v>5.6100113220888055</v>
      </c>
      <c r="K25">
        <f t="shared" si="2"/>
        <v>499.92976666666698</v>
      </c>
      <c r="L25">
        <f t="shared" si="3"/>
        <v>85.312523875750344</v>
      </c>
      <c r="M25">
        <f t="shared" si="4"/>
        <v>8.7658807260948581</v>
      </c>
      <c r="N25">
        <f t="shared" si="5"/>
        <v>51.36789426610892</v>
      </c>
      <c r="O25">
        <f t="shared" si="6"/>
        <v>2.2179226850277154E-2</v>
      </c>
      <c r="P25">
        <f t="shared" si="7"/>
        <v>2.9753557409508038</v>
      </c>
      <c r="Q25">
        <f t="shared" si="8"/>
        <v>2.2087785266529446E-2</v>
      </c>
      <c r="R25">
        <f t="shared" si="9"/>
        <v>1.3813049916840124E-2</v>
      </c>
      <c r="S25">
        <f t="shared" si="10"/>
        <v>231.29206825564412</v>
      </c>
      <c r="T25">
        <f t="shared" si="11"/>
        <v>29.218148588311443</v>
      </c>
      <c r="U25">
        <f t="shared" si="12"/>
        <v>28.92127</v>
      </c>
      <c r="V25">
        <f t="shared" si="13"/>
        <v>4.0034869314362105</v>
      </c>
      <c r="W25">
        <f t="shared" si="14"/>
        <v>57.993019478815199</v>
      </c>
      <c r="X25">
        <f t="shared" si="15"/>
        <v>2.1978152506443465</v>
      </c>
      <c r="Y25">
        <f t="shared" si="16"/>
        <v>3.7897927550525399</v>
      </c>
      <c r="Z25">
        <f t="shared" si="17"/>
        <v>1.805671680791864</v>
      </c>
      <c r="AA25">
        <f t="shared" si="18"/>
        <v>-17.650382321340533</v>
      </c>
      <c r="AB25">
        <f t="shared" si="19"/>
        <v>-151.44007154520932</v>
      </c>
      <c r="AC25">
        <f t="shared" si="20"/>
        <v>-11.144399727821554</v>
      </c>
      <c r="AD25">
        <f t="shared" si="21"/>
        <v>51.057214661272695</v>
      </c>
      <c r="AE25">
        <v>5</v>
      </c>
      <c r="AF25">
        <v>1</v>
      </c>
      <c r="AG25">
        <f t="shared" si="22"/>
        <v>1</v>
      </c>
      <c r="AH25">
        <f t="shared" si="23"/>
        <v>0</v>
      </c>
      <c r="AI25">
        <f t="shared" si="24"/>
        <v>54094.519432960391</v>
      </c>
      <c r="AJ25" t="s">
        <v>287</v>
      </c>
      <c r="AK25">
        <v>715.47692307692296</v>
      </c>
      <c r="AL25">
        <v>3262.08</v>
      </c>
      <c r="AM25">
        <f t="shared" si="25"/>
        <v>2546.603076923077</v>
      </c>
      <c r="AN25">
        <f t="shared" si="26"/>
        <v>0.78066849277855754</v>
      </c>
      <c r="AO25">
        <v>-0.57774747981622299</v>
      </c>
      <c r="AP25" t="s">
        <v>325</v>
      </c>
      <c r="AQ25">
        <v>696.84608000000003</v>
      </c>
      <c r="AR25">
        <v>786.93</v>
      </c>
      <c r="AS25">
        <f t="shared" si="27"/>
        <v>0.11447513755988448</v>
      </c>
      <c r="AT25">
        <v>0.5</v>
      </c>
      <c r="AU25">
        <f t="shared" si="28"/>
        <v>1180.1881007473705</v>
      </c>
      <c r="AV25">
        <f t="shared" si="29"/>
        <v>5.6100113220888055</v>
      </c>
      <c r="AW25">
        <f t="shared" si="30"/>
        <v>67.551097589797024</v>
      </c>
      <c r="AX25">
        <f t="shared" si="31"/>
        <v>0.29942942828459967</v>
      </c>
      <c r="AY25">
        <f t="shared" si="32"/>
        <v>5.2430276139765718E-3</v>
      </c>
      <c r="AZ25">
        <f t="shared" si="33"/>
        <v>3.1453242346841526</v>
      </c>
      <c r="BA25" t="s">
        <v>326</v>
      </c>
      <c r="BB25">
        <v>551.29999999999995</v>
      </c>
      <c r="BC25">
        <f t="shared" si="34"/>
        <v>235.63</v>
      </c>
      <c r="BD25">
        <f t="shared" si="35"/>
        <v>0.38231091117429838</v>
      </c>
      <c r="BE25">
        <f t="shared" si="36"/>
        <v>0.91307667903703005</v>
      </c>
      <c r="BF25">
        <f t="shared" si="37"/>
        <v>1.2607423483943179</v>
      </c>
      <c r="BG25">
        <f t="shared" si="38"/>
        <v>0.9719418084543392</v>
      </c>
      <c r="BH25">
        <f t="shared" si="39"/>
        <v>1400.0033333333299</v>
      </c>
      <c r="BI25">
        <f t="shared" si="40"/>
        <v>1180.1881007473705</v>
      </c>
      <c r="BJ25">
        <f t="shared" si="41"/>
        <v>0.8429894934159966</v>
      </c>
      <c r="BK25">
        <f t="shared" si="42"/>
        <v>0.1959789868319933</v>
      </c>
      <c r="BL25">
        <v>6</v>
      </c>
      <c r="BM25">
        <v>0.5</v>
      </c>
      <c r="BN25" t="s">
        <v>290</v>
      </c>
      <c r="BO25">
        <v>2</v>
      </c>
      <c r="BP25">
        <v>1608319898.25</v>
      </c>
      <c r="BQ25">
        <v>499.92976666666698</v>
      </c>
      <c r="BR25">
        <v>506.90170000000001</v>
      </c>
      <c r="BS25">
        <v>21.389883333333302</v>
      </c>
      <c r="BT25">
        <v>20.919886666666699</v>
      </c>
      <c r="BU25">
        <v>496.67476666666698</v>
      </c>
      <c r="BV25">
        <v>21.157883333333299</v>
      </c>
      <c r="BW25">
        <v>500.013466666667</v>
      </c>
      <c r="BX25">
        <v>102.65023333333301</v>
      </c>
      <c r="BY25">
        <v>9.9988179999999996E-2</v>
      </c>
      <c r="BZ25">
        <v>27.977173333333301</v>
      </c>
      <c r="CA25">
        <v>28.92127</v>
      </c>
      <c r="CB25">
        <v>999.9</v>
      </c>
      <c r="CC25">
        <v>0</v>
      </c>
      <c r="CD25">
        <v>0</v>
      </c>
      <c r="CE25">
        <v>9998.4976666666698</v>
      </c>
      <c r="CF25">
        <v>0</v>
      </c>
      <c r="CG25">
        <v>543.12509999999997</v>
      </c>
      <c r="CH25">
        <v>1400.0033333333299</v>
      </c>
      <c r="CI25">
        <v>0.89999399999999996</v>
      </c>
      <c r="CJ25">
        <v>0.100006</v>
      </c>
      <c r="CK25">
        <v>0</v>
      </c>
      <c r="CL25">
        <v>696.79693333333296</v>
      </c>
      <c r="CM25">
        <v>4.9997499999999997</v>
      </c>
      <c r="CN25">
        <v>9610.2116666666698</v>
      </c>
      <c r="CO25">
        <v>12178.063333333301</v>
      </c>
      <c r="CP25">
        <v>46.814133333333302</v>
      </c>
      <c r="CQ25">
        <v>48.860300000000002</v>
      </c>
      <c r="CR25">
        <v>47.7395</v>
      </c>
      <c r="CS25">
        <v>47.987400000000001</v>
      </c>
      <c r="CT25">
        <v>47.9664</v>
      </c>
      <c r="CU25">
        <v>1255.4933333333299</v>
      </c>
      <c r="CV25">
        <v>139.51</v>
      </c>
      <c r="CW25">
        <v>0</v>
      </c>
      <c r="CX25">
        <v>95</v>
      </c>
      <c r="CY25">
        <v>0</v>
      </c>
      <c r="CZ25">
        <v>696.84608000000003</v>
      </c>
      <c r="DA25">
        <v>6.49615384257313</v>
      </c>
      <c r="DB25">
        <v>90.579999862222493</v>
      </c>
      <c r="DC25">
        <v>9610.6164000000008</v>
      </c>
      <c r="DD25">
        <v>15</v>
      </c>
      <c r="DE25">
        <v>1608319931</v>
      </c>
      <c r="DF25" t="s">
        <v>327</v>
      </c>
      <c r="DG25">
        <v>1608319931</v>
      </c>
      <c r="DH25">
        <v>1608319923</v>
      </c>
      <c r="DI25">
        <v>5</v>
      </c>
      <c r="DJ25">
        <v>0.54900000000000004</v>
      </c>
      <c r="DK25">
        <v>-6.0000000000000001E-3</v>
      </c>
      <c r="DL25">
        <v>3.2549999999999999</v>
      </c>
      <c r="DM25">
        <v>0.23200000000000001</v>
      </c>
      <c r="DN25">
        <v>507</v>
      </c>
      <c r="DO25">
        <v>21</v>
      </c>
      <c r="DP25">
        <v>0.24</v>
      </c>
      <c r="DQ25">
        <v>0.08</v>
      </c>
      <c r="DR25">
        <v>6.0722091835915801</v>
      </c>
      <c r="DS25">
        <v>-0.26279083127585801</v>
      </c>
      <c r="DT25">
        <v>4.8970419411397799E-2</v>
      </c>
      <c r="DU25">
        <v>1</v>
      </c>
      <c r="DV25">
        <v>-7.5254796666666701</v>
      </c>
      <c r="DW25">
        <v>0.16287457174640399</v>
      </c>
      <c r="DX25">
        <v>5.4401605214266402E-2</v>
      </c>
      <c r="DY25">
        <v>1</v>
      </c>
      <c r="DZ25">
        <v>0.4747518</v>
      </c>
      <c r="EA25">
        <v>0.18370101890990101</v>
      </c>
      <c r="EB25">
        <v>1.3298419731682399E-2</v>
      </c>
      <c r="EC25">
        <v>1</v>
      </c>
      <c r="ED25">
        <v>3</v>
      </c>
      <c r="EE25">
        <v>3</v>
      </c>
      <c r="EF25" t="s">
        <v>302</v>
      </c>
      <c r="EG25">
        <v>100</v>
      </c>
      <c r="EH25">
        <v>100</v>
      </c>
      <c r="EI25">
        <v>3.2549999999999999</v>
      </c>
      <c r="EJ25">
        <v>0.23200000000000001</v>
      </c>
      <c r="EK25">
        <v>2.7058095238094202</v>
      </c>
      <c r="EL25">
        <v>0</v>
      </c>
      <c r="EM25">
        <v>0</v>
      </c>
      <c r="EN25">
        <v>0</v>
      </c>
      <c r="EO25">
        <v>0.238210000000002</v>
      </c>
      <c r="EP25">
        <v>0</v>
      </c>
      <c r="EQ25">
        <v>0</v>
      </c>
      <c r="ER25">
        <v>0</v>
      </c>
      <c r="ES25">
        <v>-1</v>
      </c>
      <c r="ET25">
        <v>-1</v>
      </c>
      <c r="EU25">
        <v>-1</v>
      </c>
      <c r="EV25">
        <v>-1</v>
      </c>
      <c r="EW25">
        <v>11.3</v>
      </c>
      <c r="EX25">
        <v>11.5</v>
      </c>
      <c r="EY25">
        <v>2</v>
      </c>
      <c r="EZ25">
        <v>490.483</v>
      </c>
      <c r="FA25">
        <v>497.56200000000001</v>
      </c>
      <c r="FB25">
        <v>24.197099999999999</v>
      </c>
      <c r="FC25">
        <v>33.056600000000003</v>
      </c>
      <c r="FD25">
        <v>30</v>
      </c>
      <c r="FE25">
        <v>33.022399999999998</v>
      </c>
      <c r="FF25">
        <v>32.996400000000001</v>
      </c>
      <c r="FG25">
        <v>25.403700000000001</v>
      </c>
      <c r="FH25">
        <v>18.8962</v>
      </c>
      <c r="FI25">
        <v>64.331999999999994</v>
      </c>
      <c r="FJ25">
        <v>24.2133</v>
      </c>
      <c r="FK25">
        <v>506.964</v>
      </c>
      <c r="FL25">
        <v>20.891999999999999</v>
      </c>
      <c r="FM25">
        <v>101.393</v>
      </c>
      <c r="FN25">
        <v>100.76900000000001</v>
      </c>
    </row>
    <row r="26" spans="1:170" x14ac:dyDescent="0.25">
      <c r="A26">
        <v>10</v>
      </c>
      <c r="B26">
        <v>1608319999</v>
      </c>
      <c r="C26">
        <v>799.5</v>
      </c>
      <c r="D26" t="s">
        <v>328</v>
      </c>
      <c r="E26" t="s">
        <v>329</v>
      </c>
      <c r="F26" t="s">
        <v>285</v>
      </c>
      <c r="G26" t="s">
        <v>286</v>
      </c>
      <c r="H26">
        <v>1608319991</v>
      </c>
      <c r="I26">
        <f t="shared" si="0"/>
        <v>4.2314153191797476E-4</v>
      </c>
      <c r="J26">
        <f t="shared" si="1"/>
        <v>7.4815022488899485</v>
      </c>
      <c r="K26">
        <f t="shared" si="2"/>
        <v>597.45567741935497</v>
      </c>
      <c r="L26">
        <f t="shared" si="3"/>
        <v>78.11002295999107</v>
      </c>
      <c r="M26">
        <f t="shared" si="4"/>
        <v>8.0256522608785872</v>
      </c>
      <c r="N26">
        <f t="shared" si="5"/>
        <v>61.387403646154837</v>
      </c>
      <c r="O26">
        <f t="shared" si="6"/>
        <v>2.3577863123462762E-2</v>
      </c>
      <c r="P26">
        <f t="shared" si="7"/>
        <v>2.9755152090712613</v>
      </c>
      <c r="Q26">
        <f t="shared" si="8"/>
        <v>2.3474559684495865E-2</v>
      </c>
      <c r="R26">
        <f t="shared" si="9"/>
        <v>1.4680843357612803E-2</v>
      </c>
      <c r="S26">
        <f t="shared" si="10"/>
        <v>231.29323118949586</v>
      </c>
      <c r="T26">
        <f t="shared" si="11"/>
        <v>29.223046773391722</v>
      </c>
      <c r="U26">
        <f t="shared" si="12"/>
        <v>28.928206451612901</v>
      </c>
      <c r="V26">
        <f t="shared" si="13"/>
        <v>4.0050950749680343</v>
      </c>
      <c r="W26">
        <f t="shared" si="14"/>
        <v>58.25169033100287</v>
      </c>
      <c r="X26">
        <f t="shared" si="15"/>
        <v>2.2090127305005636</v>
      </c>
      <c r="Y26">
        <f t="shared" si="16"/>
        <v>3.7921864892646333</v>
      </c>
      <c r="Z26">
        <f t="shared" si="17"/>
        <v>1.7960823444674707</v>
      </c>
      <c r="AA26">
        <f t="shared" si="18"/>
        <v>-18.660541557582686</v>
      </c>
      <c r="AB26">
        <f t="shared" si="19"/>
        <v>-150.82361806045151</v>
      </c>
      <c r="AC26">
        <f t="shared" si="20"/>
        <v>-11.099421343316369</v>
      </c>
      <c r="AD26">
        <f t="shared" si="21"/>
        <v>50.709650228145279</v>
      </c>
      <c r="AE26">
        <v>5</v>
      </c>
      <c r="AF26">
        <v>1</v>
      </c>
      <c r="AG26">
        <f t="shared" si="22"/>
        <v>1</v>
      </c>
      <c r="AH26">
        <f t="shared" si="23"/>
        <v>0</v>
      </c>
      <c r="AI26">
        <f t="shared" si="24"/>
        <v>54097.205095077668</v>
      </c>
      <c r="AJ26" t="s">
        <v>287</v>
      </c>
      <c r="AK26">
        <v>715.47692307692296</v>
      </c>
      <c r="AL26">
        <v>3262.08</v>
      </c>
      <c r="AM26">
        <f t="shared" si="25"/>
        <v>2546.603076923077</v>
      </c>
      <c r="AN26">
        <f t="shared" si="26"/>
        <v>0.78066849277855754</v>
      </c>
      <c r="AO26">
        <v>-0.57774747981622299</v>
      </c>
      <c r="AP26" t="s">
        <v>330</v>
      </c>
      <c r="AQ26">
        <v>705.50738461538504</v>
      </c>
      <c r="AR26">
        <v>805.23</v>
      </c>
      <c r="AS26">
        <f t="shared" si="27"/>
        <v>0.12384364142495308</v>
      </c>
      <c r="AT26">
        <v>0.5</v>
      </c>
      <c r="AU26">
        <f t="shared" si="28"/>
        <v>1180.1959459086272</v>
      </c>
      <c r="AV26">
        <f t="shared" si="29"/>
        <v>7.4815022488899485</v>
      </c>
      <c r="AW26">
        <f t="shared" si="30"/>
        <v>73.079881768145668</v>
      </c>
      <c r="AX26">
        <f t="shared" si="31"/>
        <v>0.31404691827179809</v>
      </c>
      <c r="AY26">
        <f t="shared" si="32"/>
        <v>6.8287386994041865E-3</v>
      </c>
      <c r="AZ26">
        <f t="shared" si="33"/>
        <v>3.0511158302596773</v>
      </c>
      <c r="BA26" t="s">
        <v>331</v>
      </c>
      <c r="BB26">
        <v>552.35</v>
      </c>
      <c r="BC26">
        <f t="shared" si="34"/>
        <v>252.88</v>
      </c>
      <c r="BD26">
        <f t="shared" si="35"/>
        <v>0.3943475774462788</v>
      </c>
      <c r="BE26">
        <f t="shared" si="36"/>
        <v>0.90667704900488233</v>
      </c>
      <c r="BF26">
        <f t="shared" si="37"/>
        <v>1.1110774003890955</v>
      </c>
      <c r="BG26">
        <f t="shared" si="38"/>
        <v>0.96475576514596817</v>
      </c>
      <c r="BH26">
        <f t="shared" si="39"/>
        <v>1400.0129032258101</v>
      </c>
      <c r="BI26">
        <f t="shared" si="40"/>
        <v>1180.1959459086272</v>
      </c>
      <c r="BJ26">
        <f t="shared" si="41"/>
        <v>0.84298933473348969</v>
      </c>
      <c r="BK26">
        <f t="shared" si="42"/>
        <v>0.19597866946697931</v>
      </c>
      <c r="BL26">
        <v>6</v>
      </c>
      <c r="BM26">
        <v>0.5</v>
      </c>
      <c r="BN26" t="s">
        <v>290</v>
      </c>
      <c r="BO26">
        <v>2</v>
      </c>
      <c r="BP26">
        <v>1608319991</v>
      </c>
      <c r="BQ26">
        <v>597.45567741935497</v>
      </c>
      <c r="BR26">
        <v>606.73658064516098</v>
      </c>
      <c r="BS26">
        <v>21.499316129032302</v>
      </c>
      <c r="BT26">
        <v>21.002477419354801</v>
      </c>
      <c r="BU26">
        <v>594.200774193548</v>
      </c>
      <c r="BV26">
        <v>21.2669580645161</v>
      </c>
      <c r="BW26">
        <v>500.01451612903202</v>
      </c>
      <c r="BX26">
        <v>102.648032258065</v>
      </c>
      <c r="BY26">
        <v>0.100014109677419</v>
      </c>
      <c r="BZ26">
        <v>27.988003225806398</v>
      </c>
      <c r="CA26">
        <v>28.928206451612901</v>
      </c>
      <c r="CB26">
        <v>999.9</v>
      </c>
      <c r="CC26">
        <v>0</v>
      </c>
      <c r="CD26">
        <v>0</v>
      </c>
      <c r="CE26">
        <v>9999.6138709677398</v>
      </c>
      <c r="CF26">
        <v>0</v>
      </c>
      <c r="CG26">
        <v>409.82335483870997</v>
      </c>
      <c r="CH26">
        <v>1400.0129032258101</v>
      </c>
      <c r="CI26">
        <v>0.89999861290322603</v>
      </c>
      <c r="CJ26">
        <v>0.10000148387096799</v>
      </c>
      <c r="CK26">
        <v>0</v>
      </c>
      <c r="CL26">
        <v>705.42441935483896</v>
      </c>
      <c r="CM26">
        <v>4.9997499999999997</v>
      </c>
      <c r="CN26">
        <v>9722.2887096774193</v>
      </c>
      <c r="CO26">
        <v>12178.154838709699</v>
      </c>
      <c r="CP26">
        <v>46.625</v>
      </c>
      <c r="CQ26">
        <v>48.668999999999997</v>
      </c>
      <c r="CR26">
        <v>47.561999999999998</v>
      </c>
      <c r="CS26">
        <v>47.808</v>
      </c>
      <c r="CT26">
        <v>47.802064516129001</v>
      </c>
      <c r="CU26">
        <v>1255.5093548387099</v>
      </c>
      <c r="CV26">
        <v>139.503548387097</v>
      </c>
      <c r="CW26">
        <v>0</v>
      </c>
      <c r="CX26">
        <v>92.599999904632597</v>
      </c>
      <c r="CY26">
        <v>0</v>
      </c>
      <c r="CZ26">
        <v>705.50738461538504</v>
      </c>
      <c r="DA26">
        <v>7.9310085416765697</v>
      </c>
      <c r="DB26">
        <v>93.692307683351601</v>
      </c>
      <c r="DC26">
        <v>9723.5338461538395</v>
      </c>
      <c r="DD26">
        <v>15</v>
      </c>
      <c r="DE26">
        <v>1608319931</v>
      </c>
      <c r="DF26" t="s">
        <v>327</v>
      </c>
      <c r="DG26">
        <v>1608319931</v>
      </c>
      <c r="DH26">
        <v>1608319923</v>
      </c>
      <c r="DI26">
        <v>5</v>
      </c>
      <c r="DJ26">
        <v>0.54900000000000004</v>
      </c>
      <c r="DK26">
        <v>-6.0000000000000001E-3</v>
      </c>
      <c r="DL26">
        <v>3.2549999999999999</v>
      </c>
      <c r="DM26">
        <v>0.23200000000000001</v>
      </c>
      <c r="DN26">
        <v>507</v>
      </c>
      <c r="DO26">
        <v>21</v>
      </c>
      <c r="DP26">
        <v>0.24</v>
      </c>
      <c r="DQ26">
        <v>0.08</v>
      </c>
      <c r="DR26">
        <v>7.4904175746317101</v>
      </c>
      <c r="DS26">
        <v>-8.1663056181600399E-2</v>
      </c>
      <c r="DT26">
        <v>8.56836126809013E-2</v>
      </c>
      <c r="DU26">
        <v>1</v>
      </c>
      <c r="DV26">
        <v>-9.2803730000000009</v>
      </c>
      <c r="DW26">
        <v>-0.194387986651849</v>
      </c>
      <c r="DX26">
        <v>8.3553398500599702E-2</v>
      </c>
      <c r="DY26">
        <v>1</v>
      </c>
      <c r="DZ26">
        <v>0.49670346666666698</v>
      </c>
      <c r="EA26">
        <v>4.1528703003338399E-2</v>
      </c>
      <c r="EB26">
        <v>3.1536376745311401E-3</v>
      </c>
      <c r="EC26">
        <v>1</v>
      </c>
      <c r="ED26">
        <v>3</v>
      </c>
      <c r="EE26">
        <v>3</v>
      </c>
      <c r="EF26" t="s">
        <v>302</v>
      </c>
      <c r="EG26">
        <v>100</v>
      </c>
      <c r="EH26">
        <v>100</v>
      </c>
      <c r="EI26">
        <v>3.254</v>
      </c>
      <c r="EJ26">
        <v>0.2324</v>
      </c>
      <c r="EK26">
        <v>3.2549500000000098</v>
      </c>
      <c r="EL26">
        <v>0</v>
      </c>
      <c r="EM26">
        <v>0</v>
      </c>
      <c r="EN26">
        <v>0</v>
      </c>
      <c r="EO26">
        <v>0.23236500000000099</v>
      </c>
      <c r="EP26">
        <v>0</v>
      </c>
      <c r="EQ26">
        <v>0</v>
      </c>
      <c r="ER26">
        <v>0</v>
      </c>
      <c r="ES26">
        <v>-1</v>
      </c>
      <c r="ET26">
        <v>-1</v>
      </c>
      <c r="EU26">
        <v>-1</v>
      </c>
      <c r="EV26">
        <v>-1</v>
      </c>
      <c r="EW26">
        <v>1.1000000000000001</v>
      </c>
      <c r="EX26">
        <v>1.3</v>
      </c>
      <c r="EY26">
        <v>2</v>
      </c>
      <c r="EZ26">
        <v>490.57600000000002</v>
      </c>
      <c r="FA26">
        <v>497.65800000000002</v>
      </c>
      <c r="FB26">
        <v>24.246700000000001</v>
      </c>
      <c r="FC26">
        <v>33.023800000000001</v>
      </c>
      <c r="FD26">
        <v>30.0001</v>
      </c>
      <c r="FE26">
        <v>32.996000000000002</v>
      </c>
      <c r="FF26">
        <v>32.968200000000003</v>
      </c>
      <c r="FG26">
        <v>29.3994</v>
      </c>
      <c r="FH26">
        <v>18.509</v>
      </c>
      <c r="FI26">
        <v>64.331999999999994</v>
      </c>
      <c r="FJ26">
        <v>24.250900000000001</v>
      </c>
      <c r="FK26">
        <v>607.81700000000001</v>
      </c>
      <c r="FL26">
        <v>20.943999999999999</v>
      </c>
      <c r="FM26">
        <v>101.4</v>
      </c>
      <c r="FN26">
        <v>100.774</v>
      </c>
    </row>
    <row r="27" spans="1:170" x14ac:dyDescent="0.25">
      <c r="A27">
        <v>11</v>
      </c>
      <c r="B27">
        <v>1608320068</v>
      </c>
      <c r="C27">
        <v>868.5</v>
      </c>
      <c r="D27" t="s">
        <v>332</v>
      </c>
      <c r="E27" t="s">
        <v>333</v>
      </c>
      <c r="F27" t="s">
        <v>285</v>
      </c>
      <c r="G27" t="s">
        <v>286</v>
      </c>
      <c r="H27">
        <v>1608320060.25</v>
      </c>
      <c r="I27">
        <f t="shared" si="0"/>
        <v>3.8547840511872651E-4</v>
      </c>
      <c r="J27">
        <f t="shared" si="1"/>
        <v>8.6763919941741925</v>
      </c>
      <c r="K27">
        <f t="shared" si="2"/>
        <v>697.60996666666699</v>
      </c>
      <c r="L27">
        <f t="shared" si="3"/>
        <v>30.044459263150681</v>
      </c>
      <c r="M27">
        <f t="shared" si="4"/>
        <v>3.0869793747625569</v>
      </c>
      <c r="N27">
        <f t="shared" si="5"/>
        <v>71.677361867852198</v>
      </c>
      <c r="O27">
        <f t="shared" si="6"/>
        <v>2.1203060988432592E-2</v>
      </c>
      <c r="P27">
        <f t="shared" si="7"/>
        <v>2.9752487033245663</v>
      </c>
      <c r="Q27">
        <f t="shared" si="8"/>
        <v>2.1119472071491927E-2</v>
      </c>
      <c r="R27">
        <f t="shared" si="9"/>
        <v>1.3207152601785632E-2</v>
      </c>
      <c r="S27">
        <f t="shared" si="10"/>
        <v>231.29540454620357</v>
      </c>
      <c r="T27">
        <f t="shared" si="11"/>
        <v>29.234635839097816</v>
      </c>
      <c r="U27">
        <f t="shared" si="12"/>
        <v>28.9263166666667</v>
      </c>
      <c r="V27">
        <f t="shared" si="13"/>
        <v>4.0046568923379997</v>
      </c>
      <c r="W27">
        <f t="shared" si="14"/>
        <v>57.633021701248289</v>
      </c>
      <c r="X27">
        <f t="shared" si="15"/>
        <v>2.1857844434736866</v>
      </c>
      <c r="Y27">
        <f t="shared" si="16"/>
        <v>3.7925903916753061</v>
      </c>
      <c r="Z27">
        <f t="shared" si="17"/>
        <v>1.8188724488643131</v>
      </c>
      <c r="AA27">
        <f t="shared" si="18"/>
        <v>-16.999597665735838</v>
      </c>
      <c r="AB27">
        <f t="shared" si="19"/>
        <v>-150.21396729158556</v>
      </c>
      <c r="AC27">
        <f t="shared" si="20"/>
        <v>-11.055542410422674</v>
      </c>
      <c r="AD27">
        <f t="shared" si="21"/>
        <v>53.026297178459487</v>
      </c>
      <c r="AE27">
        <v>5</v>
      </c>
      <c r="AF27">
        <v>1</v>
      </c>
      <c r="AG27">
        <f t="shared" si="22"/>
        <v>1</v>
      </c>
      <c r="AH27">
        <f t="shared" si="23"/>
        <v>0</v>
      </c>
      <c r="AI27">
        <f t="shared" si="24"/>
        <v>54089.034392728703</v>
      </c>
      <c r="AJ27" t="s">
        <v>287</v>
      </c>
      <c r="AK27">
        <v>715.47692307692296</v>
      </c>
      <c r="AL27">
        <v>3262.08</v>
      </c>
      <c r="AM27">
        <f t="shared" si="25"/>
        <v>2546.603076923077</v>
      </c>
      <c r="AN27">
        <f t="shared" si="26"/>
        <v>0.78066849277855754</v>
      </c>
      <c r="AO27">
        <v>-0.57774747981622299</v>
      </c>
      <c r="AP27" t="s">
        <v>334</v>
      </c>
      <c r="AQ27">
        <v>713.94299999999998</v>
      </c>
      <c r="AR27">
        <v>820.65</v>
      </c>
      <c r="AS27">
        <f t="shared" si="27"/>
        <v>0.13002741729117162</v>
      </c>
      <c r="AT27">
        <v>0.5</v>
      </c>
      <c r="AU27">
        <f t="shared" si="28"/>
        <v>1180.2067397508895</v>
      </c>
      <c r="AV27">
        <f t="shared" si="29"/>
        <v>8.6763919941741925</v>
      </c>
      <c r="AW27">
        <f t="shared" si="30"/>
        <v>76.729617119721041</v>
      </c>
      <c r="AX27">
        <f t="shared" si="31"/>
        <v>0.32126972521781511</v>
      </c>
      <c r="AY27">
        <f t="shared" si="32"/>
        <v>7.8411172909788E-3</v>
      </c>
      <c r="AZ27">
        <f t="shared" si="33"/>
        <v>2.9749954304514712</v>
      </c>
      <c r="BA27" t="s">
        <v>335</v>
      </c>
      <c r="BB27">
        <v>557</v>
      </c>
      <c r="BC27">
        <f t="shared" si="34"/>
        <v>263.64999999999998</v>
      </c>
      <c r="BD27">
        <f t="shared" si="35"/>
        <v>0.40472975535748151</v>
      </c>
      <c r="BE27">
        <f t="shared" si="36"/>
        <v>0.90253523001168168</v>
      </c>
      <c r="BF27">
        <f t="shared" si="37"/>
        <v>1.0145847504114087</v>
      </c>
      <c r="BG27">
        <f t="shared" si="38"/>
        <v>0.95870064012875067</v>
      </c>
      <c r="BH27">
        <f t="shared" si="39"/>
        <v>1400.0256666666701</v>
      </c>
      <c r="BI27">
        <f t="shared" si="40"/>
        <v>1180.2067397508895</v>
      </c>
      <c r="BJ27">
        <f t="shared" si="41"/>
        <v>0.84298935930285557</v>
      </c>
      <c r="BK27">
        <f t="shared" si="42"/>
        <v>0.19597871860571134</v>
      </c>
      <c r="BL27">
        <v>6</v>
      </c>
      <c r="BM27">
        <v>0.5</v>
      </c>
      <c r="BN27" t="s">
        <v>290</v>
      </c>
      <c r="BO27">
        <v>2</v>
      </c>
      <c r="BP27">
        <v>1608320060.25</v>
      </c>
      <c r="BQ27">
        <v>697.60996666666699</v>
      </c>
      <c r="BR27">
        <v>708.34393333333298</v>
      </c>
      <c r="BS27">
        <v>21.2734533333333</v>
      </c>
      <c r="BT27">
        <v>20.820736666666701</v>
      </c>
      <c r="BU27">
        <v>694.35503333333304</v>
      </c>
      <c r="BV27">
        <v>21.0410866666667</v>
      </c>
      <c r="BW27">
        <v>500.01863333333301</v>
      </c>
      <c r="BX27">
        <v>102.64700000000001</v>
      </c>
      <c r="BY27">
        <v>0.10004389666666701</v>
      </c>
      <c r="BZ27">
        <v>27.989830000000001</v>
      </c>
      <c r="CA27">
        <v>28.9263166666667</v>
      </c>
      <c r="CB27">
        <v>999.9</v>
      </c>
      <c r="CC27">
        <v>0</v>
      </c>
      <c r="CD27">
        <v>0</v>
      </c>
      <c r="CE27">
        <v>9998.2073333333301</v>
      </c>
      <c r="CF27">
        <v>0</v>
      </c>
      <c r="CG27">
        <v>471.05990000000003</v>
      </c>
      <c r="CH27">
        <v>1400.0256666666701</v>
      </c>
      <c r="CI27">
        <v>0.89999913333333303</v>
      </c>
      <c r="CJ27">
        <v>0.10000097333333299</v>
      </c>
      <c r="CK27">
        <v>0</v>
      </c>
      <c r="CL27">
        <v>713.93906666666703</v>
      </c>
      <c r="CM27">
        <v>4.9997499999999997</v>
      </c>
      <c r="CN27">
        <v>9833.9886666666698</v>
      </c>
      <c r="CO27">
        <v>12178.27</v>
      </c>
      <c r="CP27">
        <v>46.520733333333297</v>
      </c>
      <c r="CQ27">
        <v>48.520666666666699</v>
      </c>
      <c r="CR27">
        <v>47.441200000000002</v>
      </c>
      <c r="CS27">
        <v>47.695333333333302</v>
      </c>
      <c r="CT27">
        <v>47.699599999999997</v>
      </c>
      <c r="CU27">
        <v>1255.52</v>
      </c>
      <c r="CV27">
        <v>139.506</v>
      </c>
      <c r="CW27">
        <v>0</v>
      </c>
      <c r="CX27">
        <v>68.400000095367403</v>
      </c>
      <c r="CY27">
        <v>0</v>
      </c>
      <c r="CZ27">
        <v>713.94299999999998</v>
      </c>
      <c r="DA27">
        <v>5.1626666628213496</v>
      </c>
      <c r="DB27">
        <v>72.392136661562603</v>
      </c>
      <c r="DC27">
        <v>9834.4919230769192</v>
      </c>
      <c r="DD27">
        <v>15</v>
      </c>
      <c r="DE27">
        <v>1608319931</v>
      </c>
      <c r="DF27" t="s">
        <v>327</v>
      </c>
      <c r="DG27">
        <v>1608319931</v>
      </c>
      <c r="DH27">
        <v>1608319923</v>
      </c>
      <c r="DI27">
        <v>5</v>
      </c>
      <c r="DJ27">
        <v>0.54900000000000004</v>
      </c>
      <c r="DK27">
        <v>-6.0000000000000001E-3</v>
      </c>
      <c r="DL27">
        <v>3.2549999999999999</v>
      </c>
      <c r="DM27">
        <v>0.23200000000000001</v>
      </c>
      <c r="DN27">
        <v>507</v>
      </c>
      <c r="DO27">
        <v>21</v>
      </c>
      <c r="DP27">
        <v>0.24</v>
      </c>
      <c r="DQ27">
        <v>0.08</v>
      </c>
      <c r="DR27">
        <v>8.6799361711857301</v>
      </c>
      <c r="DS27">
        <v>0.34040616055424999</v>
      </c>
      <c r="DT27">
        <v>8.2009173055497195E-2</v>
      </c>
      <c r="DU27">
        <v>1</v>
      </c>
      <c r="DV27">
        <v>-10.7365266666667</v>
      </c>
      <c r="DW27">
        <v>-0.120565962180205</v>
      </c>
      <c r="DX27">
        <v>0.106382344817591</v>
      </c>
      <c r="DY27">
        <v>1</v>
      </c>
      <c r="DZ27">
        <v>0.45404306666666699</v>
      </c>
      <c r="EA27">
        <v>-0.12694515684093399</v>
      </c>
      <c r="EB27">
        <v>1.23054729664848E-2</v>
      </c>
      <c r="EC27">
        <v>1</v>
      </c>
      <c r="ED27">
        <v>3</v>
      </c>
      <c r="EE27">
        <v>3</v>
      </c>
      <c r="EF27" t="s">
        <v>302</v>
      </c>
      <c r="EG27">
        <v>100</v>
      </c>
      <c r="EH27">
        <v>100</v>
      </c>
      <c r="EI27">
        <v>3.2549999999999999</v>
      </c>
      <c r="EJ27">
        <v>0.2324</v>
      </c>
      <c r="EK27">
        <v>3.2549500000000098</v>
      </c>
      <c r="EL27">
        <v>0</v>
      </c>
      <c r="EM27">
        <v>0</v>
      </c>
      <c r="EN27">
        <v>0</v>
      </c>
      <c r="EO27">
        <v>0.23236500000000099</v>
      </c>
      <c r="EP27">
        <v>0</v>
      </c>
      <c r="EQ27">
        <v>0</v>
      </c>
      <c r="ER27">
        <v>0</v>
      </c>
      <c r="ES27">
        <v>-1</v>
      </c>
      <c r="ET27">
        <v>-1</v>
      </c>
      <c r="EU27">
        <v>-1</v>
      </c>
      <c r="EV27">
        <v>-1</v>
      </c>
      <c r="EW27">
        <v>2.2999999999999998</v>
      </c>
      <c r="EX27">
        <v>2.4</v>
      </c>
      <c r="EY27">
        <v>2</v>
      </c>
      <c r="EZ27">
        <v>490.58800000000002</v>
      </c>
      <c r="FA27">
        <v>497.50099999999998</v>
      </c>
      <c r="FB27">
        <v>24.184200000000001</v>
      </c>
      <c r="FC27">
        <v>32.999499999999998</v>
      </c>
      <c r="FD27">
        <v>30</v>
      </c>
      <c r="FE27">
        <v>32.975499999999997</v>
      </c>
      <c r="FF27">
        <v>32.953600000000002</v>
      </c>
      <c r="FG27">
        <v>33.308999999999997</v>
      </c>
      <c r="FH27">
        <v>18.347999999999999</v>
      </c>
      <c r="FI27">
        <v>63.957700000000003</v>
      </c>
      <c r="FJ27">
        <v>24.190899999999999</v>
      </c>
      <c r="FK27">
        <v>709.10900000000004</v>
      </c>
      <c r="FL27">
        <v>20.917100000000001</v>
      </c>
      <c r="FM27">
        <v>101.40300000000001</v>
      </c>
      <c r="FN27">
        <v>100.77800000000001</v>
      </c>
    </row>
    <row r="28" spans="1:170" x14ac:dyDescent="0.25">
      <c r="A28">
        <v>12</v>
      </c>
      <c r="B28">
        <v>1608320134</v>
      </c>
      <c r="C28">
        <v>934.5</v>
      </c>
      <c r="D28" t="s">
        <v>336</v>
      </c>
      <c r="E28" t="s">
        <v>337</v>
      </c>
      <c r="F28" t="s">
        <v>285</v>
      </c>
      <c r="G28" t="s">
        <v>286</v>
      </c>
      <c r="H28">
        <v>1608320126.25</v>
      </c>
      <c r="I28">
        <f t="shared" si="0"/>
        <v>3.4255326850095335E-4</v>
      </c>
      <c r="J28">
        <f t="shared" si="1"/>
        <v>9.9581933266603979</v>
      </c>
      <c r="K28">
        <f t="shared" si="2"/>
        <v>797.18896666666706</v>
      </c>
      <c r="L28">
        <f t="shared" si="3"/>
        <v>-61.78689286359144</v>
      </c>
      <c r="M28">
        <f t="shared" si="4"/>
        <v>-6.3483291929732175</v>
      </c>
      <c r="N28">
        <f t="shared" si="5"/>
        <v>81.907630483686205</v>
      </c>
      <c r="O28">
        <f t="shared" si="6"/>
        <v>1.884012007923247E-2</v>
      </c>
      <c r="P28">
        <f t="shared" si="7"/>
        <v>2.9766025605549773</v>
      </c>
      <c r="Q28">
        <f t="shared" si="8"/>
        <v>1.8774122483767915E-2</v>
      </c>
      <c r="R28">
        <f t="shared" si="9"/>
        <v>1.1739736811924901E-2</v>
      </c>
      <c r="S28">
        <f t="shared" si="10"/>
        <v>231.29020319948037</v>
      </c>
      <c r="T28">
        <f t="shared" si="11"/>
        <v>29.243041248974663</v>
      </c>
      <c r="U28">
        <f t="shared" si="12"/>
        <v>28.927656666666699</v>
      </c>
      <c r="V28">
        <f t="shared" si="13"/>
        <v>4.0049675925457153</v>
      </c>
      <c r="W28">
        <f t="shared" si="14"/>
        <v>57.665457294663291</v>
      </c>
      <c r="X28">
        <f t="shared" si="15"/>
        <v>2.1867557707193468</v>
      </c>
      <c r="Y28">
        <f t="shared" si="16"/>
        <v>3.7921415580653384</v>
      </c>
      <c r="Z28">
        <f t="shared" si="17"/>
        <v>1.8182118218263685</v>
      </c>
      <c r="AA28">
        <f t="shared" si="18"/>
        <v>-15.106599140892042</v>
      </c>
      <c r="AB28">
        <f t="shared" si="19"/>
        <v>-150.82312005102844</v>
      </c>
      <c r="AC28">
        <f t="shared" si="20"/>
        <v>-11.09528850165899</v>
      </c>
      <c r="AD28">
        <f t="shared" si="21"/>
        <v>54.26519550590092</v>
      </c>
      <c r="AE28">
        <v>5</v>
      </c>
      <c r="AF28">
        <v>1</v>
      </c>
      <c r="AG28">
        <f t="shared" si="22"/>
        <v>1</v>
      </c>
      <c r="AH28">
        <f t="shared" si="23"/>
        <v>0</v>
      </c>
      <c r="AI28">
        <f t="shared" si="24"/>
        <v>54129.101597932786</v>
      </c>
      <c r="AJ28" t="s">
        <v>287</v>
      </c>
      <c r="AK28">
        <v>715.47692307692296</v>
      </c>
      <c r="AL28">
        <v>3262.08</v>
      </c>
      <c r="AM28">
        <f t="shared" si="25"/>
        <v>2546.603076923077</v>
      </c>
      <c r="AN28">
        <f t="shared" si="26"/>
        <v>0.78066849277855754</v>
      </c>
      <c r="AO28">
        <v>-0.57774747981622299</v>
      </c>
      <c r="AP28" t="s">
        <v>338</v>
      </c>
      <c r="AQ28">
        <v>722.32003999999995</v>
      </c>
      <c r="AR28">
        <v>836.08</v>
      </c>
      <c r="AS28">
        <f t="shared" si="27"/>
        <v>0.13606348674767976</v>
      </c>
      <c r="AT28">
        <v>0.5</v>
      </c>
      <c r="AU28">
        <f t="shared" si="28"/>
        <v>1180.1785507473739</v>
      </c>
      <c r="AV28">
        <f t="shared" si="29"/>
        <v>9.9581933266603979</v>
      </c>
      <c r="AW28">
        <f t="shared" si="30"/>
        <v>80.289604299755609</v>
      </c>
      <c r="AX28">
        <f t="shared" si="31"/>
        <v>0.33105683666634778</v>
      </c>
      <c r="AY28">
        <f t="shared" si="32"/>
        <v>8.9274125510961921E-3</v>
      </c>
      <c r="AZ28">
        <f t="shared" si="33"/>
        <v>2.9016362070615251</v>
      </c>
      <c r="BA28" t="s">
        <v>339</v>
      </c>
      <c r="BB28">
        <v>559.29</v>
      </c>
      <c r="BC28">
        <f t="shared" si="34"/>
        <v>276.79000000000008</v>
      </c>
      <c r="BD28">
        <f t="shared" si="35"/>
        <v>0.41099736262148223</v>
      </c>
      <c r="BE28">
        <f t="shared" si="36"/>
        <v>0.89759100781044776</v>
      </c>
      <c r="BF28">
        <f t="shared" si="37"/>
        <v>0.94325918461067404</v>
      </c>
      <c r="BG28">
        <f t="shared" si="38"/>
        <v>0.95264158831191115</v>
      </c>
      <c r="BH28">
        <f t="shared" si="39"/>
        <v>1399.992</v>
      </c>
      <c r="BI28">
        <f t="shared" si="40"/>
        <v>1180.1785507473739</v>
      </c>
      <c r="BJ28">
        <f t="shared" si="41"/>
        <v>0.84298949618810248</v>
      </c>
      <c r="BK28">
        <f t="shared" si="42"/>
        <v>0.19597899237620509</v>
      </c>
      <c r="BL28">
        <v>6</v>
      </c>
      <c r="BM28">
        <v>0.5</v>
      </c>
      <c r="BN28" t="s">
        <v>290</v>
      </c>
      <c r="BO28">
        <v>2</v>
      </c>
      <c r="BP28">
        <v>1608320126.25</v>
      </c>
      <c r="BQ28">
        <v>797.18896666666706</v>
      </c>
      <c r="BR28">
        <v>809.466133333333</v>
      </c>
      <c r="BS28">
        <v>21.2832133333333</v>
      </c>
      <c r="BT28">
        <v>20.88091</v>
      </c>
      <c r="BU28">
        <v>793.93403333333299</v>
      </c>
      <c r="BV28">
        <v>21.050850000000001</v>
      </c>
      <c r="BW28">
        <v>500.0147</v>
      </c>
      <c r="BX28">
        <v>102.645633333333</v>
      </c>
      <c r="BY28">
        <v>9.9931279999999997E-2</v>
      </c>
      <c r="BZ28">
        <v>27.9878</v>
      </c>
      <c r="CA28">
        <v>28.927656666666699</v>
      </c>
      <c r="CB28">
        <v>999.9</v>
      </c>
      <c r="CC28">
        <v>0</v>
      </c>
      <c r="CD28">
        <v>0</v>
      </c>
      <c r="CE28">
        <v>10005.9983333333</v>
      </c>
      <c r="CF28">
        <v>0</v>
      </c>
      <c r="CG28">
        <v>579.68693333333295</v>
      </c>
      <c r="CH28">
        <v>1399.992</v>
      </c>
      <c r="CI28">
        <v>0.89999453333333301</v>
      </c>
      <c r="CJ28">
        <v>0.100005493333333</v>
      </c>
      <c r="CK28">
        <v>0</v>
      </c>
      <c r="CL28">
        <v>722.24869999999999</v>
      </c>
      <c r="CM28">
        <v>4.9997499999999997</v>
      </c>
      <c r="CN28">
        <v>9943.6316666666698</v>
      </c>
      <c r="CO28">
        <v>12177.96</v>
      </c>
      <c r="CP28">
        <v>46.436999999999998</v>
      </c>
      <c r="CQ28">
        <v>48.422533333333298</v>
      </c>
      <c r="CR28">
        <v>47.335099999999997</v>
      </c>
      <c r="CS28">
        <v>47.561999999999998</v>
      </c>
      <c r="CT28">
        <v>47.625</v>
      </c>
      <c r="CU28">
        <v>1255.4829999999999</v>
      </c>
      <c r="CV28">
        <v>139.50899999999999</v>
      </c>
      <c r="CW28">
        <v>0</v>
      </c>
      <c r="CX28">
        <v>65.400000095367403</v>
      </c>
      <c r="CY28">
        <v>0</v>
      </c>
      <c r="CZ28">
        <v>722.32003999999995</v>
      </c>
      <c r="DA28">
        <v>5.3828461429993597</v>
      </c>
      <c r="DB28">
        <v>73.9038460288278</v>
      </c>
      <c r="DC28">
        <v>9944.5360000000001</v>
      </c>
      <c r="DD28">
        <v>15</v>
      </c>
      <c r="DE28">
        <v>1608319931</v>
      </c>
      <c r="DF28" t="s">
        <v>327</v>
      </c>
      <c r="DG28">
        <v>1608319931</v>
      </c>
      <c r="DH28">
        <v>1608319923</v>
      </c>
      <c r="DI28">
        <v>5</v>
      </c>
      <c r="DJ28">
        <v>0.54900000000000004</v>
      </c>
      <c r="DK28">
        <v>-6.0000000000000001E-3</v>
      </c>
      <c r="DL28">
        <v>3.2549999999999999</v>
      </c>
      <c r="DM28">
        <v>0.23200000000000001</v>
      </c>
      <c r="DN28">
        <v>507</v>
      </c>
      <c r="DO28">
        <v>21</v>
      </c>
      <c r="DP28">
        <v>0.24</v>
      </c>
      <c r="DQ28">
        <v>0.08</v>
      </c>
      <c r="DR28">
        <v>9.9672890833728403</v>
      </c>
      <c r="DS28">
        <v>-9.9110269389403802E-2</v>
      </c>
      <c r="DT28">
        <v>3.2551358017973202E-2</v>
      </c>
      <c r="DU28">
        <v>1</v>
      </c>
      <c r="DV28">
        <v>-12.281793333333299</v>
      </c>
      <c r="DW28">
        <v>4.7786429365783596E-3</v>
      </c>
      <c r="DX28">
        <v>2.9434899165597501E-2</v>
      </c>
      <c r="DY28">
        <v>1</v>
      </c>
      <c r="DZ28">
        <v>0.40239676666666702</v>
      </c>
      <c r="EA28">
        <v>4.3657922135705803E-2</v>
      </c>
      <c r="EB28">
        <v>8.4646517891890996E-3</v>
      </c>
      <c r="EC28">
        <v>1</v>
      </c>
      <c r="ED28">
        <v>3</v>
      </c>
      <c r="EE28">
        <v>3</v>
      </c>
      <c r="EF28" t="s">
        <v>302</v>
      </c>
      <c r="EG28">
        <v>100</v>
      </c>
      <c r="EH28">
        <v>100</v>
      </c>
      <c r="EI28">
        <v>3.2549999999999999</v>
      </c>
      <c r="EJ28">
        <v>0.2324</v>
      </c>
      <c r="EK28">
        <v>3.2549500000000098</v>
      </c>
      <c r="EL28">
        <v>0</v>
      </c>
      <c r="EM28">
        <v>0</v>
      </c>
      <c r="EN28">
        <v>0</v>
      </c>
      <c r="EO28">
        <v>0.23236500000000099</v>
      </c>
      <c r="EP28">
        <v>0</v>
      </c>
      <c r="EQ28">
        <v>0</v>
      </c>
      <c r="ER28">
        <v>0</v>
      </c>
      <c r="ES28">
        <v>-1</v>
      </c>
      <c r="ET28">
        <v>-1</v>
      </c>
      <c r="EU28">
        <v>-1</v>
      </c>
      <c r="EV28">
        <v>-1</v>
      </c>
      <c r="EW28">
        <v>3.4</v>
      </c>
      <c r="EX28">
        <v>3.5</v>
      </c>
      <c r="EY28">
        <v>2</v>
      </c>
      <c r="EZ28">
        <v>490.49700000000001</v>
      </c>
      <c r="FA28">
        <v>497.56400000000002</v>
      </c>
      <c r="FB28">
        <v>24.1692</v>
      </c>
      <c r="FC28">
        <v>32.985999999999997</v>
      </c>
      <c r="FD28">
        <v>29.9998</v>
      </c>
      <c r="FE28">
        <v>32.962000000000003</v>
      </c>
      <c r="FF28">
        <v>32.939</v>
      </c>
      <c r="FG28">
        <v>37.108600000000003</v>
      </c>
      <c r="FH28">
        <v>17.911899999999999</v>
      </c>
      <c r="FI28">
        <v>63.957700000000003</v>
      </c>
      <c r="FJ28">
        <v>24.175999999999998</v>
      </c>
      <c r="FK28">
        <v>810.40300000000002</v>
      </c>
      <c r="FL28">
        <v>20.970500000000001</v>
      </c>
      <c r="FM28">
        <v>101.407</v>
      </c>
      <c r="FN28">
        <v>100.78100000000001</v>
      </c>
    </row>
    <row r="29" spans="1:170" x14ac:dyDescent="0.25">
      <c r="A29">
        <v>13</v>
      </c>
      <c r="B29">
        <v>1608320254.5</v>
      </c>
      <c r="C29">
        <v>1055</v>
      </c>
      <c r="D29" t="s">
        <v>340</v>
      </c>
      <c r="E29" t="s">
        <v>341</v>
      </c>
      <c r="F29" t="s">
        <v>285</v>
      </c>
      <c r="G29" t="s">
        <v>286</v>
      </c>
      <c r="H29">
        <v>1608320246.75</v>
      </c>
      <c r="I29">
        <f t="shared" si="0"/>
        <v>3.1715662316562628E-4</v>
      </c>
      <c r="J29">
        <f t="shared" si="1"/>
        <v>9.545954749627839</v>
      </c>
      <c r="K29">
        <f t="shared" si="2"/>
        <v>899.90366666666705</v>
      </c>
      <c r="L29">
        <f t="shared" si="3"/>
        <v>16.000316846577991</v>
      </c>
      <c r="M29">
        <f t="shared" si="4"/>
        <v>1.6439069361116374</v>
      </c>
      <c r="N29">
        <f t="shared" si="5"/>
        <v>92.458036528321685</v>
      </c>
      <c r="O29">
        <f t="shared" si="6"/>
        <v>1.759186651172465E-2</v>
      </c>
      <c r="P29">
        <f t="shared" si="7"/>
        <v>2.9758560911181098</v>
      </c>
      <c r="Q29">
        <f t="shared" si="8"/>
        <v>1.7534295747085822E-2</v>
      </c>
      <c r="R29">
        <f t="shared" si="9"/>
        <v>1.096409155919355E-2</v>
      </c>
      <c r="S29">
        <f t="shared" si="10"/>
        <v>231.29005533005747</v>
      </c>
      <c r="T29">
        <f t="shared" si="11"/>
        <v>29.267183471971645</v>
      </c>
      <c r="U29">
        <f t="shared" si="12"/>
        <v>29.023876666666698</v>
      </c>
      <c r="V29">
        <f t="shared" si="13"/>
        <v>4.0273327418559166</v>
      </c>
      <c r="W29">
        <f t="shared" si="14"/>
        <v>58.627910105537687</v>
      </c>
      <c r="X29">
        <f t="shared" si="15"/>
        <v>2.2255045370883182</v>
      </c>
      <c r="Y29">
        <f t="shared" si="16"/>
        <v>3.7959813561188303</v>
      </c>
      <c r="Z29">
        <f t="shared" si="17"/>
        <v>1.8018282047675984</v>
      </c>
      <c r="AA29">
        <f t="shared" si="18"/>
        <v>-13.986607081604118</v>
      </c>
      <c r="AB29">
        <f t="shared" si="19"/>
        <v>-163.4371499022852</v>
      </c>
      <c r="AC29">
        <f t="shared" si="20"/>
        <v>-12.033057406181483</v>
      </c>
      <c r="AD29">
        <f t="shared" si="21"/>
        <v>41.833240939986666</v>
      </c>
      <c r="AE29">
        <v>5</v>
      </c>
      <c r="AF29">
        <v>1</v>
      </c>
      <c r="AG29">
        <f t="shared" si="22"/>
        <v>1</v>
      </c>
      <c r="AH29">
        <f t="shared" si="23"/>
        <v>0</v>
      </c>
      <c r="AI29">
        <f t="shared" si="24"/>
        <v>54103.997970541554</v>
      </c>
      <c r="AJ29" t="s">
        <v>287</v>
      </c>
      <c r="AK29">
        <v>715.47692307692296</v>
      </c>
      <c r="AL29">
        <v>3262.08</v>
      </c>
      <c r="AM29">
        <f t="shared" si="25"/>
        <v>2546.603076923077</v>
      </c>
      <c r="AN29">
        <f t="shared" si="26"/>
        <v>0.78066849277855754</v>
      </c>
      <c r="AO29">
        <v>-0.57774747981622299</v>
      </c>
      <c r="AP29" t="s">
        <v>342</v>
      </c>
      <c r="AQ29">
        <v>734.101615384615</v>
      </c>
      <c r="AR29">
        <v>855.91</v>
      </c>
      <c r="AS29">
        <f t="shared" si="27"/>
        <v>0.14231447770838634</v>
      </c>
      <c r="AT29">
        <v>0.5</v>
      </c>
      <c r="AU29">
        <f t="shared" si="28"/>
        <v>1180.1855207472108</v>
      </c>
      <c r="AV29">
        <f t="shared" si="29"/>
        <v>9.545954749627839</v>
      </c>
      <c r="AW29">
        <f t="shared" si="30"/>
        <v>83.978742992069627</v>
      </c>
      <c r="AX29">
        <f t="shared" si="31"/>
        <v>0.33854026708415602</v>
      </c>
      <c r="AY29">
        <f t="shared" si="32"/>
        <v>8.5780600180846503E-3</v>
      </c>
      <c r="AZ29">
        <f t="shared" si="33"/>
        <v>2.8112418361743643</v>
      </c>
      <c r="BA29" t="s">
        <v>343</v>
      </c>
      <c r="BB29">
        <v>566.15</v>
      </c>
      <c r="BC29">
        <f t="shared" si="34"/>
        <v>289.76</v>
      </c>
      <c r="BD29">
        <f t="shared" si="35"/>
        <v>0.42037681051692771</v>
      </c>
      <c r="BE29">
        <f t="shared" si="36"/>
        <v>0.89251946452615616</v>
      </c>
      <c r="BF29">
        <f t="shared" si="37"/>
        <v>0.86737674117975905</v>
      </c>
      <c r="BG29">
        <f t="shared" si="38"/>
        <v>0.94485474466136488</v>
      </c>
      <c r="BH29">
        <f t="shared" si="39"/>
        <v>1400.00133333333</v>
      </c>
      <c r="BI29">
        <f t="shared" si="40"/>
        <v>1180.1855207472108</v>
      </c>
      <c r="BJ29">
        <f t="shared" si="41"/>
        <v>0.84298885483005281</v>
      </c>
      <c r="BK29">
        <f t="shared" si="42"/>
        <v>0.19597770966010564</v>
      </c>
      <c r="BL29">
        <v>6</v>
      </c>
      <c r="BM29">
        <v>0.5</v>
      </c>
      <c r="BN29" t="s">
        <v>290</v>
      </c>
      <c r="BO29">
        <v>2</v>
      </c>
      <c r="BP29">
        <v>1608320246.75</v>
      </c>
      <c r="BQ29">
        <v>899.90366666666705</v>
      </c>
      <c r="BR29">
        <v>911.700966666667</v>
      </c>
      <c r="BS29">
        <v>21.661066666666699</v>
      </c>
      <c r="BT29">
        <v>21.288733333333301</v>
      </c>
      <c r="BU29">
        <v>896.64876666666703</v>
      </c>
      <c r="BV29">
        <v>21.428713333333299</v>
      </c>
      <c r="BW29">
        <v>500.01433333333301</v>
      </c>
      <c r="BX29">
        <v>102.64216666666699</v>
      </c>
      <c r="BY29">
        <v>9.9982246666666594E-2</v>
      </c>
      <c r="BZ29">
        <v>28.00516</v>
      </c>
      <c r="CA29">
        <v>29.023876666666698</v>
      </c>
      <c r="CB29">
        <v>999.9</v>
      </c>
      <c r="CC29">
        <v>0</v>
      </c>
      <c r="CD29">
        <v>0</v>
      </c>
      <c r="CE29">
        <v>10002.1133333333</v>
      </c>
      <c r="CF29">
        <v>0</v>
      </c>
      <c r="CG29">
        <v>567.24136666666698</v>
      </c>
      <c r="CH29">
        <v>1400.00133333333</v>
      </c>
      <c r="CI29">
        <v>0.90001500000000001</v>
      </c>
      <c r="CJ29">
        <v>9.9985400000000002E-2</v>
      </c>
      <c r="CK29">
        <v>0</v>
      </c>
      <c r="CL29">
        <v>734.09856666666701</v>
      </c>
      <c r="CM29">
        <v>4.9997499999999997</v>
      </c>
      <c r="CN29">
        <v>10108.643333333301</v>
      </c>
      <c r="CO29">
        <v>12178.1166666667</v>
      </c>
      <c r="CP29">
        <v>46.270800000000001</v>
      </c>
      <c r="CQ29">
        <v>48.274799999999999</v>
      </c>
      <c r="CR29">
        <v>47.195399999999999</v>
      </c>
      <c r="CS29">
        <v>47.445399999999999</v>
      </c>
      <c r="CT29">
        <v>47.449599999999997</v>
      </c>
      <c r="CU29">
        <v>1255.5213333333299</v>
      </c>
      <c r="CV29">
        <v>139.47999999999999</v>
      </c>
      <c r="CW29">
        <v>0</v>
      </c>
      <c r="CX29">
        <v>120.09999990463299</v>
      </c>
      <c r="CY29">
        <v>0</v>
      </c>
      <c r="CZ29">
        <v>734.101615384615</v>
      </c>
      <c r="DA29">
        <v>3.02919657880597</v>
      </c>
      <c r="DB29">
        <v>39.958974351683302</v>
      </c>
      <c r="DC29">
        <v>10108.930769230799</v>
      </c>
      <c r="DD29">
        <v>15</v>
      </c>
      <c r="DE29">
        <v>1608319931</v>
      </c>
      <c r="DF29" t="s">
        <v>327</v>
      </c>
      <c r="DG29">
        <v>1608319931</v>
      </c>
      <c r="DH29">
        <v>1608319923</v>
      </c>
      <c r="DI29">
        <v>5</v>
      </c>
      <c r="DJ29">
        <v>0.54900000000000004</v>
      </c>
      <c r="DK29">
        <v>-6.0000000000000001E-3</v>
      </c>
      <c r="DL29">
        <v>3.2549999999999999</v>
      </c>
      <c r="DM29">
        <v>0.23200000000000001</v>
      </c>
      <c r="DN29">
        <v>507</v>
      </c>
      <c r="DO29">
        <v>21</v>
      </c>
      <c r="DP29">
        <v>0.24</v>
      </c>
      <c r="DQ29">
        <v>0.08</v>
      </c>
      <c r="DR29">
        <v>9.5512232305701108</v>
      </c>
      <c r="DS29">
        <v>-0.34105311997882498</v>
      </c>
      <c r="DT29">
        <v>4.7981496238503403E-2</v>
      </c>
      <c r="DU29">
        <v>1</v>
      </c>
      <c r="DV29">
        <v>-11.797363333333299</v>
      </c>
      <c r="DW29">
        <v>0.26882936596217999</v>
      </c>
      <c r="DX29">
        <v>4.8452426725144999E-2</v>
      </c>
      <c r="DY29">
        <v>0</v>
      </c>
      <c r="DZ29">
        <v>0.37232559999999998</v>
      </c>
      <c r="EA29">
        <v>0.113483692992213</v>
      </c>
      <c r="EB29">
        <v>1.0596258133888601E-2</v>
      </c>
      <c r="EC29">
        <v>1</v>
      </c>
      <c r="ED29">
        <v>2</v>
      </c>
      <c r="EE29">
        <v>3</v>
      </c>
      <c r="EF29" t="s">
        <v>344</v>
      </c>
      <c r="EG29">
        <v>100</v>
      </c>
      <c r="EH29">
        <v>100</v>
      </c>
      <c r="EI29">
        <v>3.2549999999999999</v>
      </c>
      <c r="EJ29">
        <v>0.2324</v>
      </c>
      <c r="EK29">
        <v>3.2549500000000098</v>
      </c>
      <c r="EL29">
        <v>0</v>
      </c>
      <c r="EM29">
        <v>0</v>
      </c>
      <c r="EN29">
        <v>0</v>
      </c>
      <c r="EO29">
        <v>0.23236500000000099</v>
      </c>
      <c r="EP29">
        <v>0</v>
      </c>
      <c r="EQ29">
        <v>0</v>
      </c>
      <c r="ER29">
        <v>0</v>
      </c>
      <c r="ES29">
        <v>-1</v>
      </c>
      <c r="ET29">
        <v>-1</v>
      </c>
      <c r="EU29">
        <v>-1</v>
      </c>
      <c r="EV29">
        <v>-1</v>
      </c>
      <c r="EW29">
        <v>5.4</v>
      </c>
      <c r="EX29">
        <v>5.5</v>
      </c>
      <c r="EY29">
        <v>2</v>
      </c>
      <c r="EZ29">
        <v>490.541</v>
      </c>
      <c r="FA29">
        <v>497.76799999999997</v>
      </c>
      <c r="FB29">
        <v>24.1312</v>
      </c>
      <c r="FC29">
        <v>32.960900000000002</v>
      </c>
      <c r="FD29">
        <v>30.0001</v>
      </c>
      <c r="FE29">
        <v>32.9375</v>
      </c>
      <c r="FF29">
        <v>32.912799999999997</v>
      </c>
      <c r="FG29">
        <v>40.822400000000002</v>
      </c>
      <c r="FH29">
        <v>16.9451</v>
      </c>
      <c r="FI29">
        <v>64.7102</v>
      </c>
      <c r="FJ29">
        <v>24.124400000000001</v>
      </c>
      <c r="FK29">
        <v>911.50199999999995</v>
      </c>
      <c r="FL29">
        <v>21.240300000000001</v>
      </c>
      <c r="FM29">
        <v>101.40900000000001</v>
      </c>
      <c r="FN29">
        <v>100.792</v>
      </c>
    </row>
    <row r="30" spans="1:170" x14ac:dyDescent="0.25">
      <c r="A30">
        <v>14</v>
      </c>
      <c r="B30">
        <v>1608320375</v>
      </c>
      <c r="C30">
        <v>1175.5</v>
      </c>
      <c r="D30" t="s">
        <v>345</v>
      </c>
      <c r="E30" t="s">
        <v>346</v>
      </c>
      <c r="F30" t="s">
        <v>285</v>
      </c>
      <c r="G30" t="s">
        <v>286</v>
      </c>
      <c r="H30">
        <v>1608320367</v>
      </c>
      <c r="I30">
        <f t="shared" si="0"/>
        <v>2.8923397964841953E-4</v>
      </c>
      <c r="J30">
        <f t="shared" si="1"/>
        <v>11.640652487891897</v>
      </c>
      <c r="K30">
        <f t="shared" si="2"/>
        <v>1199.63258064516</v>
      </c>
      <c r="L30">
        <f t="shared" si="3"/>
        <v>10.465457623613258</v>
      </c>
      <c r="M30">
        <f t="shared" si="4"/>
        <v>1.0751926803525631</v>
      </c>
      <c r="N30">
        <f t="shared" si="5"/>
        <v>123.24699179058057</v>
      </c>
      <c r="O30">
        <f t="shared" si="6"/>
        <v>1.5938208208892406E-2</v>
      </c>
      <c r="P30">
        <f t="shared" si="7"/>
        <v>2.9763110113567008</v>
      </c>
      <c r="Q30">
        <f t="shared" si="8"/>
        <v>1.5890943690261793E-2</v>
      </c>
      <c r="R30">
        <f t="shared" si="9"/>
        <v>9.9360745809690676E-3</v>
      </c>
      <c r="S30">
        <f t="shared" si="10"/>
        <v>231.28984230270513</v>
      </c>
      <c r="T30">
        <f t="shared" si="11"/>
        <v>29.270380094025924</v>
      </c>
      <c r="U30">
        <f t="shared" si="12"/>
        <v>29.083570967741899</v>
      </c>
      <c r="V30">
        <f t="shared" si="13"/>
        <v>4.041262616193535</v>
      </c>
      <c r="W30">
        <f t="shared" si="14"/>
        <v>58.716582857382171</v>
      </c>
      <c r="X30">
        <f t="shared" si="15"/>
        <v>2.2283799509459499</v>
      </c>
      <c r="Y30">
        <f t="shared" si="16"/>
        <v>3.7951458387122163</v>
      </c>
      <c r="Z30">
        <f t="shared" si="17"/>
        <v>1.8128826652475851</v>
      </c>
      <c r="AA30">
        <f t="shared" si="18"/>
        <v>-12.755218502495302</v>
      </c>
      <c r="AB30">
        <f t="shared" si="19"/>
        <v>-173.64652868099014</v>
      </c>
      <c r="AC30">
        <f t="shared" si="20"/>
        <v>-12.786329643967475</v>
      </c>
      <c r="AD30">
        <f t="shared" si="21"/>
        <v>32.101765475252222</v>
      </c>
      <c r="AE30">
        <v>6</v>
      </c>
      <c r="AF30">
        <v>1</v>
      </c>
      <c r="AG30">
        <f t="shared" si="22"/>
        <v>1</v>
      </c>
      <c r="AH30">
        <f t="shared" si="23"/>
        <v>0</v>
      </c>
      <c r="AI30">
        <f t="shared" si="24"/>
        <v>54117.923083652568</v>
      </c>
      <c r="AJ30" t="s">
        <v>287</v>
      </c>
      <c r="AK30">
        <v>715.47692307692296</v>
      </c>
      <c r="AL30">
        <v>3262.08</v>
      </c>
      <c r="AM30">
        <f t="shared" si="25"/>
        <v>2546.603076923077</v>
      </c>
      <c r="AN30">
        <f t="shared" si="26"/>
        <v>0.78066849277855754</v>
      </c>
      <c r="AO30">
        <v>-0.57774747981622299</v>
      </c>
      <c r="AP30" t="s">
        <v>347</v>
      </c>
      <c r="AQ30">
        <v>753.10934615384599</v>
      </c>
      <c r="AR30">
        <v>888.96</v>
      </c>
      <c r="AS30">
        <f t="shared" si="27"/>
        <v>0.15281975999612363</v>
      </c>
      <c r="AT30">
        <v>0.5</v>
      </c>
      <c r="AU30">
        <f t="shared" si="28"/>
        <v>1180.1778230293421</v>
      </c>
      <c r="AV30">
        <f t="shared" si="29"/>
        <v>11.640652487891897</v>
      </c>
      <c r="AW30">
        <f t="shared" si="30"/>
        <v>90.177245834045863</v>
      </c>
      <c r="AX30">
        <f t="shared" si="31"/>
        <v>0.35998245140388768</v>
      </c>
      <c r="AY30">
        <f t="shared" si="32"/>
        <v>1.0353016070362424E-2</v>
      </c>
      <c r="AZ30">
        <f t="shared" si="33"/>
        <v>2.6695464362850969</v>
      </c>
      <c r="BA30" t="s">
        <v>348</v>
      </c>
      <c r="BB30">
        <v>568.95000000000005</v>
      </c>
      <c r="BC30">
        <f t="shared" si="34"/>
        <v>320.01</v>
      </c>
      <c r="BD30">
        <f t="shared" si="35"/>
        <v>0.42452002701838709</v>
      </c>
      <c r="BE30">
        <f t="shared" si="36"/>
        <v>0.88117543527419762</v>
      </c>
      <c r="BF30">
        <f t="shared" si="37"/>
        <v>0.78307726756766394</v>
      </c>
      <c r="BG30">
        <f t="shared" si="38"/>
        <v>0.93187667191045442</v>
      </c>
      <c r="BH30">
        <f t="shared" si="39"/>
        <v>1399.99129032258</v>
      </c>
      <c r="BI30">
        <f t="shared" si="40"/>
        <v>1180.1778230293421</v>
      </c>
      <c r="BJ30">
        <f t="shared" si="41"/>
        <v>0.84298940371079778</v>
      </c>
      <c r="BK30">
        <f t="shared" si="42"/>
        <v>0.1959788074215954</v>
      </c>
      <c r="BL30">
        <v>6</v>
      </c>
      <c r="BM30">
        <v>0.5</v>
      </c>
      <c r="BN30" t="s">
        <v>290</v>
      </c>
      <c r="BO30">
        <v>2</v>
      </c>
      <c r="BP30">
        <v>1608320367</v>
      </c>
      <c r="BQ30">
        <v>1199.63258064516</v>
      </c>
      <c r="BR30">
        <v>1214.0174193548401</v>
      </c>
      <c r="BS30">
        <v>21.690080645161299</v>
      </c>
      <c r="BT30">
        <v>21.350535483870999</v>
      </c>
      <c r="BU30">
        <v>1196.37741935484</v>
      </c>
      <c r="BV30">
        <v>21.457703225806501</v>
      </c>
      <c r="BW30">
        <v>500.01090322580598</v>
      </c>
      <c r="BX30">
        <v>102.63735483871</v>
      </c>
      <c r="BY30">
        <v>9.9928041935483894E-2</v>
      </c>
      <c r="BZ30">
        <v>28.0013838709677</v>
      </c>
      <c r="CA30">
        <v>29.083570967741899</v>
      </c>
      <c r="CB30">
        <v>999.9</v>
      </c>
      <c r="CC30">
        <v>0</v>
      </c>
      <c r="CD30">
        <v>0</v>
      </c>
      <c r="CE30">
        <v>10005.155806451599</v>
      </c>
      <c r="CF30">
        <v>0</v>
      </c>
      <c r="CG30">
        <v>801.28870967741898</v>
      </c>
      <c r="CH30">
        <v>1399.99129032258</v>
      </c>
      <c r="CI30">
        <v>0.89999600000000002</v>
      </c>
      <c r="CJ30">
        <v>0.100004058064516</v>
      </c>
      <c r="CK30">
        <v>0</v>
      </c>
      <c r="CL30">
        <v>753.11012903225799</v>
      </c>
      <c r="CM30">
        <v>4.9997499999999997</v>
      </c>
      <c r="CN30">
        <v>10360.2322580645</v>
      </c>
      <c r="CO30">
        <v>12177.967741935499</v>
      </c>
      <c r="CP30">
        <v>46.070129032258002</v>
      </c>
      <c r="CQ30">
        <v>48.1046774193548</v>
      </c>
      <c r="CR30">
        <v>46.995935483871001</v>
      </c>
      <c r="CS30">
        <v>47.29</v>
      </c>
      <c r="CT30">
        <v>47.295999999999999</v>
      </c>
      <c r="CU30">
        <v>1255.48870967742</v>
      </c>
      <c r="CV30">
        <v>139.50483870967699</v>
      </c>
      <c r="CW30">
        <v>0</v>
      </c>
      <c r="CX30">
        <v>119.59999990463299</v>
      </c>
      <c r="CY30">
        <v>0</v>
      </c>
      <c r="CZ30">
        <v>753.10934615384599</v>
      </c>
      <c r="DA30">
        <v>1.28044444721261</v>
      </c>
      <c r="DB30">
        <v>13.8461538365267</v>
      </c>
      <c r="DC30">
        <v>10360.4153846154</v>
      </c>
      <c r="DD30">
        <v>15</v>
      </c>
      <c r="DE30">
        <v>1608319931</v>
      </c>
      <c r="DF30" t="s">
        <v>327</v>
      </c>
      <c r="DG30">
        <v>1608319931</v>
      </c>
      <c r="DH30">
        <v>1608319923</v>
      </c>
      <c r="DI30">
        <v>5</v>
      </c>
      <c r="DJ30">
        <v>0.54900000000000004</v>
      </c>
      <c r="DK30">
        <v>-6.0000000000000001E-3</v>
      </c>
      <c r="DL30">
        <v>3.2549999999999999</v>
      </c>
      <c r="DM30">
        <v>0.23200000000000001</v>
      </c>
      <c r="DN30">
        <v>507</v>
      </c>
      <c r="DO30">
        <v>21</v>
      </c>
      <c r="DP30">
        <v>0.24</v>
      </c>
      <c r="DQ30">
        <v>0.08</v>
      </c>
      <c r="DR30">
        <v>11.663862835024601</v>
      </c>
      <c r="DS30">
        <v>-1.40488151021094</v>
      </c>
      <c r="DT30">
        <v>0.108726533196267</v>
      </c>
      <c r="DU30">
        <v>0</v>
      </c>
      <c r="DV30">
        <v>-14.3913166666667</v>
      </c>
      <c r="DW30">
        <v>1.59207030033369</v>
      </c>
      <c r="DX30">
        <v>0.120680086960894</v>
      </c>
      <c r="DY30">
        <v>0</v>
      </c>
      <c r="DZ30">
        <v>0.339095166666667</v>
      </c>
      <c r="EA30">
        <v>0.12820824026696301</v>
      </c>
      <c r="EB30">
        <v>9.3209897260013198E-3</v>
      </c>
      <c r="EC30">
        <v>1</v>
      </c>
      <c r="ED30">
        <v>1</v>
      </c>
      <c r="EE30">
        <v>3</v>
      </c>
      <c r="EF30" t="s">
        <v>297</v>
      </c>
      <c r="EG30">
        <v>100</v>
      </c>
      <c r="EH30">
        <v>100</v>
      </c>
      <c r="EI30">
        <v>3.26</v>
      </c>
      <c r="EJ30">
        <v>0.2324</v>
      </c>
      <c r="EK30">
        <v>3.2549500000000098</v>
      </c>
      <c r="EL30">
        <v>0</v>
      </c>
      <c r="EM30">
        <v>0</v>
      </c>
      <c r="EN30">
        <v>0</v>
      </c>
      <c r="EO30">
        <v>0.23236500000000099</v>
      </c>
      <c r="EP30">
        <v>0</v>
      </c>
      <c r="EQ30">
        <v>0</v>
      </c>
      <c r="ER30">
        <v>0</v>
      </c>
      <c r="ES30">
        <v>-1</v>
      </c>
      <c r="ET30">
        <v>-1</v>
      </c>
      <c r="EU30">
        <v>-1</v>
      </c>
      <c r="EV30">
        <v>-1</v>
      </c>
      <c r="EW30">
        <v>7.4</v>
      </c>
      <c r="EX30">
        <v>7.5</v>
      </c>
      <c r="EY30">
        <v>2</v>
      </c>
      <c r="EZ30">
        <v>490.42700000000002</v>
      </c>
      <c r="FA30">
        <v>498.459</v>
      </c>
      <c r="FB30">
        <v>24.207100000000001</v>
      </c>
      <c r="FC30">
        <v>32.886200000000002</v>
      </c>
      <c r="FD30">
        <v>30.001300000000001</v>
      </c>
      <c r="FE30">
        <v>32.8752</v>
      </c>
      <c r="FF30">
        <v>32.854599999999998</v>
      </c>
      <c r="FG30">
        <v>51.575800000000001</v>
      </c>
      <c r="FH30">
        <v>16.832899999999999</v>
      </c>
      <c r="FI30">
        <v>65.459500000000006</v>
      </c>
      <c r="FJ30">
        <v>24.1236</v>
      </c>
      <c r="FK30">
        <v>1213.92</v>
      </c>
      <c r="FL30">
        <v>21.415099999999999</v>
      </c>
      <c r="FM30">
        <v>101.426</v>
      </c>
      <c r="FN30">
        <v>100.80500000000001</v>
      </c>
    </row>
    <row r="31" spans="1:170" x14ac:dyDescent="0.25">
      <c r="A31">
        <v>15</v>
      </c>
      <c r="B31">
        <v>1608320495</v>
      </c>
      <c r="C31">
        <v>1295.5</v>
      </c>
      <c r="D31" t="s">
        <v>349</v>
      </c>
      <c r="E31" t="s">
        <v>350</v>
      </c>
      <c r="F31" t="s">
        <v>285</v>
      </c>
      <c r="G31" t="s">
        <v>286</v>
      </c>
      <c r="H31">
        <v>1608320487.25</v>
      </c>
      <c r="I31">
        <f t="shared" si="0"/>
        <v>2.7917965555874076E-4</v>
      </c>
      <c r="J31">
        <f t="shared" si="1"/>
        <v>11.186418321835017</v>
      </c>
      <c r="K31">
        <f t="shared" si="2"/>
        <v>1399.8103333333299</v>
      </c>
      <c r="L31">
        <f t="shared" si="3"/>
        <v>211.54417567118514</v>
      </c>
      <c r="M31">
        <f t="shared" si="4"/>
        <v>21.732776613778523</v>
      </c>
      <c r="N31">
        <f t="shared" si="5"/>
        <v>143.808096722447</v>
      </c>
      <c r="O31">
        <f t="shared" si="6"/>
        <v>1.5403210231199036E-2</v>
      </c>
      <c r="P31">
        <f t="shared" si="7"/>
        <v>2.9751019241749979</v>
      </c>
      <c r="Q31">
        <f t="shared" si="8"/>
        <v>1.5359042882862687E-2</v>
      </c>
      <c r="R31">
        <f t="shared" si="9"/>
        <v>9.6033594381663891E-3</v>
      </c>
      <c r="S31">
        <f t="shared" si="10"/>
        <v>231.28714175680713</v>
      </c>
      <c r="T31">
        <f t="shared" si="11"/>
        <v>29.257577145815034</v>
      </c>
      <c r="U31">
        <f t="shared" si="12"/>
        <v>29.117429999999999</v>
      </c>
      <c r="V31">
        <f t="shared" si="13"/>
        <v>4.0491823972880479</v>
      </c>
      <c r="W31">
        <f t="shared" si="14"/>
        <v>59.049587813159711</v>
      </c>
      <c r="X31">
        <f t="shared" si="15"/>
        <v>2.2389471881027783</v>
      </c>
      <c r="Y31">
        <f t="shared" si="16"/>
        <v>3.7916389783906492</v>
      </c>
      <c r="Z31">
        <f t="shared" si="17"/>
        <v>1.8102352091852696</v>
      </c>
      <c r="AA31">
        <f t="shared" si="18"/>
        <v>-12.311822810140468</v>
      </c>
      <c r="AB31">
        <f t="shared" si="19"/>
        <v>-181.55015794384121</v>
      </c>
      <c r="AC31">
        <f t="shared" si="20"/>
        <v>-13.374941942204131</v>
      </c>
      <c r="AD31">
        <f t="shared" si="21"/>
        <v>24.050219060621345</v>
      </c>
      <c r="AE31">
        <v>5</v>
      </c>
      <c r="AF31">
        <v>1</v>
      </c>
      <c r="AG31">
        <f t="shared" si="22"/>
        <v>1</v>
      </c>
      <c r="AH31">
        <f t="shared" si="23"/>
        <v>0</v>
      </c>
      <c r="AI31">
        <f t="shared" si="24"/>
        <v>54085.221243809938</v>
      </c>
      <c r="AJ31" t="s">
        <v>287</v>
      </c>
      <c r="AK31">
        <v>715.47692307692296</v>
      </c>
      <c r="AL31">
        <v>3262.08</v>
      </c>
      <c r="AM31">
        <f t="shared" si="25"/>
        <v>2546.603076923077</v>
      </c>
      <c r="AN31">
        <f t="shared" si="26"/>
        <v>0.78066849277855754</v>
      </c>
      <c r="AO31">
        <v>-0.57774747981622299</v>
      </c>
      <c r="AP31" t="s">
        <v>351</v>
      </c>
      <c r="AQ31">
        <v>760.42359999999996</v>
      </c>
      <c r="AR31">
        <v>897.77</v>
      </c>
      <c r="AS31">
        <f t="shared" si="27"/>
        <v>0.15298617686044313</v>
      </c>
      <c r="AT31">
        <v>0.5</v>
      </c>
      <c r="AU31">
        <f t="shared" si="28"/>
        <v>1180.1648407473344</v>
      </c>
      <c r="AV31">
        <f t="shared" si="29"/>
        <v>11.186418321835017</v>
      </c>
      <c r="AW31">
        <f t="shared" si="30"/>
        <v>90.274453525524208</v>
      </c>
      <c r="AX31">
        <f t="shared" si="31"/>
        <v>0.3516936409102554</v>
      </c>
      <c r="AY31">
        <f t="shared" si="32"/>
        <v>9.968239516609927E-3</v>
      </c>
      <c r="AZ31">
        <f t="shared" si="33"/>
        <v>2.6335364291522327</v>
      </c>
      <c r="BA31" t="s">
        <v>352</v>
      </c>
      <c r="BB31">
        <v>582.03</v>
      </c>
      <c r="BC31">
        <f t="shared" si="34"/>
        <v>315.74</v>
      </c>
      <c r="BD31">
        <f t="shared" si="35"/>
        <v>0.43499841641857229</v>
      </c>
      <c r="BE31">
        <f t="shared" si="36"/>
        <v>0.88218876513497879</v>
      </c>
      <c r="BF31">
        <f t="shared" si="37"/>
        <v>0.7534372797819231</v>
      </c>
      <c r="BG31">
        <f t="shared" si="38"/>
        <v>0.92841716144341901</v>
      </c>
      <c r="BH31">
        <f t="shared" si="39"/>
        <v>1399.9760000000001</v>
      </c>
      <c r="BI31">
        <f t="shared" si="40"/>
        <v>1180.1648407473344</v>
      </c>
      <c r="BJ31">
        <f t="shared" si="41"/>
        <v>0.8429893374938815</v>
      </c>
      <c r="BK31">
        <f t="shared" si="42"/>
        <v>0.19597867498776317</v>
      </c>
      <c r="BL31">
        <v>6</v>
      </c>
      <c r="BM31">
        <v>0.5</v>
      </c>
      <c r="BN31" t="s">
        <v>290</v>
      </c>
      <c r="BO31">
        <v>2</v>
      </c>
      <c r="BP31">
        <v>1608320487.25</v>
      </c>
      <c r="BQ31">
        <v>1399.8103333333299</v>
      </c>
      <c r="BR31">
        <v>1413.70266666667</v>
      </c>
      <c r="BS31">
        <v>21.7936366666667</v>
      </c>
      <c r="BT31">
        <v>21.46593</v>
      </c>
      <c r="BU31">
        <v>1396.55566666667</v>
      </c>
      <c r="BV31">
        <v>21.5612766666667</v>
      </c>
      <c r="BW31">
        <v>500.01176666666697</v>
      </c>
      <c r="BX31">
        <v>102.634</v>
      </c>
      <c r="BY31">
        <v>9.9987096666666705E-2</v>
      </c>
      <c r="BZ31">
        <v>27.985526666666701</v>
      </c>
      <c r="CA31">
        <v>29.117429999999999</v>
      </c>
      <c r="CB31">
        <v>999.9</v>
      </c>
      <c r="CC31">
        <v>0</v>
      </c>
      <c r="CD31">
        <v>0</v>
      </c>
      <c r="CE31">
        <v>9998.6436666666705</v>
      </c>
      <c r="CF31">
        <v>0</v>
      </c>
      <c r="CG31">
        <v>579.02896666666697</v>
      </c>
      <c r="CH31">
        <v>1399.9760000000001</v>
      </c>
      <c r="CI31">
        <v>0.89999813333333301</v>
      </c>
      <c r="CJ31">
        <v>0.10000197333333299</v>
      </c>
      <c r="CK31">
        <v>0</v>
      </c>
      <c r="CL31">
        <v>760.41920000000005</v>
      </c>
      <c r="CM31">
        <v>4.9997499999999997</v>
      </c>
      <c r="CN31">
        <v>10456.26</v>
      </c>
      <c r="CO31">
        <v>12177.846666666699</v>
      </c>
      <c r="CP31">
        <v>46.057866666666598</v>
      </c>
      <c r="CQ31">
        <v>48.049599999999998</v>
      </c>
      <c r="CR31">
        <v>46.951700000000002</v>
      </c>
      <c r="CS31">
        <v>47.231099999999998</v>
      </c>
      <c r="CT31">
        <v>47.25</v>
      </c>
      <c r="CU31">
        <v>1255.4760000000001</v>
      </c>
      <c r="CV31">
        <v>139.5</v>
      </c>
      <c r="CW31">
        <v>0</v>
      </c>
      <c r="CX31">
        <v>119</v>
      </c>
      <c r="CY31">
        <v>0</v>
      </c>
      <c r="CZ31">
        <v>760.42359999999996</v>
      </c>
      <c r="DA31">
        <v>-0.54938462459501902</v>
      </c>
      <c r="DB31">
        <v>-21.084615370382199</v>
      </c>
      <c r="DC31">
        <v>10456.196</v>
      </c>
      <c r="DD31">
        <v>15</v>
      </c>
      <c r="DE31">
        <v>1608319931</v>
      </c>
      <c r="DF31" t="s">
        <v>327</v>
      </c>
      <c r="DG31">
        <v>1608319931</v>
      </c>
      <c r="DH31">
        <v>1608319923</v>
      </c>
      <c r="DI31">
        <v>5</v>
      </c>
      <c r="DJ31">
        <v>0.54900000000000004</v>
      </c>
      <c r="DK31">
        <v>-6.0000000000000001E-3</v>
      </c>
      <c r="DL31">
        <v>3.2549999999999999</v>
      </c>
      <c r="DM31">
        <v>0.23200000000000001</v>
      </c>
      <c r="DN31">
        <v>507</v>
      </c>
      <c r="DO31">
        <v>21</v>
      </c>
      <c r="DP31">
        <v>0.24</v>
      </c>
      <c r="DQ31">
        <v>0.08</v>
      </c>
      <c r="DR31">
        <v>11.1925500265921</v>
      </c>
      <c r="DS31">
        <v>-0.41602215732025299</v>
      </c>
      <c r="DT31">
        <v>9.9498692506135203E-2</v>
      </c>
      <c r="DU31">
        <v>1</v>
      </c>
      <c r="DV31">
        <v>-13.895146666666699</v>
      </c>
      <c r="DW31">
        <v>0.14990522803113199</v>
      </c>
      <c r="DX31">
        <v>0.11037310884248699</v>
      </c>
      <c r="DY31">
        <v>1</v>
      </c>
      <c r="DZ31">
        <v>0.32818336666666698</v>
      </c>
      <c r="EA31">
        <v>1.1434838709668701E-3</v>
      </c>
      <c r="EB31">
        <v>1.7553192014243099E-3</v>
      </c>
      <c r="EC31">
        <v>1</v>
      </c>
      <c r="ED31">
        <v>3</v>
      </c>
      <c r="EE31">
        <v>3</v>
      </c>
      <c r="EF31" t="s">
        <v>302</v>
      </c>
      <c r="EG31">
        <v>100</v>
      </c>
      <c r="EH31">
        <v>100</v>
      </c>
      <c r="EI31">
        <v>3.25</v>
      </c>
      <c r="EJ31">
        <v>0.2324</v>
      </c>
      <c r="EK31">
        <v>3.2549500000000098</v>
      </c>
      <c r="EL31">
        <v>0</v>
      </c>
      <c r="EM31">
        <v>0</v>
      </c>
      <c r="EN31">
        <v>0</v>
      </c>
      <c r="EO31">
        <v>0.23236500000000099</v>
      </c>
      <c r="EP31">
        <v>0</v>
      </c>
      <c r="EQ31">
        <v>0</v>
      </c>
      <c r="ER31">
        <v>0</v>
      </c>
      <c r="ES31">
        <v>-1</v>
      </c>
      <c r="ET31">
        <v>-1</v>
      </c>
      <c r="EU31">
        <v>-1</v>
      </c>
      <c r="EV31">
        <v>-1</v>
      </c>
      <c r="EW31">
        <v>9.4</v>
      </c>
      <c r="EX31">
        <v>9.5</v>
      </c>
      <c r="EY31">
        <v>2</v>
      </c>
      <c r="EZ31">
        <v>490.58100000000002</v>
      </c>
      <c r="FA31">
        <v>498.339</v>
      </c>
      <c r="FB31">
        <v>24.1081</v>
      </c>
      <c r="FC31">
        <v>32.889200000000002</v>
      </c>
      <c r="FD31">
        <v>30</v>
      </c>
      <c r="FE31">
        <v>32.864600000000003</v>
      </c>
      <c r="FF31">
        <v>32.840000000000003</v>
      </c>
      <c r="FG31">
        <v>58.423000000000002</v>
      </c>
      <c r="FH31">
        <v>16.7272</v>
      </c>
      <c r="FI31">
        <v>66.592500000000001</v>
      </c>
      <c r="FJ31">
        <v>24.1126</v>
      </c>
      <c r="FK31">
        <v>1413.64</v>
      </c>
      <c r="FL31">
        <v>21.533100000000001</v>
      </c>
      <c r="FM31">
        <v>101.419</v>
      </c>
      <c r="FN31">
        <v>100.806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19</v>
      </c>
    </row>
    <row r="12" spans="1:2" x14ac:dyDescent="0.25">
      <c r="A12" t="s">
        <v>21</v>
      </c>
      <c r="B12" t="s">
        <v>17</v>
      </c>
    </row>
    <row r="13" spans="1:2" x14ac:dyDescent="0.25">
      <c r="A13" t="s">
        <v>22</v>
      </c>
      <c r="B13" t="s">
        <v>11</v>
      </c>
    </row>
    <row r="14" spans="1:2" x14ac:dyDescent="0.25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Niko Carvajal</cp:lastModifiedBy>
  <dcterms:created xsi:type="dcterms:W3CDTF">2020-12-18T11:50:17Z</dcterms:created>
  <dcterms:modified xsi:type="dcterms:W3CDTF">2021-05-04T23:50:59Z</dcterms:modified>
</cp:coreProperties>
</file>