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F7ECF6D-AB1C-4A89-8746-3630A62E4381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/>
  <c r="K31" i="1" s="1"/>
  <c r="Y31" i="1"/>
  <c r="X31" i="1"/>
  <c r="W31" i="1"/>
  <c r="P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 s="1"/>
  <c r="P30" i="1"/>
  <c r="K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V29" i="1"/>
  <c r="AS29" i="1"/>
  <c r="AN29" i="1"/>
  <c r="AM29" i="1"/>
  <c r="AI29" i="1"/>
  <c r="AG29" i="1"/>
  <c r="I29" i="1" s="1"/>
  <c r="Y29" i="1"/>
  <c r="X29" i="1"/>
  <c r="W29" i="1"/>
  <c r="P29" i="1"/>
  <c r="N29" i="1"/>
  <c r="K29" i="1"/>
  <c r="J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X28" i="1"/>
  <c r="W28" i="1" s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S27" i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U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K22" i="1"/>
  <c r="J22" i="1"/>
  <c r="AV22" i="1" s="1"/>
  <c r="BK21" i="1"/>
  <c r="BJ21" i="1"/>
  <c r="BH21" i="1"/>
  <c r="BI21" i="1" s="1"/>
  <c r="BG21" i="1"/>
  <c r="BF21" i="1"/>
  <c r="BE21" i="1"/>
  <c r="BD21" i="1"/>
  <c r="BC21" i="1"/>
  <c r="AX21" i="1" s="1"/>
  <c r="AZ21" i="1"/>
  <c r="AV21" i="1"/>
  <c r="AS21" i="1"/>
  <c r="AN21" i="1"/>
  <c r="AM21" i="1"/>
  <c r="AI21" i="1"/>
  <c r="AG21" i="1"/>
  <c r="I21" i="1" s="1"/>
  <c r="Y21" i="1"/>
  <c r="X21" i="1"/>
  <c r="W21" i="1"/>
  <c r="P21" i="1"/>
  <c r="N21" i="1"/>
  <c r="K21" i="1"/>
  <c r="J21" i="1"/>
  <c r="BK20" i="1"/>
  <c r="BJ20" i="1"/>
  <c r="BI20" i="1"/>
  <c r="S20" i="1" s="1"/>
  <c r="BH20" i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AY18" i="1" s="1"/>
  <c r="Y18" i="1"/>
  <c r="X18" i="1"/>
  <c r="W18" i="1"/>
  <c r="S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U17" i="1" l="1"/>
  <c r="AW17" i="1" s="1"/>
  <c r="S17" i="1"/>
  <c r="K25" i="1"/>
  <c r="J25" i="1"/>
  <c r="AV25" i="1" s="1"/>
  <c r="I25" i="1"/>
  <c r="AH25" i="1"/>
  <c r="N25" i="1"/>
  <c r="N19" i="1"/>
  <c r="K19" i="1"/>
  <c r="J19" i="1"/>
  <c r="AV19" i="1" s="1"/>
  <c r="I19" i="1"/>
  <c r="AH19" i="1"/>
  <c r="K20" i="1"/>
  <c r="J20" i="1"/>
  <c r="AV20" i="1" s="1"/>
  <c r="I20" i="1"/>
  <c r="AH20" i="1"/>
  <c r="N20" i="1"/>
  <c r="AW23" i="1"/>
  <c r="S23" i="1"/>
  <c r="AU23" i="1"/>
  <c r="AY30" i="1"/>
  <c r="AU30" i="1"/>
  <c r="S30" i="1"/>
  <c r="T24" i="1"/>
  <c r="U24" i="1" s="1"/>
  <c r="AU25" i="1"/>
  <c r="AW25" i="1" s="1"/>
  <c r="S25" i="1"/>
  <c r="AA29" i="1"/>
  <c r="AW30" i="1"/>
  <c r="AU19" i="1"/>
  <c r="AW19" i="1" s="1"/>
  <c r="S19" i="1"/>
  <c r="AU21" i="1"/>
  <c r="AW21" i="1" s="1"/>
  <c r="S21" i="1"/>
  <c r="AY21" i="1"/>
  <c r="N27" i="1"/>
  <c r="K27" i="1"/>
  <c r="J27" i="1"/>
  <c r="AV27" i="1" s="1"/>
  <c r="AY27" i="1" s="1"/>
  <c r="I27" i="1"/>
  <c r="AH27" i="1"/>
  <c r="T20" i="1"/>
  <c r="U20" i="1" s="1"/>
  <c r="AB20" i="1" s="1"/>
  <c r="K28" i="1"/>
  <c r="J28" i="1"/>
  <c r="AV28" i="1" s="1"/>
  <c r="I28" i="1"/>
  <c r="T28" i="1" s="1"/>
  <c r="U28" i="1" s="1"/>
  <c r="AH28" i="1"/>
  <c r="N28" i="1"/>
  <c r="S31" i="1"/>
  <c r="AU31" i="1"/>
  <c r="AY31" i="1" s="1"/>
  <c r="K17" i="1"/>
  <c r="J17" i="1"/>
  <c r="AV17" i="1" s="1"/>
  <c r="AY17" i="1" s="1"/>
  <c r="I17" i="1"/>
  <c r="AH17" i="1"/>
  <c r="N17" i="1"/>
  <c r="AY22" i="1"/>
  <c r="AU29" i="1"/>
  <c r="AW29" i="1" s="1"/>
  <c r="S29" i="1"/>
  <c r="AA21" i="1"/>
  <c r="AU22" i="1"/>
  <c r="AW22" i="1" s="1"/>
  <c r="S22" i="1"/>
  <c r="AH24" i="1"/>
  <c r="N24" i="1"/>
  <c r="K24" i="1"/>
  <c r="J24" i="1"/>
  <c r="AV24" i="1" s="1"/>
  <c r="AY24" i="1" s="1"/>
  <c r="I24" i="1"/>
  <c r="AY29" i="1"/>
  <c r="K18" i="1"/>
  <c r="AU20" i="1"/>
  <c r="AW20" i="1" s="1"/>
  <c r="K26" i="1"/>
  <c r="AU28" i="1"/>
  <c r="AW28" i="1" s="1"/>
  <c r="AH22" i="1"/>
  <c r="AH30" i="1"/>
  <c r="I22" i="1"/>
  <c r="N23" i="1"/>
  <c r="I30" i="1"/>
  <c r="N31" i="1"/>
  <c r="N18" i="1"/>
  <c r="N26" i="1"/>
  <c r="AH31" i="1"/>
  <c r="AH18" i="1"/>
  <c r="I23" i="1"/>
  <c r="AH26" i="1"/>
  <c r="I18" i="1"/>
  <c r="AH21" i="1"/>
  <c r="J23" i="1"/>
  <c r="AV23" i="1" s="1"/>
  <c r="AY23" i="1" s="1"/>
  <c r="I26" i="1"/>
  <c r="AH29" i="1"/>
  <c r="V28" i="1" l="1"/>
  <c r="Z28" i="1" s="1"/>
  <c r="AC28" i="1"/>
  <c r="AB28" i="1"/>
  <c r="AY28" i="1"/>
  <c r="T19" i="1"/>
  <c r="U19" i="1" s="1"/>
  <c r="Q19" i="1" s="1"/>
  <c r="O19" i="1" s="1"/>
  <c r="R19" i="1" s="1"/>
  <c r="L19" i="1" s="1"/>
  <c r="M19" i="1" s="1"/>
  <c r="AA18" i="1"/>
  <c r="V24" i="1"/>
  <c r="Z24" i="1" s="1"/>
  <c r="AC24" i="1"/>
  <c r="AB24" i="1"/>
  <c r="T23" i="1"/>
  <c r="U23" i="1" s="1"/>
  <c r="AA19" i="1"/>
  <c r="AA30" i="1"/>
  <c r="T22" i="1"/>
  <c r="U22" i="1" s="1"/>
  <c r="T31" i="1"/>
  <c r="U31" i="1" s="1"/>
  <c r="T18" i="1"/>
  <c r="U18" i="1" s="1"/>
  <c r="Q18" i="1" s="1"/>
  <c r="O18" i="1" s="1"/>
  <c r="R18" i="1" s="1"/>
  <c r="L18" i="1" s="1"/>
  <c r="M18" i="1" s="1"/>
  <c r="AY19" i="1"/>
  <c r="AA25" i="1"/>
  <c r="AW31" i="1"/>
  <c r="AY25" i="1"/>
  <c r="AA23" i="1"/>
  <c r="Q23" i="1"/>
  <c r="O23" i="1" s="1"/>
  <c r="R23" i="1" s="1"/>
  <c r="L23" i="1" s="1"/>
  <c r="M23" i="1" s="1"/>
  <c r="AA22" i="1"/>
  <c r="Q22" i="1"/>
  <c r="O22" i="1" s="1"/>
  <c r="R22" i="1" s="1"/>
  <c r="L22" i="1" s="1"/>
  <c r="M22" i="1" s="1"/>
  <c r="V20" i="1"/>
  <c r="Z20" i="1" s="1"/>
  <c r="AC20" i="1"/>
  <c r="AD20" i="1" s="1"/>
  <c r="T30" i="1"/>
  <c r="U30" i="1" s="1"/>
  <c r="AA24" i="1"/>
  <c r="Q24" i="1"/>
  <c r="O24" i="1" s="1"/>
  <c r="R24" i="1" s="1"/>
  <c r="L24" i="1" s="1"/>
  <c r="M24" i="1" s="1"/>
  <c r="T21" i="1"/>
  <c r="U21" i="1" s="1"/>
  <c r="AA20" i="1"/>
  <c r="Q20" i="1"/>
  <c r="O20" i="1" s="1"/>
  <c r="R20" i="1" s="1"/>
  <c r="L20" i="1" s="1"/>
  <c r="M20" i="1" s="1"/>
  <c r="AA26" i="1"/>
  <c r="T26" i="1"/>
  <c r="U26" i="1" s="1"/>
  <c r="AA17" i="1"/>
  <c r="Q17" i="1"/>
  <c r="O17" i="1" s="1"/>
  <c r="R17" i="1" s="1"/>
  <c r="L17" i="1" s="1"/>
  <c r="M17" i="1" s="1"/>
  <c r="T27" i="1"/>
  <c r="U27" i="1" s="1"/>
  <c r="AA27" i="1"/>
  <c r="AY20" i="1"/>
  <c r="T17" i="1"/>
  <c r="U17" i="1" s="1"/>
  <c r="T29" i="1"/>
  <c r="U29" i="1" s="1"/>
  <c r="AA28" i="1"/>
  <c r="Q28" i="1"/>
  <c r="O28" i="1" s="1"/>
  <c r="R28" i="1" s="1"/>
  <c r="L28" i="1" s="1"/>
  <c r="M28" i="1" s="1"/>
  <c r="T25" i="1"/>
  <c r="U25" i="1" s="1"/>
  <c r="V27" i="1" l="1"/>
  <c r="Z27" i="1" s="1"/>
  <c r="AC27" i="1"/>
  <c r="AD27" i="1" s="1"/>
  <c r="AB27" i="1"/>
  <c r="V21" i="1"/>
  <c r="Z21" i="1" s="1"/>
  <c r="AC21" i="1"/>
  <c r="AD21" i="1" s="1"/>
  <c r="AB21" i="1"/>
  <c r="Q21" i="1"/>
  <c r="O21" i="1" s="1"/>
  <c r="R21" i="1" s="1"/>
  <c r="L21" i="1" s="1"/>
  <c r="M21" i="1" s="1"/>
  <c r="V18" i="1"/>
  <c r="Z18" i="1" s="1"/>
  <c r="AC18" i="1"/>
  <c r="AD18" i="1" s="1"/>
  <c r="AB18" i="1"/>
  <c r="V19" i="1"/>
  <c r="Z19" i="1" s="1"/>
  <c r="AC19" i="1"/>
  <c r="AD19" i="1" s="1"/>
  <c r="AB19" i="1"/>
  <c r="V31" i="1"/>
  <c r="Z31" i="1" s="1"/>
  <c r="AC31" i="1"/>
  <c r="AD31" i="1" s="1"/>
  <c r="AB31" i="1"/>
  <c r="Q31" i="1"/>
  <c r="O31" i="1" s="1"/>
  <c r="R31" i="1" s="1"/>
  <c r="L31" i="1" s="1"/>
  <c r="M31" i="1" s="1"/>
  <c r="V23" i="1"/>
  <c r="Z23" i="1" s="1"/>
  <c r="AC23" i="1"/>
  <c r="AB23" i="1"/>
  <c r="V26" i="1"/>
  <c r="Z26" i="1" s="1"/>
  <c r="AC26" i="1"/>
  <c r="AB26" i="1"/>
  <c r="AC17" i="1"/>
  <c r="AB17" i="1"/>
  <c r="V17" i="1"/>
  <c r="Z17" i="1" s="1"/>
  <c r="V30" i="1"/>
  <c r="Z30" i="1" s="1"/>
  <c r="AC30" i="1"/>
  <c r="AD30" i="1" s="1"/>
  <c r="AB30" i="1"/>
  <c r="V22" i="1"/>
  <c r="Z22" i="1" s="1"/>
  <c r="AC22" i="1"/>
  <c r="AD22" i="1" s="1"/>
  <c r="AB22" i="1"/>
  <c r="V29" i="1"/>
  <c r="Z29" i="1" s="1"/>
  <c r="AC29" i="1"/>
  <c r="Q29" i="1"/>
  <c r="O29" i="1" s="1"/>
  <c r="R29" i="1" s="1"/>
  <c r="L29" i="1" s="1"/>
  <c r="M29" i="1" s="1"/>
  <c r="AB29" i="1"/>
  <c r="Q26" i="1"/>
  <c r="O26" i="1" s="1"/>
  <c r="R26" i="1" s="1"/>
  <c r="L26" i="1" s="1"/>
  <c r="M26" i="1" s="1"/>
  <c r="AD24" i="1"/>
  <c r="AD28" i="1"/>
  <c r="AC25" i="1"/>
  <c r="AB25" i="1"/>
  <c r="V25" i="1"/>
  <c r="Z25" i="1" s="1"/>
  <c r="Q27" i="1"/>
  <c r="O27" i="1" s="1"/>
  <c r="R27" i="1" s="1"/>
  <c r="L27" i="1" s="1"/>
  <c r="M27" i="1" s="1"/>
  <c r="Q25" i="1"/>
  <c r="O25" i="1" s="1"/>
  <c r="R25" i="1" s="1"/>
  <c r="L25" i="1" s="1"/>
  <c r="M25" i="1" s="1"/>
  <c r="Q30" i="1"/>
  <c r="O30" i="1" s="1"/>
  <c r="R30" i="1" s="1"/>
  <c r="L30" i="1" s="1"/>
  <c r="M30" i="1" s="1"/>
  <c r="AD25" i="1" l="1"/>
  <c r="AD17" i="1"/>
  <c r="AD26" i="1"/>
  <c r="AD23" i="1"/>
  <c r="AD29" i="1"/>
</calcChain>
</file>

<file path=xl/sharedStrings.xml><?xml version="1.0" encoding="utf-8"?>
<sst xmlns="http://schemas.openxmlformats.org/spreadsheetml/2006/main" count="695" uniqueCount="355">
  <si>
    <t>File opened</t>
  </si>
  <si>
    <t>2020-12-18 13:53:28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</si>
  <si>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</si>
  <si>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</si>
  <si>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</si>
  <si>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</si>
  <si>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</si>
  <si>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</si>
  <si>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</si>
  <si>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</si>
  <si>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</si>
  <si>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</si>
  <si>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</si>
  <si>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</si>
  <si>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</si>
  <si>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</si>
  <si>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</si>
  <si>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</si>
  <si>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</si>
  <si>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</si>
  <si>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</si>
  <si>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</si>
  <si>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</si>
  <si>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13:53:28</t>
  </si>
  <si>
    <t>Stability Definition:	ΔCO2 (Meas2): Slp&lt;0.2 Per=15	ΔH2O (Meas2): Slp&lt;0.2 Per=15	A (GasEx): Slp&lt;0.5 Per=15</t>
  </si>
  <si>
    <t>13:56:55</t>
  </si>
  <si>
    <t>was accidentally watered bfore curve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</si>
  <si>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</si>
  <si>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</si>
  <si>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</si>
  <si>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</si>
  <si>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</si>
  <si>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</si>
  <si>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</si>
  <si>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</si>
  <si>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</si>
  <si>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</si>
  <si>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</si>
  <si>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</si>
  <si>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</si>
  <si>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</si>
  <si>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</si>
  <si>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</si>
  <si>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</si>
  <si>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</si>
  <si>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</si>
  <si>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</si>
  <si>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</si>
  <si>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</si>
  <si>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</si>
  <si>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</si>
  <si>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</si>
  <si>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</si>
  <si>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</si>
  <si>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</si>
  <si>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</si>
  <si>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</si>
  <si>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</si>
  <si>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</si>
  <si>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</si>
  <si>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</si>
  <si>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</si>
  <si>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</si>
  <si>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</si>
  <si>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</si>
  <si>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</si>
  <si>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</si>
  <si>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</si>
  <si>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</si>
  <si>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</si>
  <si>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</si>
  <si>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</si>
  <si>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</si>
  <si>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</si>
  <si>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</si>
  <si>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</si>
  <si>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</si>
  <si>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</si>
  <si>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</si>
  <si>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</si>
  <si>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</si>
  <si>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</si>
  <si>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</si>
  <si>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</si>
  <si>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</si>
  <si>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</si>
  <si>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</si>
  <si>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</si>
  <si>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</si>
  <si>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</si>
  <si>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</si>
  <si>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</si>
  <si>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</si>
  <si>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</si>
  <si>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</si>
  <si>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</si>
  <si>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</si>
  <si>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</si>
  <si>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</si>
  <si>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</si>
  <si>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</si>
  <si>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</si>
  <si>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</si>
  <si>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</si>
  <si>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</si>
  <si>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</si>
  <si>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</si>
  <si>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</si>
  <si>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</si>
  <si>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</si>
  <si>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</si>
  <si>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</si>
  <si>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</si>
  <si>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</si>
  <si>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</si>
  <si>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</si>
  <si>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</si>
  <si>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</si>
  <si>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</si>
  <si>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</si>
  <si>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</si>
  <si>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</si>
  <si>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</si>
  <si>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</si>
  <si>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</si>
  <si>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</si>
  <si>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</si>
  <si>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</si>
  <si>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</si>
  <si>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</si>
  <si>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</si>
  <si>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</si>
  <si>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</si>
  <si>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</si>
  <si>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</si>
  <si>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</si>
  <si>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</si>
  <si>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</si>
  <si>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</si>
  <si>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</si>
  <si>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</si>
  <si>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</si>
  <si>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</si>
  <si>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</si>
  <si>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</si>
  <si>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</si>
  <si>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</si>
  <si>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</si>
  <si>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</si>
  <si>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</si>
  <si>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</si>
  <si>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</si>
  <si>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</si>
  <si>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</si>
  <si>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</si>
  <si>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</si>
  <si>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</si>
  <si>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</si>
  <si>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</si>
  <si>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</si>
  <si>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</si>
  <si>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</si>
  <si>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</si>
  <si>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</si>
  <si>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</si>
  <si>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</si>
  <si>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</si>
  <si>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</si>
  <si>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</si>
  <si>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</si>
  <si>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</si>
  <si>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</si>
  <si>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</si>
  <si>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</si>
  <si>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</si>
  <si>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</si>
  <si>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</si>
  <si>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</si>
  <si>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</si>
  <si>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</si>
  <si>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</si>
  <si>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</si>
  <si>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</si>
  <si>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</si>
  <si>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</si>
  <si>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</si>
  <si>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</si>
  <si>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</si>
  <si>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</si>
  <si>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</si>
  <si>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</si>
  <si>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</si>
  <si>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</si>
  <si>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</si>
  <si>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</si>
  <si>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</si>
  <si>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</si>
  <si>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</si>
  <si>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</si>
  <si>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</si>
  <si>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</si>
  <si>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</si>
  <si>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</si>
  <si>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</si>
  <si>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</si>
  <si>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</si>
  <si>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</si>
  <si>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</si>
  <si>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</si>
  <si>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</si>
  <si>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</si>
  <si>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</si>
  <si>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</si>
  <si>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</si>
  <si>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</si>
  <si>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</si>
  <si>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</si>
  <si>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</si>
  <si>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</si>
  <si>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</si>
  <si>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</si>
  <si>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</si>
  <si>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</si>
  <si>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</si>
  <si>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</si>
  <si>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</si>
  <si>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</si>
  <si>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</si>
  <si>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</si>
  <si>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</si>
  <si>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</si>
  <si>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</si>
  <si>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</si>
  <si>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</si>
  <si>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</si>
  <si>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</si>
  <si>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</si>
  <si>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</si>
  <si>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</si>
  <si>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</si>
  <si>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</si>
  <si>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</si>
  <si>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</si>
  <si>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</si>
  <si>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</si>
  <si>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</si>
  <si>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</si>
  <si>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</si>
  <si>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</si>
  <si>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</si>
  <si>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</si>
  <si>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</si>
  <si>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</si>
  <si>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</si>
  <si>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</si>
  <si>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</si>
  <si>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</si>
  <si>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</si>
  <si>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</si>
  <si>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</si>
  <si>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</si>
  <si>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</si>
  <si>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</si>
  <si>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</si>
  <si>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</si>
  <si>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</si>
  <si>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</si>
  <si>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</si>
  <si>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</si>
  <si>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</si>
  <si>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</si>
  <si>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</si>
  <si>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</si>
  <si>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</si>
  <si>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</si>
  <si>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</si>
  <si>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</si>
  <si>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</si>
  <si>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</si>
  <si>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</si>
  <si>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</si>
  <si>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</si>
  <si>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</si>
  <si>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</si>
  <si>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</si>
  <si>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13:59:21</t>
  </si>
  <si>
    <t>13:59:21</t>
  </si>
  <si>
    <t>1149</t>
  </si>
  <si>
    <t>_1</t>
  </si>
  <si>
    <t>RECT-4143-20200907-06_33_50</t>
  </si>
  <si>
    <t>RECT-1595-20201218-13_59_23</t>
  </si>
  <si>
    <t>DARK-1596-20201218-13_59_25</t>
  </si>
  <si>
    <t>0: Broadleaf</t>
  </si>
  <si>
    <t>13:59:39</t>
  </si>
  <si>
    <t>1/3</t>
  </si>
  <si>
    <t>20201218 14:01:40</t>
  </si>
  <si>
    <t>14:01:40</t>
  </si>
  <si>
    <t>RECT-1597-20201218-14_01_43</t>
  </si>
  <si>
    <t>DARK-1598-20201218-14_01_45</t>
  </si>
  <si>
    <t>2/3</t>
  </si>
  <si>
    <t>20201218 14:02:54</t>
  </si>
  <si>
    <t>14:02:54</t>
  </si>
  <si>
    <t>RECT-1599-20201218-14_02_56</t>
  </si>
  <si>
    <t>DARK-1600-20201218-14_02_58</t>
  </si>
  <si>
    <t>3/3</t>
  </si>
  <si>
    <t>20201218 14:04:04</t>
  </si>
  <si>
    <t>14:04:04</t>
  </si>
  <si>
    <t>RECT-1601-20201218-14_04_07</t>
  </si>
  <si>
    <t>DARK-1602-20201218-14_04_09</t>
  </si>
  <si>
    <t>20201218 14:05:21</t>
  </si>
  <si>
    <t>14:05:21</t>
  </si>
  <si>
    <t>RECT-1603-20201218-14_05_23</t>
  </si>
  <si>
    <t>DARK-1604-20201218-14_05_25</t>
  </si>
  <si>
    <t>20201218 14:06:33</t>
  </si>
  <si>
    <t>14:06:33</t>
  </si>
  <si>
    <t>RECT-1605-20201218-14_06_35</t>
  </si>
  <si>
    <t>DARK-1606-20201218-14_06_37</t>
  </si>
  <si>
    <t>20201218 14:07:54</t>
  </si>
  <si>
    <t>14:07:54</t>
  </si>
  <si>
    <t>RECT-1607-20201218-14_07_56</t>
  </si>
  <si>
    <t>DARK-1608-20201218-14_07_58</t>
  </si>
  <si>
    <t>20201218 14:09:34</t>
  </si>
  <si>
    <t>14:09:34</t>
  </si>
  <si>
    <t>RECT-1609-20201218-14_09_36</t>
  </si>
  <si>
    <t>DARK-1610-20201218-14_09_38</t>
  </si>
  <si>
    <t>20201218 14:10:45</t>
  </si>
  <si>
    <t>14:10:45</t>
  </si>
  <si>
    <t>RECT-1611-20201218-14_10_47</t>
  </si>
  <si>
    <t>DARK-1612-20201218-14_10_49</t>
  </si>
  <si>
    <t>14:11:06</t>
  </si>
  <si>
    <t>20201218 14:12:47</t>
  </si>
  <si>
    <t>14:12:47</t>
  </si>
  <si>
    <t>RECT-1613-20201218-14_12_49</t>
  </si>
  <si>
    <t>DARK-1614-20201218-14_12_51</t>
  </si>
  <si>
    <t>20201218 14:14:39</t>
  </si>
  <si>
    <t>14:14:39</t>
  </si>
  <si>
    <t>RECT-1615-20201218-14_14_41</t>
  </si>
  <si>
    <t>DARK-1616-20201218-14_14_44</t>
  </si>
  <si>
    <t>20201218 14:16:36</t>
  </si>
  <si>
    <t>14:16:36</t>
  </si>
  <si>
    <t>RECT-1617-20201218-14_16_38</t>
  </si>
  <si>
    <t>DARK-1618-20201218-14_16_41</t>
  </si>
  <si>
    <t>20201218 14:18:18</t>
  </si>
  <si>
    <t>14:18:18</t>
  </si>
  <si>
    <t>RECT-1619-20201218-14_18_20</t>
  </si>
  <si>
    <t>DARK-1620-20201218-14_18_22</t>
  </si>
  <si>
    <t>20201218 14:20:18</t>
  </si>
  <si>
    <t>14:20:18</t>
  </si>
  <si>
    <t>RECT-1621-20201218-14_20_21</t>
  </si>
  <si>
    <t>DARK-1622-20201218-14_20_23</t>
  </si>
  <si>
    <t>20201218 14:22:19</t>
  </si>
  <si>
    <t>14:22:19</t>
  </si>
  <si>
    <t>RECT-1623-20201218-14_22_21</t>
  </si>
  <si>
    <t>DARK-1624-20201218-14_22_23</t>
  </si>
  <si>
    <t>14:22:57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</si>
</sst>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>
      <selection activeCell="O7" sqref="O7"/>
    </sheetView>
  </sheetViews>
  <sheetFormatPr defaultRowHeight="15" x14ac:dyDescent="0.25"/>
  <sheetData>
    <row r="2" spans="1:170" x14ac:dyDescent="0.25">
      <c r="A2" t="s">
        <v>27</v>
      </c>
      <c r="B2" t="s">
        <v>28</v>
      </c>
      <c r="C2" t="s">
        <v>30</v>
      </c>
    </row>
    <row r="3" spans="1:170" x14ac:dyDescent="0.25">
      <c r="B3" t="s">
        <v>29</v>
      </c>
      <c r="C3">
        <v>21</v>
      </c>
    </row>
    <row r="4" spans="1:170" x14ac:dyDescent="0.25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0" x14ac:dyDescent="0.25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0" x14ac:dyDescent="0.25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0" x14ac:dyDescent="0.25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</row>
    <row r="15" spans="1:170" x14ac:dyDescent="0.25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86</v>
      </c>
      <c r="AF15" t="s">
        <v>127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104</v>
      </c>
      <c r="BQ15" t="s">
        <v>163</v>
      </c>
      <c r="BR15" t="s">
        <v>164</v>
      </c>
      <c r="BS15" t="s">
        <v>165</v>
      </c>
      <c r="BT15" t="s">
        <v>166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98</v>
      </c>
      <c r="DF15" t="s">
        <v>101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</row>
    <row r="16" spans="1:170" x14ac:dyDescent="0.25">
      <c r="B16" t="s">
        <v>263</v>
      </c>
      <c r="C16" t="s">
        <v>263</v>
      </c>
      <c r="H16" t="s">
        <v>263</v>
      </c>
      <c r="I16" t="s">
        <v>264</v>
      </c>
      <c r="J16" t="s">
        <v>265</v>
      </c>
      <c r="K16" t="s">
        <v>266</v>
      </c>
      <c r="L16" t="s">
        <v>266</v>
      </c>
      <c r="M16" t="s">
        <v>170</v>
      </c>
      <c r="N16" t="s">
        <v>170</v>
      </c>
      <c r="O16" t="s">
        <v>264</v>
      </c>
      <c r="P16" t="s">
        <v>264</v>
      </c>
      <c r="Q16" t="s">
        <v>264</v>
      </c>
      <c r="R16" t="s">
        <v>264</v>
      </c>
      <c r="S16" t="s">
        <v>267</v>
      </c>
      <c r="T16" t="s">
        <v>268</v>
      </c>
      <c r="U16" t="s">
        <v>268</v>
      </c>
      <c r="V16" t="s">
        <v>269</v>
      </c>
      <c r="W16" t="s">
        <v>270</v>
      </c>
      <c r="X16" t="s">
        <v>269</v>
      </c>
      <c r="Y16" t="s">
        <v>269</v>
      </c>
      <c r="Z16" t="s">
        <v>269</v>
      </c>
      <c r="AA16" t="s">
        <v>267</v>
      </c>
      <c r="AB16" t="s">
        <v>267</v>
      </c>
      <c r="AC16" t="s">
        <v>267</v>
      </c>
      <c r="AD16" t="s">
        <v>267</v>
      </c>
      <c r="AE16" t="s">
        <v>271</v>
      </c>
      <c r="AF16" t="s">
        <v>270</v>
      </c>
      <c r="AH16" t="s">
        <v>270</v>
      </c>
      <c r="AI16" t="s">
        <v>271</v>
      </c>
      <c r="AO16" t="s">
        <v>265</v>
      </c>
      <c r="AU16" t="s">
        <v>265</v>
      </c>
      <c r="AV16" t="s">
        <v>265</v>
      </c>
      <c r="AW16" t="s">
        <v>265</v>
      </c>
      <c r="AY16" t="s">
        <v>272</v>
      </c>
      <c r="BH16" t="s">
        <v>265</v>
      </c>
      <c r="BI16" t="s">
        <v>265</v>
      </c>
      <c r="BK16" t="s">
        <v>273</v>
      </c>
      <c r="BL16" t="s">
        <v>274</v>
      </c>
      <c r="BO16" t="s">
        <v>264</v>
      </c>
      <c r="BP16" t="s">
        <v>263</v>
      </c>
      <c r="BQ16" t="s">
        <v>266</v>
      </c>
      <c r="BR16" t="s">
        <v>266</v>
      </c>
      <c r="BS16" t="s">
        <v>275</v>
      </c>
      <c r="BT16" t="s">
        <v>275</v>
      </c>
      <c r="BU16" t="s">
        <v>266</v>
      </c>
      <c r="BV16" t="s">
        <v>275</v>
      </c>
      <c r="BW16" t="s">
        <v>271</v>
      </c>
      <c r="BX16" t="s">
        <v>269</v>
      </c>
      <c r="BY16" t="s">
        <v>269</v>
      </c>
      <c r="BZ16" t="s">
        <v>268</v>
      </c>
      <c r="CA16" t="s">
        <v>268</v>
      </c>
      <c r="CB16" t="s">
        <v>268</v>
      </c>
      <c r="CC16" t="s">
        <v>268</v>
      </c>
      <c r="CD16" t="s">
        <v>268</v>
      </c>
      <c r="CE16" t="s">
        <v>276</v>
      </c>
      <c r="CF16" t="s">
        <v>265</v>
      </c>
      <c r="CG16" t="s">
        <v>265</v>
      </c>
      <c r="CH16" t="s">
        <v>265</v>
      </c>
      <c r="CM16" t="s">
        <v>265</v>
      </c>
      <c r="CP16" t="s">
        <v>268</v>
      </c>
      <c r="CQ16" t="s">
        <v>268</v>
      </c>
      <c r="CR16" t="s">
        <v>268</v>
      </c>
      <c r="CS16" t="s">
        <v>268</v>
      </c>
      <c r="CT16" t="s">
        <v>268</v>
      </c>
      <c r="CU16" t="s">
        <v>265</v>
      </c>
      <c r="CV16" t="s">
        <v>265</v>
      </c>
      <c r="CW16" t="s">
        <v>265</v>
      </c>
      <c r="CX16" t="s">
        <v>263</v>
      </c>
      <c r="DA16" t="s">
        <v>277</v>
      </c>
      <c r="DB16" t="s">
        <v>277</v>
      </c>
      <c r="DD16" t="s">
        <v>263</v>
      </c>
      <c r="DE16" t="s">
        <v>278</v>
      </c>
      <c r="DG16" t="s">
        <v>263</v>
      </c>
      <c r="DH16" t="s">
        <v>263</v>
      </c>
      <c r="DJ16" t="s">
        <v>279</v>
      </c>
      <c r="DK16" t="s">
        <v>280</v>
      </c>
      <c r="DL16" t="s">
        <v>279</v>
      </c>
      <c r="DM16" t="s">
        <v>280</v>
      </c>
      <c r="DN16" t="s">
        <v>279</v>
      </c>
      <c r="DO16" t="s">
        <v>280</v>
      </c>
      <c r="DP16" t="s">
        <v>270</v>
      </c>
      <c r="DQ16" t="s">
        <v>270</v>
      </c>
      <c r="DR16" t="s">
        <v>265</v>
      </c>
      <c r="DS16" t="s">
        <v>281</v>
      </c>
      <c r="DT16" t="s">
        <v>265</v>
      </c>
      <c r="DV16" t="s">
        <v>266</v>
      </c>
      <c r="DW16" t="s">
        <v>282</v>
      </c>
      <c r="DX16" t="s">
        <v>266</v>
      </c>
      <c r="DZ16" t="s">
        <v>275</v>
      </c>
      <c r="EA16" t="s">
        <v>283</v>
      </c>
      <c r="EB16" t="s">
        <v>275</v>
      </c>
      <c r="EG16" t="s">
        <v>270</v>
      </c>
      <c r="EH16" t="s">
        <v>270</v>
      </c>
      <c r="EI16" t="s">
        <v>279</v>
      </c>
      <c r="EJ16" t="s">
        <v>280</v>
      </c>
      <c r="EK16" t="s">
        <v>280</v>
      </c>
      <c r="EO16" t="s">
        <v>280</v>
      </c>
      <c r="ES16" t="s">
        <v>266</v>
      </c>
      <c r="ET16" t="s">
        <v>266</v>
      </c>
      <c r="EU16" t="s">
        <v>275</v>
      </c>
      <c r="EV16" t="s">
        <v>275</v>
      </c>
      <c r="EW16" t="s">
        <v>284</v>
      </c>
      <c r="EX16" t="s">
        <v>284</v>
      </c>
      <c r="EZ16" t="s">
        <v>271</v>
      </c>
      <c r="FA16" t="s">
        <v>271</v>
      </c>
      <c r="FB16" t="s">
        <v>268</v>
      </c>
      <c r="FC16" t="s">
        <v>268</v>
      </c>
      <c r="FD16" t="s">
        <v>268</v>
      </c>
      <c r="FE16" t="s">
        <v>268</v>
      </c>
      <c r="FF16" t="s">
        <v>268</v>
      </c>
      <c r="FG16" t="s">
        <v>270</v>
      </c>
      <c r="FH16" t="s">
        <v>270</v>
      </c>
      <c r="FI16" t="s">
        <v>270</v>
      </c>
      <c r="FJ16" t="s">
        <v>268</v>
      </c>
      <c r="FK16" t="s">
        <v>266</v>
      </c>
      <c r="FL16" t="s">
        <v>275</v>
      </c>
      <c r="FM16" t="s">
        <v>270</v>
      </c>
      <c r="FN16" t="s">
        <v>270</v>
      </c>
    </row>
    <row r="17" spans="1:170" x14ac:dyDescent="0.25">
      <c r="A17">
        <v>1</v>
      </c>
      <c r="B17">
        <v>1608328761</v>
      </c>
      <c r="C17">
        <v>0</v>
      </c>
      <c r="D17" t="s">
        <v>285</v>
      </c>
      <c r="E17" t="s">
        <v>286</v>
      </c>
      <c r="F17" t="s">
        <v>287</v>
      </c>
      <c r="G17" t="s">
        <v>288</v>
      </c>
      <c r="H17">
        <v>1608328753</v>
      </c>
      <c r="I17">
        <f t="shared" ref="I17:I31" si="0">BW17*AG17*(BS17-BT17)/(100*BL17*(1000-AG17*BS17))</f>
        <v>7.877922550182043E-4</v>
      </c>
      <c r="J17">
        <f t="shared" ref="J17:J31" si="1">BW17*AG17*(BR17-BQ17*(1000-AG17*BT17)/(1000-AG17*BS17))/(100*BL17)</f>
        <v>4.4343888906659998</v>
      </c>
      <c r="K17">
        <f t="shared" ref="K17:K31" si="2">BQ17 - IF(AG17&gt;1, J17*BL17*100/(AI17*CE17), 0)</f>
        <v>401.02996774193502</v>
      </c>
      <c r="L17">
        <f t="shared" ref="L17:L31" si="3">((R17-I17/2)*K17-J17)/(R17+I17/2)</f>
        <v>189.98022438976548</v>
      </c>
      <c r="M17">
        <f t="shared" ref="M17:M31" si="4">L17*(BX17+BY17)/1000</f>
        <v>19.470343185212364</v>
      </c>
      <c r="N17">
        <f t="shared" ref="N17:N31" si="5">(BQ17 - IF(AG17&gt;1, J17*BL17*100/(AI17*CE17), 0))*(BX17+BY17)/1000</f>
        <v>41.100020407759658</v>
      </c>
      <c r="O17">
        <f t="shared" ref="O17:O31" si="6">2/((1/Q17-1/P17)+SIGN(Q17)*SQRT((1/Q17-1/P17)*(1/Q17-1/P17) + 4*BM17/((BM17+1)*(BM17+1))*(2*1/Q17*1/P17-1/P17*1/P17)))</f>
        <v>3.5584179537890614E-2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2.9704015256041534</v>
      </c>
      <c r="Q17">
        <f t="shared" ref="Q17:Q31" si="8">I17*(1000-(1000*0.61365*EXP(17.502*U17/(240.97+U17))/(BX17+BY17)+BS17)/2)/(1000*0.61365*EXP(17.502*U17/(240.97+U17))/(BX17+BY17)-BS17)</f>
        <v>3.5349044738490383E-2</v>
      </c>
      <c r="R17">
        <f t="shared" ref="R17:R31" si="9">1/((BM17+1)/(O17/1.6)+1/(P17/1.37)) + BM17/((BM17+1)/(O17/1.6) + BM17/(P17/1.37))</f>
        <v>2.211414921683727E-2</v>
      </c>
      <c r="S17">
        <f t="shared" ref="S17:S31" si="10">(BI17*BK17)</f>
        <v>231.29237178568499</v>
      </c>
      <c r="T17">
        <f t="shared" ref="T17:T31" si="11">(BZ17+(S17+2*0.95*0.0000000567*(((BZ17+$B$7)+273)^4-(BZ17+273)^4)-44100*I17)/(1.84*29.3*P17+8*0.95*0.0000000567*(BZ17+273)^3))</f>
        <v>29.147059353292381</v>
      </c>
      <c r="U17">
        <f t="shared" ref="U17:U31" si="12">($C$7*CA17+$D$7*CB17+$E$7*T17)</f>
        <v>28.554438709677399</v>
      </c>
      <c r="V17">
        <f t="shared" ref="V17:V31" si="13">0.61365*EXP(17.502*U17/(240.97+U17))</f>
        <v>3.9192391796532102</v>
      </c>
      <c r="W17">
        <f t="shared" ref="W17:W31" si="14">(X17/Y17*100)</f>
        <v>44.730661001259392</v>
      </c>
      <c r="X17">
        <f t="shared" ref="X17:X31" si="15">BS17*(BX17+BY17)/1000</f>
        <v>1.6978137850125146</v>
      </c>
      <c r="Y17">
        <f t="shared" ref="Y17:Y31" si="16">0.61365*EXP(17.502*BZ17/(240.97+BZ17))</f>
        <v>3.7956375940089786</v>
      </c>
      <c r="Z17">
        <f t="shared" ref="Z17:Z31" si="17">(V17-BS17*(BX17+BY17)/1000)</f>
        <v>2.2214253946406957</v>
      </c>
      <c r="AA17">
        <f t="shared" ref="AA17:AA31" si="18">(-I17*44100)</f>
        <v>-34.741638446302808</v>
      </c>
      <c r="AB17">
        <f t="shared" ref="AB17:AB31" si="19">2*29.3*P17*0.92*(BZ17-U17)</f>
        <v>-88.210435921951373</v>
      </c>
      <c r="AC17">
        <f t="shared" ref="AC17:AC31" si="20">2*0.95*0.0000000567*(((BZ17+$B$7)+273)^4-(U17+273)^4)</f>
        <v>-6.4911711618139254</v>
      </c>
      <c r="AD17">
        <f t="shared" ref="AD17:AD31" si="21">S17+AC17+AA17+AB17</f>
        <v>101.84912625561689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53938.863744289556</v>
      </c>
      <c r="AJ17" t="s">
        <v>289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290</v>
      </c>
      <c r="AQ17">
        <v>831.21900000000005</v>
      </c>
      <c r="AR17">
        <v>1016.8</v>
      </c>
      <c r="AS17">
        <f t="shared" ref="AS17:AS31" si="27">1-AQ17/AR17</f>
        <v>0.18251475216365054</v>
      </c>
      <c r="AT17">
        <v>0.5</v>
      </c>
      <c r="AU17">
        <f t="shared" ref="AU17:AU31" si="28">BI17</f>
        <v>1180.1908605836322</v>
      </c>
      <c r="AV17">
        <f t="shared" ref="AV17:AV31" si="29">J17</f>
        <v>4.4343888906659998</v>
      </c>
      <c r="AW17">
        <f t="shared" ref="AW17:AW31" si="30">AS17*AT17*AU17</f>
        <v>107.70112121261354</v>
      </c>
      <c r="AX17">
        <f t="shared" ref="AX17:AX31" si="31">BC17/AR17</f>
        <v>0.37378048780487799</v>
      </c>
      <c r="AY17">
        <f t="shared" ref="AY17:AY31" si="32">(AV17-AO17)/AU17</f>
        <v>4.2468862773633095E-3</v>
      </c>
      <c r="AZ17">
        <f t="shared" ref="AZ17:AZ31" si="33">(AL17-AR17)/AR17</f>
        <v>2.2081825334382374</v>
      </c>
      <c r="BA17" t="s">
        <v>291</v>
      </c>
      <c r="BB17">
        <v>636.74</v>
      </c>
      <c r="BC17">
        <f t="shared" ref="BC17:BC31" si="34">AR17-BB17</f>
        <v>380.05999999999995</v>
      </c>
      <c r="BD17">
        <f t="shared" ref="BD17:BD31" si="35">(AR17-AQ17)/(AR17-BB17)</f>
        <v>0.48829395358627564</v>
      </c>
      <c r="BE17">
        <f t="shared" ref="BE17:BE31" si="36">(AL17-AR17)/(AL17-BB17)</f>
        <v>0.85523398874050582</v>
      </c>
      <c r="BF17">
        <f t="shared" ref="BF17:BF31" si="37">(AR17-AQ17)/(AR17-AK17)</f>
        <v>0.61588711324415357</v>
      </c>
      <c r="BG17">
        <f t="shared" ref="BG17:BG31" si="38">(AL17-AR17)/(AL17-AK17)</f>
        <v>0.88167646554203116</v>
      </c>
      <c r="BH17">
        <f t="shared" ref="BH17:BH31" si="39">$B$11*CF17+$C$11*CG17+$F$11*CH17*(1-CK17)</f>
        <v>1400.00677419355</v>
      </c>
      <c r="BI17">
        <f t="shared" ref="BI17:BI31" si="40">BH17*BJ17</f>
        <v>1180.1908605836322</v>
      </c>
      <c r="BJ17">
        <f t="shared" ref="BJ17:BJ31" si="41">($B$11*$D$9+$C$11*$D$9+$F$11*((CU17+CM17)/MAX(CU17+CM17+CV17, 0.1)*$I$9+CV17/MAX(CU17+CM17+CV17, 0.1)*$J$9))/($B$11+$C$11+$F$11)</f>
        <v>0.84298939286451746</v>
      </c>
      <c r="BK17">
        <f t="shared" ref="BK17:BK31" si="42">($B$11*$K$9+$C$11*$K$9+$F$11*((CU17+CM17)/MAX(CU17+CM17+CV17, 0.1)*$P$9+CV17/MAX(CU17+CM17+CV17, 0.1)*$Q$9))/($B$11+$C$11+$F$11)</f>
        <v>0.19597878572903493</v>
      </c>
      <c r="BL17">
        <v>6</v>
      </c>
      <c r="BM17">
        <v>0.5</v>
      </c>
      <c r="BN17" t="s">
        <v>292</v>
      </c>
      <c r="BO17">
        <v>2</v>
      </c>
      <c r="BP17">
        <v>1608328753</v>
      </c>
      <c r="BQ17">
        <v>401.02996774193502</v>
      </c>
      <c r="BR17">
        <v>406.73019354838698</v>
      </c>
      <c r="BS17">
        <v>16.566274193548399</v>
      </c>
      <c r="BT17">
        <v>15.636609677419401</v>
      </c>
      <c r="BU17">
        <v>397.429967741935</v>
      </c>
      <c r="BV17">
        <v>16.519274193548402</v>
      </c>
      <c r="BW17">
        <v>500.01358064516103</v>
      </c>
      <c r="BX17">
        <v>102.386129032258</v>
      </c>
      <c r="BY17">
        <v>0.10002839677419401</v>
      </c>
      <c r="BZ17">
        <v>28.0036064516129</v>
      </c>
      <c r="CA17">
        <v>28.554438709677399</v>
      </c>
      <c r="CB17">
        <v>999.9</v>
      </c>
      <c r="CC17">
        <v>0</v>
      </c>
      <c r="CD17">
        <v>0</v>
      </c>
      <c r="CE17">
        <v>9996.2293548387097</v>
      </c>
      <c r="CF17">
        <v>0</v>
      </c>
      <c r="CG17">
        <v>292.99454838709698</v>
      </c>
      <c r="CH17">
        <v>1400.00677419355</v>
      </c>
      <c r="CI17">
        <v>0.899994838709677</v>
      </c>
      <c r="CJ17">
        <v>0.100005212903226</v>
      </c>
      <c r="CK17">
        <v>0</v>
      </c>
      <c r="CL17">
        <v>831.57377419354805</v>
      </c>
      <c r="CM17">
        <v>4.9993800000000004</v>
      </c>
      <c r="CN17">
        <v>11732.5483870968</v>
      </c>
      <c r="CO17">
        <v>11164.390322580601</v>
      </c>
      <c r="CP17">
        <v>48.503999999999998</v>
      </c>
      <c r="CQ17">
        <v>50.643000000000001</v>
      </c>
      <c r="CR17">
        <v>49.381</v>
      </c>
      <c r="CS17">
        <v>50.5</v>
      </c>
      <c r="CT17">
        <v>50.088419354838699</v>
      </c>
      <c r="CU17">
        <v>1255.5029032258101</v>
      </c>
      <c r="CV17">
        <v>139.50580645161301</v>
      </c>
      <c r="CW17">
        <v>0</v>
      </c>
      <c r="CX17">
        <v>493.40000009536698</v>
      </c>
      <c r="CY17">
        <v>0</v>
      </c>
      <c r="CZ17">
        <v>831.21900000000005</v>
      </c>
      <c r="DA17">
        <v>-23.954230763576</v>
      </c>
      <c r="DB17">
        <v>-326.50000000304101</v>
      </c>
      <c r="DC17">
        <v>11727.78</v>
      </c>
      <c r="DD17">
        <v>15</v>
      </c>
      <c r="DE17">
        <v>1608328779.5</v>
      </c>
      <c r="DF17" t="s">
        <v>293</v>
      </c>
      <c r="DG17">
        <v>1608328779</v>
      </c>
      <c r="DH17">
        <v>1608328779.5</v>
      </c>
      <c r="DI17">
        <v>18</v>
      </c>
      <c r="DJ17">
        <v>-0.65600000000000003</v>
      </c>
      <c r="DK17">
        <v>-2.5000000000000001E-2</v>
      </c>
      <c r="DL17">
        <v>3.6</v>
      </c>
      <c r="DM17">
        <v>4.7E-2</v>
      </c>
      <c r="DN17">
        <v>406</v>
      </c>
      <c r="DO17">
        <v>16</v>
      </c>
      <c r="DP17">
        <v>0.23</v>
      </c>
      <c r="DQ17">
        <v>0.11</v>
      </c>
      <c r="DR17">
        <v>3.8452991655900499</v>
      </c>
      <c r="DS17">
        <v>1.69298877271318</v>
      </c>
      <c r="DT17">
        <v>0.127553913852574</v>
      </c>
      <c r="DU17">
        <v>0</v>
      </c>
      <c r="DV17">
        <v>-5.0336796666666697</v>
      </c>
      <c r="DW17">
        <v>-2.0100165517241302</v>
      </c>
      <c r="DX17">
        <v>0.146757341133435</v>
      </c>
      <c r="DY17">
        <v>0</v>
      </c>
      <c r="DZ17">
        <v>0.95402226666666601</v>
      </c>
      <c r="EA17">
        <v>1.1098998887651699E-2</v>
      </c>
      <c r="EB17">
        <v>1.70157074362354E-3</v>
      </c>
      <c r="EC17">
        <v>1</v>
      </c>
      <c r="ED17">
        <v>1</v>
      </c>
      <c r="EE17">
        <v>3</v>
      </c>
      <c r="EF17" t="s">
        <v>294</v>
      </c>
      <c r="EG17">
        <v>100</v>
      </c>
      <c r="EH17">
        <v>100</v>
      </c>
      <c r="EI17">
        <v>3.6</v>
      </c>
      <c r="EJ17">
        <v>4.7E-2</v>
      </c>
      <c r="EK17">
        <v>4.2563333333333704</v>
      </c>
      <c r="EL17">
        <v>0</v>
      </c>
      <c r="EM17">
        <v>0</v>
      </c>
      <c r="EN17">
        <v>0</v>
      </c>
      <c r="EO17">
        <v>7.1395238095238497E-2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18.2</v>
      </c>
      <c r="EX17">
        <v>18.3</v>
      </c>
      <c r="EY17">
        <v>2</v>
      </c>
      <c r="EZ17">
        <v>485.09300000000002</v>
      </c>
      <c r="FA17">
        <v>521.32399999999996</v>
      </c>
      <c r="FB17">
        <v>24.614999999999998</v>
      </c>
      <c r="FC17">
        <v>31.201699999999999</v>
      </c>
      <c r="FD17">
        <v>30.0002</v>
      </c>
      <c r="FE17">
        <v>31.029900000000001</v>
      </c>
      <c r="FF17">
        <v>31.0761</v>
      </c>
      <c r="FG17">
        <v>21.148900000000001</v>
      </c>
      <c r="FH17">
        <v>0</v>
      </c>
      <c r="FI17">
        <v>100</v>
      </c>
      <c r="FJ17">
        <v>24.612200000000001</v>
      </c>
      <c r="FK17">
        <v>406.33</v>
      </c>
      <c r="FL17">
        <v>17.096299999999999</v>
      </c>
      <c r="FM17">
        <v>101.08</v>
      </c>
      <c r="FN17">
        <v>100.63200000000001</v>
      </c>
    </row>
    <row r="18" spans="1:170" x14ac:dyDescent="0.25">
      <c r="A18">
        <v>2</v>
      </c>
      <c r="B18">
        <v>1608328900.5</v>
      </c>
      <c r="C18">
        <v>139.5</v>
      </c>
      <c r="D18" t="s">
        <v>295</v>
      </c>
      <c r="E18" t="s">
        <v>296</v>
      </c>
      <c r="F18" t="s">
        <v>287</v>
      </c>
      <c r="G18" t="s">
        <v>288</v>
      </c>
      <c r="H18">
        <v>1608328892.5</v>
      </c>
      <c r="I18">
        <f t="shared" si="0"/>
        <v>9.0751478494355221E-4</v>
      </c>
      <c r="J18">
        <f t="shared" si="1"/>
        <v>-1.0070608485798573</v>
      </c>
      <c r="K18">
        <f t="shared" si="2"/>
        <v>49.5852741935484</v>
      </c>
      <c r="L18">
        <f t="shared" si="3"/>
        <v>86.667473288280505</v>
      </c>
      <c r="M18">
        <f t="shared" si="4"/>
        <v>8.8825364233032076</v>
      </c>
      <c r="N18">
        <f t="shared" si="5"/>
        <v>5.0819873635710175</v>
      </c>
      <c r="O18">
        <f t="shared" si="6"/>
        <v>4.1052304670188944E-2</v>
      </c>
      <c r="P18">
        <f t="shared" si="7"/>
        <v>2.9716435010425539</v>
      </c>
      <c r="Q18">
        <f t="shared" si="8"/>
        <v>4.0739824558534289E-2</v>
      </c>
      <c r="R18">
        <f t="shared" si="9"/>
        <v>2.5490267034882171E-2</v>
      </c>
      <c r="S18">
        <f t="shared" si="10"/>
        <v>231.29423347082204</v>
      </c>
      <c r="T18">
        <f t="shared" si="11"/>
        <v>29.100043083495226</v>
      </c>
      <c r="U18">
        <f t="shared" si="12"/>
        <v>28.5206709677419</v>
      </c>
      <c r="V18">
        <f t="shared" si="13"/>
        <v>3.9115622622388422</v>
      </c>
      <c r="W18">
        <f t="shared" si="14"/>
        <v>44.590121924667073</v>
      </c>
      <c r="X18">
        <f t="shared" si="15"/>
        <v>1.6909122759959287</v>
      </c>
      <c r="Y18">
        <f t="shared" si="16"/>
        <v>3.7921230151661081</v>
      </c>
      <c r="Z18">
        <f t="shared" si="17"/>
        <v>2.2206499862429134</v>
      </c>
      <c r="AA18">
        <f t="shared" si="18"/>
        <v>-40.021402016010654</v>
      </c>
      <c r="AB18">
        <f t="shared" si="19"/>
        <v>-85.383226114344055</v>
      </c>
      <c r="AC18">
        <f t="shared" si="20"/>
        <v>-6.2789453617191926</v>
      </c>
      <c r="AD18">
        <f t="shared" si="21"/>
        <v>99.610659978748131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53978.172788395714</v>
      </c>
      <c r="AJ18" t="s">
        <v>289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297</v>
      </c>
      <c r="AQ18">
        <v>770.26476000000002</v>
      </c>
      <c r="AR18">
        <v>882.46</v>
      </c>
      <c r="AS18">
        <f t="shared" si="27"/>
        <v>0.12713917911293426</v>
      </c>
      <c r="AT18">
        <v>0.5</v>
      </c>
      <c r="AU18">
        <f t="shared" si="28"/>
        <v>1180.1994018534742</v>
      </c>
      <c r="AV18">
        <f t="shared" si="29"/>
        <v>-1.0070608485798573</v>
      </c>
      <c r="AW18">
        <f t="shared" si="30"/>
        <v>75.024791570613374</v>
      </c>
      <c r="AX18">
        <f t="shared" si="31"/>
        <v>0.2766924279854045</v>
      </c>
      <c r="AY18">
        <f t="shared" si="32"/>
        <v>-3.6376341835914189E-4</v>
      </c>
      <c r="AZ18">
        <f t="shared" si="33"/>
        <v>2.6965754821748291</v>
      </c>
      <c r="BA18" t="s">
        <v>298</v>
      </c>
      <c r="BB18">
        <v>638.29</v>
      </c>
      <c r="BC18">
        <f t="shared" si="34"/>
        <v>244.17000000000007</v>
      </c>
      <c r="BD18">
        <f t="shared" si="35"/>
        <v>0.45949641643117489</v>
      </c>
      <c r="BE18">
        <f t="shared" si="36"/>
        <v>0.90693996089626072</v>
      </c>
      <c r="BF18">
        <f t="shared" si="37"/>
        <v>0.67189587153004859</v>
      </c>
      <c r="BG18">
        <f t="shared" si="38"/>
        <v>0.93442909166479382</v>
      </c>
      <c r="BH18">
        <f t="shared" si="39"/>
        <v>1400.01677419355</v>
      </c>
      <c r="BI18">
        <f t="shared" si="40"/>
        <v>1180.1994018534742</v>
      </c>
      <c r="BJ18">
        <f t="shared" si="41"/>
        <v>0.8429894724177881</v>
      </c>
      <c r="BK18">
        <f t="shared" si="42"/>
        <v>0.19597894483557618</v>
      </c>
      <c r="BL18">
        <v>6</v>
      </c>
      <c r="BM18">
        <v>0.5</v>
      </c>
      <c r="BN18" t="s">
        <v>292</v>
      </c>
      <c r="BO18">
        <v>2</v>
      </c>
      <c r="BP18">
        <v>1608328892.5</v>
      </c>
      <c r="BQ18">
        <v>49.5852741935484</v>
      </c>
      <c r="BR18">
        <v>48.430806451612902</v>
      </c>
      <c r="BS18">
        <v>16.498338709677402</v>
      </c>
      <c r="BT18">
        <v>15.4272935483871</v>
      </c>
      <c r="BU18">
        <v>45.9851161290322</v>
      </c>
      <c r="BV18">
        <v>16.4516483870968</v>
      </c>
      <c r="BW18">
        <v>500.00261290322601</v>
      </c>
      <c r="BX18">
        <v>102.389935483871</v>
      </c>
      <c r="BY18">
        <v>9.9915509677419398E-2</v>
      </c>
      <c r="BZ18">
        <v>27.9877161290323</v>
      </c>
      <c r="CA18">
        <v>28.5206709677419</v>
      </c>
      <c r="CB18">
        <v>999.9</v>
      </c>
      <c r="CC18">
        <v>0</v>
      </c>
      <c r="CD18">
        <v>0</v>
      </c>
      <c r="CE18">
        <v>10002.8864516129</v>
      </c>
      <c r="CF18">
        <v>0</v>
      </c>
      <c r="CG18">
        <v>295.53461290322599</v>
      </c>
      <c r="CH18">
        <v>1400.01677419355</v>
      </c>
      <c r="CI18">
        <v>0.89999280645161295</v>
      </c>
      <c r="CJ18">
        <v>0.100007170967742</v>
      </c>
      <c r="CK18">
        <v>0</v>
      </c>
      <c r="CL18">
        <v>770.39367741935496</v>
      </c>
      <c r="CM18">
        <v>4.9993800000000004</v>
      </c>
      <c r="CN18">
        <v>10881.4516129032</v>
      </c>
      <c r="CO18">
        <v>11164.441935483899</v>
      </c>
      <c r="CP18">
        <v>48.625</v>
      </c>
      <c r="CQ18">
        <v>50.686999999999998</v>
      </c>
      <c r="CR18">
        <v>49.436999999999998</v>
      </c>
      <c r="CS18">
        <v>50.554000000000002</v>
      </c>
      <c r="CT18">
        <v>50.180999999999997</v>
      </c>
      <c r="CU18">
        <v>1255.5064516129</v>
      </c>
      <c r="CV18">
        <v>139.51032258064501</v>
      </c>
      <c r="CW18">
        <v>0</v>
      </c>
      <c r="CX18">
        <v>138.5</v>
      </c>
      <c r="CY18">
        <v>0</v>
      </c>
      <c r="CZ18">
        <v>770.26476000000002</v>
      </c>
      <c r="DA18">
        <v>-8.9746923192341601</v>
      </c>
      <c r="DB18">
        <v>-117.64615399485</v>
      </c>
      <c r="DC18">
        <v>10880.356</v>
      </c>
      <c r="DD18">
        <v>15</v>
      </c>
      <c r="DE18">
        <v>1608328779.5</v>
      </c>
      <c r="DF18" t="s">
        <v>293</v>
      </c>
      <c r="DG18">
        <v>1608328779</v>
      </c>
      <c r="DH18">
        <v>1608328779.5</v>
      </c>
      <c r="DI18">
        <v>18</v>
      </c>
      <c r="DJ18">
        <v>-0.65600000000000003</v>
      </c>
      <c r="DK18">
        <v>-2.5000000000000001E-2</v>
      </c>
      <c r="DL18">
        <v>3.6</v>
      </c>
      <c r="DM18">
        <v>4.7E-2</v>
      </c>
      <c r="DN18">
        <v>406</v>
      </c>
      <c r="DO18">
        <v>16</v>
      </c>
      <c r="DP18">
        <v>0.23</v>
      </c>
      <c r="DQ18">
        <v>0.11</v>
      </c>
      <c r="DR18">
        <v>-1.00467073237937</v>
      </c>
      <c r="DS18">
        <v>-0.42648505252711799</v>
      </c>
      <c r="DT18">
        <v>3.4043714553209897E-2</v>
      </c>
      <c r="DU18">
        <v>1</v>
      </c>
      <c r="DV18">
        <v>1.1555563333333301</v>
      </c>
      <c r="DW18">
        <v>0.53667123470522604</v>
      </c>
      <c r="DX18">
        <v>4.0898677605625398E-2</v>
      </c>
      <c r="DY18">
        <v>0</v>
      </c>
      <c r="DZ18">
        <v>1.07138333333333</v>
      </c>
      <c r="EA18">
        <v>8.0254505005563304E-2</v>
      </c>
      <c r="EB18">
        <v>5.84603018200292E-3</v>
      </c>
      <c r="EC18">
        <v>1</v>
      </c>
      <c r="ED18">
        <v>2</v>
      </c>
      <c r="EE18">
        <v>3</v>
      </c>
      <c r="EF18" t="s">
        <v>299</v>
      </c>
      <c r="EG18">
        <v>100</v>
      </c>
      <c r="EH18">
        <v>100</v>
      </c>
      <c r="EI18">
        <v>3.6</v>
      </c>
      <c r="EJ18">
        <v>4.6699999999999998E-2</v>
      </c>
      <c r="EK18">
        <v>3.6001500000001001</v>
      </c>
      <c r="EL18">
        <v>0</v>
      </c>
      <c r="EM18">
        <v>0</v>
      </c>
      <c r="EN18">
        <v>0</v>
      </c>
      <c r="EO18">
        <v>4.6690476190478898E-2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485.01799999999997</v>
      </c>
      <c r="FA18">
        <v>519.96299999999997</v>
      </c>
      <c r="FB18">
        <v>24.632400000000001</v>
      </c>
      <c r="FC18">
        <v>31.322299999999998</v>
      </c>
      <c r="FD18">
        <v>30.000299999999999</v>
      </c>
      <c r="FE18">
        <v>31.113</v>
      </c>
      <c r="FF18">
        <v>31.155000000000001</v>
      </c>
      <c r="FG18">
        <v>5.2790600000000003</v>
      </c>
      <c r="FH18">
        <v>0</v>
      </c>
      <c r="FI18">
        <v>100</v>
      </c>
      <c r="FJ18">
        <v>24.641100000000002</v>
      </c>
      <c r="FK18">
        <v>48.585900000000002</v>
      </c>
      <c r="FL18">
        <v>17.096299999999999</v>
      </c>
      <c r="FM18">
        <v>101.056</v>
      </c>
      <c r="FN18">
        <v>100.611</v>
      </c>
    </row>
    <row r="19" spans="1:170" x14ac:dyDescent="0.25">
      <c r="A19">
        <v>3</v>
      </c>
      <c r="B19">
        <v>1608328974</v>
      </c>
      <c r="C19">
        <v>213</v>
      </c>
      <c r="D19" t="s">
        <v>300</v>
      </c>
      <c r="E19" t="s">
        <v>301</v>
      </c>
      <c r="F19" t="s">
        <v>287</v>
      </c>
      <c r="G19" t="s">
        <v>288</v>
      </c>
      <c r="H19">
        <v>1608328966</v>
      </c>
      <c r="I19">
        <f t="shared" si="0"/>
        <v>9.8574267788574445E-4</v>
      </c>
      <c r="J19">
        <f t="shared" si="1"/>
        <v>-0.27876528885513063</v>
      </c>
      <c r="K19">
        <f t="shared" si="2"/>
        <v>79.480861290322594</v>
      </c>
      <c r="L19">
        <f t="shared" si="3"/>
        <v>86.602520361309843</v>
      </c>
      <c r="M19">
        <f t="shared" si="4"/>
        <v>8.8758359226947636</v>
      </c>
      <c r="N19">
        <f t="shared" si="5"/>
        <v>8.1459417216052827</v>
      </c>
      <c r="O19">
        <f t="shared" si="6"/>
        <v>4.4554000354098941E-2</v>
      </c>
      <c r="P19">
        <f t="shared" si="7"/>
        <v>2.9708374328634863</v>
      </c>
      <c r="Q19">
        <f t="shared" si="8"/>
        <v>4.4186097375349412E-2</v>
      </c>
      <c r="R19">
        <f t="shared" si="9"/>
        <v>2.7649112124239088E-2</v>
      </c>
      <c r="S19">
        <f t="shared" si="10"/>
        <v>231.2871565695699</v>
      </c>
      <c r="T19">
        <f t="shared" si="11"/>
        <v>29.092313225089462</v>
      </c>
      <c r="U19">
        <f t="shared" si="12"/>
        <v>28.541958064516098</v>
      </c>
      <c r="V19">
        <f t="shared" si="13"/>
        <v>3.9164002415009409</v>
      </c>
      <c r="W19">
        <f t="shared" si="14"/>
        <v>44.60159469323532</v>
      </c>
      <c r="X19">
        <f t="shared" si="15"/>
        <v>1.6925415071671182</v>
      </c>
      <c r="Y19">
        <f t="shared" si="16"/>
        <v>3.7948004299133822</v>
      </c>
      <c r="Z19">
        <f t="shared" si="17"/>
        <v>2.223858734333823</v>
      </c>
      <c r="AA19">
        <f t="shared" si="18"/>
        <v>-43.471252094761333</v>
      </c>
      <c r="AB19">
        <f t="shared" si="19"/>
        <v>-86.83047253278319</v>
      </c>
      <c r="AC19">
        <f t="shared" si="20"/>
        <v>-6.3881682962682218</v>
      </c>
      <c r="AD19">
        <f t="shared" si="21"/>
        <v>94.597263645757167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53952.377843754664</v>
      </c>
      <c r="AJ19" t="s">
        <v>289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302</v>
      </c>
      <c r="AQ19">
        <v>759.68496153846195</v>
      </c>
      <c r="AR19">
        <v>863.21</v>
      </c>
      <c r="AS19">
        <f t="shared" si="27"/>
        <v>0.11993030486386635</v>
      </c>
      <c r="AT19">
        <v>0.5</v>
      </c>
      <c r="AU19">
        <f t="shared" si="28"/>
        <v>1180.1637279927038</v>
      </c>
      <c r="AV19">
        <f t="shared" si="29"/>
        <v>-0.27876528885513063</v>
      </c>
      <c r="AW19">
        <f t="shared" si="30"/>
        <v>70.768697843721</v>
      </c>
      <c r="AX19">
        <f t="shared" si="31"/>
        <v>0.27671134486393811</v>
      </c>
      <c r="AY19">
        <f t="shared" si="32"/>
        <v>2.5333958659246367E-4</v>
      </c>
      <c r="AZ19">
        <f t="shared" si="33"/>
        <v>2.7790109011712096</v>
      </c>
      <c r="BA19" t="s">
        <v>303</v>
      </c>
      <c r="BB19">
        <v>624.35</v>
      </c>
      <c r="BC19">
        <f t="shared" si="34"/>
        <v>238.86</v>
      </c>
      <c r="BD19">
        <f t="shared" si="35"/>
        <v>0.4334130388576492</v>
      </c>
      <c r="BE19">
        <f t="shared" si="36"/>
        <v>0.90944486357587773</v>
      </c>
      <c r="BF19">
        <f t="shared" si="37"/>
        <v>0.70075734302509918</v>
      </c>
      <c r="BG19">
        <f t="shared" si="38"/>
        <v>0.94198818093726056</v>
      </c>
      <c r="BH19">
        <f t="shared" si="39"/>
        <v>1399.97451612903</v>
      </c>
      <c r="BI19">
        <f t="shared" si="40"/>
        <v>1180.1637279927038</v>
      </c>
      <c r="BJ19">
        <f t="shared" si="41"/>
        <v>0.84298943616194577</v>
      </c>
      <c r="BK19">
        <f t="shared" si="42"/>
        <v>0.1959788723238915</v>
      </c>
      <c r="BL19">
        <v>6</v>
      </c>
      <c r="BM19">
        <v>0.5</v>
      </c>
      <c r="BN19" t="s">
        <v>292</v>
      </c>
      <c r="BO19">
        <v>2</v>
      </c>
      <c r="BP19">
        <v>1608328966</v>
      </c>
      <c r="BQ19">
        <v>79.480861290322594</v>
      </c>
      <c r="BR19">
        <v>79.240364516129006</v>
      </c>
      <c r="BS19">
        <v>16.514316129032299</v>
      </c>
      <c r="BT19">
        <v>15.3509806451613</v>
      </c>
      <c r="BU19">
        <v>75.880700000000004</v>
      </c>
      <c r="BV19">
        <v>16.467622580645202</v>
      </c>
      <c r="BW19">
        <v>500.009064516129</v>
      </c>
      <c r="BX19">
        <v>102.38935483871001</v>
      </c>
      <c r="BY19">
        <v>9.9994035483870994E-2</v>
      </c>
      <c r="BZ19">
        <v>27.999822580645201</v>
      </c>
      <c r="CA19">
        <v>28.541958064516098</v>
      </c>
      <c r="CB19">
        <v>999.9</v>
      </c>
      <c r="CC19">
        <v>0</v>
      </c>
      <c r="CD19">
        <v>0</v>
      </c>
      <c r="CE19">
        <v>9998.3809677419395</v>
      </c>
      <c r="CF19">
        <v>0</v>
      </c>
      <c r="CG19">
        <v>299.59458064516099</v>
      </c>
      <c r="CH19">
        <v>1399.97451612903</v>
      </c>
      <c r="CI19">
        <v>0.89999545161290295</v>
      </c>
      <c r="CJ19">
        <v>0.100004483870968</v>
      </c>
      <c r="CK19">
        <v>0</v>
      </c>
      <c r="CL19">
        <v>759.82129032258104</v>
      </c>
      <c r="CM19">
        <v>4.9993800000000004</v>
      </c>
      <c r="CN19">
        <v>10754.9580645161</v>
      </c>
      <c r="CO19">
        <v>11164.103225806401</v>
      </c>
      <c r="CP19">
        <v>48.686999999999998</v>
      </c>
      <c r="CQ19">
        <v>50.691064516129003</v>
      </c>
      <c r="CR19">
        <v>49.5</v>
      </c>
      <c r="CS19">
        <v>50.561999999999998</v>
      </c>
      <c r="CT19">
        <v>50.233741935483899</v>
      </c>
      <c r="CU19">
        <v>1255.4709677419401</v>
      </c>
      <c r="CV19">
        <v>139.504516129032</v>
      </c>
      <c r="CW19">
        <v>0</v>
      </c>
      <c r="CX19">
        <v>72.799999952316298</v>
      </c>
      <c r="CY19">
        <v>0</v>
      </c>
      <c r="CZ19">
        <v>759.68496153846195</v>
      </c>
      <c r="DA19">
        <v>-12.887145295691299</v>
      </c>
      <c r="DB19">
        <v>-173.083760609341</v>
      </c>
      <c r="DC19">
        <v>10753.45</v>
      </c>
      <c r="DD19">
        <v>15</v>
      </c>
      <c r="DE19">
        <v>1608328779.5</v>
      </c>
      <c r="DF19" t="s">
        <v>293</v>
      </c>
      <c r="DG19">
        <v>1608328779</v>
      </c>
      <c r="DH19">
        <v>1608328779.5</v>
      </c>
      <c r="DI19">
        <v>18</v>
      </c>
      <c r="DJ19">
        <v>-0.65600000000000003</v>
      </c>
      <c r="DK19">
        <v>-2.5000000000000001E-2</v>
      </c>
      <c r="DL19">
        <v>3.6</v>
      </c>
      <c r="DM19">
        <v>4.7E-2</v>
      </c>
      <c r="DN19">
        <v>406</v>
      </c>
      <c r="DO19">
        <v>16</v>
      </c>
      <c r="DP19">
        <v>0.23</v>
      </c>
      <c r="DQ19">
        <v>0.11</v>
      </c>
      <c r="DR19">
        <v>-0.27287995467940701</v>
      </c>
      <c r="DS19">
        <v>-0.23237391714966801</v>
      </c>
      <c r="DT19">
        <v>2.6586696434371698E-2</v>
      </c>
      <c r="DU19">
        <v>1</v>
      </c>
      <c r="DV19">
        <v>0.24002663333333299</v>
      </c>
      <c r="DW19">
        <v>0.18475490989988899</v>
      </c>
      <c r="DX19">
        <v>2.4036013688468E-2</v>
      </c>
      <c r="DY19">
        <v>1</v>
      </c>
      <c r="DZ19">
        <v>1.16303766666667</v>
      </c>
      <c r="EA19">
        <v>6.8875194660736397E-2</v>
      </c>
      <c r="EB19">
        <v>5.0878244750471903E-3</v>
      </c>
      <c r="EC19">
        <v>1</v>
      </c>
      <c r="ED19">
        <v>3</v>
      </c>
      <c r="EE19">
        <v>3</v>
      </c>
      <c r="EF19" t="s">
        <v>304</v>
      </c>
      <c r="EG19">
        <v>100</v>
      </c>
      <c r="EH19">
        <v>100</v>
      </c>
      <c r="EI19">
        <v>3.6</v>
      </c>
      <c r="EJ19">
        <v>4.6699999999999998E-2</v>
      </c>
      <c r="EK19">
        <v>3.6001500000001001</v>
      </c>
      <c r="EL19">
        <v>0</v>
      </c>
      <c r="EM19">
        <v>0</v>
      </c>
      <c r="EN19">
        <v>0</v>
      </c>
      <c r="EO19">
        <v>4.6690476190478898E-2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3.2</v>
      </c>
      <c r="EY19">
        <v>2</v>
      </c>
      <c r="EZ19">
        <v>485.38099999999997</v>
      </c>
      <c r="FA19">
        <v>519.74300000000005</v>
      </c>
      <c r="FB19">
        <v>24.4787</v>
      </c>
      <c r="FC19">
        <v>31.382300000000001</v>
      </c>
      <c r="FD19">
        <v>30.000599999999999</v>
      </c>
      <c r="FE19">
        <v>31.163699999999999</v>
      </c>
      <c r="FF19">
        <v>31.206</v>
      </c>
      <c r="FG19">
        <v>6.6838100000000003</v>
      </c>
      <c r="FH19">
        <v>0</v>
      </c>
      <c r="FI19">
        <v>100</v>
      </c>
      <c r="FJ19">
        <v>24.477900000000002</v>
      </c>
      <c r="FK19">
        <v>79.506200000000007</v>
      </c>
      <c r="FL19">
        <v>16.4803</v>
      </c>
      <c r="FM19">
        <v>101.045</v>
      </c>
      <c r="FN19">
        <v>100.601</v>
      </c>
    </row>
    <row r="20" spans="1:170" x14ac:dyDescent="0.25">
      <c r="A20">
        <v>4</v>
      </c>
      <c r="B20">
        <v>1608329044.5999999</v>
      </c>
      <c r="C20">
        <v>283.59999990463302</v>
      </c>
      <c r="D20" t="s">
        <v>305</v>
      </c>
      <c r="E20" t="s">
        <v>306</v>
      </c>
      <c r="F20" t="s">
        <v>287</v>
      </c>
      <c r="G20" t="s">
        <v>288</v>
      </c>
      <c r="H20">
        <v>1608329036.9870999</v>
      </c>
      <c r="I20">
        <f t="shared" si="0"/>
        <v>1.0783958853170536E-3</v>
      </c>
      <c r="J20">
        <f t="shared" si="1"/>
        <v>0.26337388244432547</v>
      </c>
      <c r="K20">
        <f t="shared" si="2"/>
        <v>99.586545161290303</v>
      </c>
      <c r="L20">
        <f t="shared" si="3"/>
        <v>87.588007991333271</v>
      </c>
      <c r="M20">
        <f t="shared" si="4"/>
        <v>8.9767590790121954</v>
      </c>
      <c r="N20">
        <f t="shared" si="5"/>
        <v>10.206470542320446</v>
      </c>
      <c r="O20">
        <f t="shared" si="6"/>
        <v>4.8959762840795437E-2</v>
      </c>
      <c r="P20">
        <f t="shared" si="7"/>
        <v>2.9694764788796801</v>
      </c>
      <c r="Q20">
        <f t="shared" si="8"/>
        <v>4.85156911493166E-2</v>
      </c>
      <c r="R20">
        <f t="shared" si="9"/>
        <v>3.0361869223059054E-2</v>
      </c>
      <c r="S20">
        <f t="shared" si="10"/>
        <v>231.29010467329519</v>
      </c>
      <c r="T20">
        <f t="shared" si="11"/>
        <v>29.061211936834837</v>
      </c>
      <c r="U20">
        <f t="shared" si="12"/>
        <v>28.5263064516129</v>
      </c>
      <c r="V20">
        <f t="shared" si="13"/>
        <v>3.9128425471497366</v>
      </c>
      <c r="W20">
        <f t="shared" si="14"/>
        <v>44.742109792700532</v>
      </c>
      <c r="X20">
        <f t="shared" si="15"/>
        <v>1.6971006045734718</v>
      </c>
      <c r="Y20">
        <f t="shared" si="16"/>
        <v>3.7930723706067742</v>
      </c>
      <c r="Z20">
        <f t="shared" si="17"/>
        <v>2.2157419425762646</v>
      </c>
      <c r="AA20">
        <f t="shared" si="18"/>
        <v>-47.557258542482067</v>
      </c>
      <c r="AB20">
        <f t="shared" si="19"/>
        <v>-85.535792810353428</v>
      </c>
      <c r="AC20">
        <f t="shared" si="20"/>
        <v>-6.2950664512438683</v>
      </c>
      <c r="AD20">
        <f t="shared" si="21"/>
        <v>91.901986869215847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53913.903017524477</v>
      </c>
      <c r="AJ20" t="s">
        <v>289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307</v>
      </c>
      <c r="AQ20">
        <v>748.39440000000002</v>
      </c>
      <c r="AR20">
        <v>850.69</v>
      </c>
      <c r="AS20">
        <f t="shared" si="27"/>
        <v>0.12025014987833405</v>
      </c>
      <c r="AT20">
        <v>0.5</v>
      </c>
      <c r="AU20">
        <f t="shared" si="28"/>
        <v>1180.1769879859344</v>
      </c>
      <c r="AV20">
        <f t="shared" si="29"/>
        <v>0.26337388244432547</v>
      </c>
      <c r="AW20">
        <f t="shared" si="30"/>
        <v>70.958229844134721</v>
      </c>
      <c r="AX20">
        <f t="shared" si="31"/>
        <v>0.29798163843468245</v>
      </c>
      <c r="AY20">
        <f t="shared" si="32"/>
        <v>7.1270781486426778E-4</v>
      </c>
      <c r="AZ20">
        <f t="shared" si="33"/>
        <v>2.8346283605073523</v>
      </c>
      <c r="BA20" t="s">
        <v>308</v>
      </c>
      <c r="BB20">
        <v>597.20000000000005</v>
      </c>
      <c r="BC20">
        <f t="shared" si="34"/>
        <v>253.49</v>
      </c>
      <c r="BD20">
        <f t="shared" si="35"/>
        <v>0.40354885794311424</v>
      </c>
      <c r="BE20">
        <f t="shared" si="36"/>
        <v>0.90487751793701776</v>
      </c>
      <c r="BF20">
        <f t="shared" si="37"/>
        <v>0.75655108461288945</v>
      </c>
      <c r="BG20">
        <f t="shared" si="38"/>
        <v>0.94690453406408048</v>
      </c>
      <c r="BH20">
        <f t="shared" si="39"/>
        <v>1399.99</v>
      </c>
      <c r="BI20">
        <f t="shared" si="40"/>
        <v>1180.1769879859344</v>
      </c>
      <c r="BJ20">
        <f t="shared" si="41"/>
        <v>0.8429895842012689</v>
      </c>
      <c r="BK20">
        <f t="shared" si="42"/>
        <v>0.19597916840253773</v>
      </c>
      <c r="BL20">
        <v>6</v>
      </c>
      <c r="BM20">
        <v>0.5</v>
      </c>
      <c r="BN20" t="s">
        <v>292</v>
      </c>
      <c r="BO20">
        <v>2</v>
      </c>
      <c r="BP20">
        <v>1608329036.9870999</v>
      </c>
      <c r="BQ20">
        <v>99.586545161290303</v>
      </c>
      <c r="BR20">
        <v>100.03146129032299</v>
      </c>
      <c r="BS20">
        <v>16.5589451612903</v>
      </c>
      <c r="BT20">
        <v>15.2863129032258</v>
      </c>
      <c r="BU20">
        <v>95.986396774193494</v>
      </c>
      <c r="BV20">
        <v>16.512261290322598</v>
      </c>
      <c r="BW20">
        <v>500.00561290322599</v>
      </c>
      <c r="BX20">
        <v>102.388451612903</v>
      </c>
      <c r="BY20">
        <v>9.9997261290322603E-2</v>
      </c>
      <c r="BZ20">
        <v>27.9920096774194</v>
      </c>
      <c r="CA20">
        <v>28.5263064516129</v>
      </c>
      <c r="CB20">
        <v>999.9</v>
      </c>
      <c r="CC20">
        <v>0</v>
      </c>
      <c r="CD20">
        <v>0</v>
      </c>
      <c r="CE20">
        <v>9990.76967741935</v>
      </c>
      <c r="CF20">
        <v>0</v>
      </c>
      <c r="CG20">
        <v>296.94316129032302</v>
      </c>
      <c r="CH20">
        <v>1399.99</v>
      </c>
      <c r="CI20">
        <v>0.89999116129032197</v>
      </c>
      <c r="CJ20">
        <v>0.10000877096774199</v>
      </c>
      <c r="CK20">
        <v>0</v>
      </c>
      <c r="CL20">
        <v>748.47751612903198</v>
      </c>
      <c r="CM20">
        <v>4.9993800000000004</v>
      </c>
      <c r="CN20">
        <v>10593.441935483899</v>
      </c>
      <c r="CO20">
        <v>11164.2193548387</v>
      </c>
      <c r="CP20">
        <v>48.804000000000002</v>
      </c>
      <c r="CQ20">
        <v>50.75</v>
      </c>
      <c r="CR20">
        <v>49.5741935483871</v>
      </c>
      <c r="CS20">
        <v>50.622967741935497</v>
      </c>
      <c r="CT20">
        <v>50.311999999999998</v>
      </c>
      <c r="CU20">
        <v>1255.4774193548401</v>
      </c>
      <c r="CV20">
        <v>139.51290322580601</v>
      </c>
      <c r="CW20">
        <v>0</v>
      </c>
      <c r="CX20">
        <v>69.799999952316298</v>
      </c>
      <c r="CY20">
        <v>0</v>
      </c>
      <c r="CZ20">
        <v>748.39440000000002</v>
      </c>
      <c r="DA20">
        <v>-12.3552307805816</v>
      </c>
      <c r="DB20">
        <v>-183.892307916921</v>
      </c>
      <c r="DC20">
        <v>10592.34</v>
      </c>
      <c r="DD20">
        <v>15</v>
      </c>
      <c r="DE20">
        <v>1608328779.5</v>
      </c>
      <c r="DF20" t="s">
        <v>293</v>
      </c>
      <c r="DG20">
        <v>1608328779</v>
      </c>
      <c r="DH20">
        <v>1608328779.5</v>
      </c>
      <c r="DI20">
        <v>18</v>
      </c>
      <c r="DJ20">
        <v>-0.65600000000000003</v>
      </c>
      <c r="DK20">
        <v>-2.5000000000000001E-2</v>
      </c>
      <c r="DL20">
        <v>3.6</v>
      </c>
      <c r="DM20">
        <v>4.7E-2</v>
      </c>
      <c r="DN20">
        <v>406</v>
      </c>
      <c r="DO20">
        <v>16</v>
      </c>
      <c r="DP20">
        <v>0.23</v>
      </c>
      <c r="DQ20">
        <v>0.11</v>
      </c>
      <c r="DR20">
        <v>0.26575012666450698</v>
      </c>
      <c r="DS20">
        <v>-0.20088657893126</v>
      </c>
      <c r="DT20">
        <v>1.97469784783245E-2</v>
      </c>
      <c r="DU20">
        <v>1</v>
      </c>
      <c r="DV20">
        <v>-0.44534180000000001</v>
      </c>
      <c r="DW20">
        <v>0.181964636262513</v>
      </c>
      <c r="DX20">
        <v>1.9950714373843E-2</v>
      </c>
      <c r="DY20">
        <v>1</v>
      </c>
      <c r="DZ20">
        <v>1.2721830000000001</v>
      </c>
      <c r="EA20">
        <v>0.113322447163513</v>
      </c>
      <c r="EB20">
        <v>8.2580543107926008E-3</v>
      </c>
      <c r="EC20">
        <v>1</v>
      </c>
      <c r="ED20">
        <v>3</v>
      </c>
      <c r="EE20">
        <v>3</v>
      </c>
      <c r="EF20" t="s">
        <v>304</v>
      </c>
      <c r="EG20">
        <v>100</v>
      </c>
      <c r="EH20">
        <v>100</v>
      </c>
      <c r="EI20">
        <v>3.6</v>
      </c>
      <c r="EJ20">
        <v>4.6699999999999998E-2</v>
      </c>
      <c r="EK20">
        <v>3.6001500000001001</v>
      </c>
      <c r="EL20">
        <v>0</v>
      </c>
      <c r="EM20">
        <v>0</v>
      </c>
      <c r="EN20">
        <v>0</v>
      </c>
      <c r="EO20">
        <v>4.6690476190478898E-2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4.4000000000000004</v>
      </c>
      <c r="EX20">
        <v>4.4000000000000004</v>
      </c>
      <c r="EY20">
        <v>2</v>
      </c>
      <c r="EZ20">
        <v>485.512</v>
      </c>
      <c r="FA20">
        <v>519.76</v>
      </c>
      <c r="FB20">
        <v>24.4392</v>
      </c>
      <c r="FC20">
        <v>31.457000000000001</v>
      </c>
      <c r="FD20">
        <v>30.000399999999999</v>
      </c>
      <c r="FE20">
        <v>31.227</v>
      </c>
      <c r="FF20">
        <v>31.268699999999999</v>
      </c>
      <c r="FG20">
        <v>7.6375700000000002</v>
      </c>
      <c r="FH20">
        <v>0</v>
      </c>
      <c r="FI20">
        <v>100</v>
      </c>
      <c r="FJ20">
        <v>24.445</v>
      </c>
      <c r="FK20">
        <v>100.244</v>
      </c>
      <c r="FL20">
        <v>16.489899999999999</v>
      </c>
      <c r="FM20">
        <v>101.029</v>
      </c>
      <c r="FN20">
        <v>100.58799999999999</v>
      </c>
    </row>
    <row r="21" spans="1:170" x14ac:dyDescent="0.25">
      <c r="A21">
        <v>5</v>
      </c>
      <c r="B21">
        <v>1608329121.0999999</v>
      </c>
      <c r="C21">
        <v>360.09999990463302</v>
      </c>
      <c r="D21" t="s">
        <v>309</v>
      </c>
      <c r="E21" t="s">
        <v>310</v>
      </c>
      <c r="F21" t="s">
        <v>287</v>
      </c>
      <c r="G21" t="s">
        <v>288</v>
      </c>
      <c r="H21">
        <v>1608329113.0999999</v>
      </c>
      <c r="I21">
        <f t="shared" si="0"/>
        <v>1.2005060998230952E-3</v>
      </c>
      <c r="J21">
        <f t="shared" si="1"/>
        <v>1.6687112207019794</v>
      </c>
      <c r="K21">
        <f t="shared" si="2"/>
        <v>149.233483870968</v>
      </c>
      <c r="L21">
        <f t="shared" si="3"/>
        <v>95.818611831639075</v>
      </c>
      <c r="M21">
        <f t="shared" si="4"/>
        <v>9.8199572486154096</v>
      </c>
      <c r="N21">
        <f t="shared" si="5"/>
        <v>15.294173059507315</v>
      </c>
      <c r="O21">
        <f t="shared" si="6"/>
        <v>5.4868652104101266E-2</v>
      </c>
      <c r="P21">
        <f t="shared" si="7"/>
        <v>2.9699224961986581</v>
      </c>
      <c r="Q21">
        <f t="shared" si="8"/>
        <v>5.4311663974758534E-2</v>
      </c>
      <c r="R21">
        <f t="shared" si="9"/>
        <v>3.3994361854835564E-2</v>
      </c>
      <c r="S21">
        <f t="shared" si="10"/>
        <v>231.29206116834803</v>
      </c>
      <c r="T21">
        <f t="shared" si="11"/>
        <v>29.02321947153898</v>
      </c>
      <c r="U21">
        <f t="shared" si="12"/>
        <v>28.5161612903226</v>
      </c>
      <c r="V21">
        <f t="shared" si="13"/>
        <v>3.9105380043646183</v>
      </c>
      <c r="W21">
        <f t="shared" si="14"/>
        <v>45.028106021270318</v>
      </c>
      <c r="X21">
        <f t="shared" si="15"/>
        <v>1.7072989592274912</v>
      </c>
      <c r="Y21">
        <f t="shared" si="16"/>
        <v>3.7916295178415886</v>
      </c>
      <c r="Z21">
        <f t="shared" si="17"/>
        <v>2.2032390451371269</v>
      </c>
      <c r="AA21">
        <f t="shared" si="18"/>
        <v>-52.942319002198495</v>
      </c>
      <c r="AB21">
        <f t="shared" si="19"/>
        <v>-84.969129291280609</v>
      </c>
      <c r="AC21">
        <f t="shared" si="20"/>
        <v>-6.2519042922482173</v>
      </c>
      <c r="AD21">
        <f t="shared" si="21"/>
        <v>87.128708582620703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53928.05506257961</v>
      </c>
      <c r="AJ21" t="s">
        <v>289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733.72087999999997</v>
      </c>
      <c r="AR21">
        <v>845.42</v>
      </c>
      <c r="AS21">
        <f t="shared" si="27"/>
        <v>0.13212263726904971</v>
      </c>
      <c r="AT21">
        <v>0.5</v>
      </c>
      <c r="AU21">
        <f t="shared" si="28"/>
        <v>1180.1902083049902</v>
      </c>
      <c r="AV21">
        <f t="shared" si="29"/>
        <v>1.6687112207019794</v>
      </c>
      <c r="AW21">
        <f t="shared" si="30"/>
        <v>77.96492140018222</v>
      </c>
      <c r="AX21">
        <f t="shared" si="31"/>
        <v>0.32729294315251584</v>
      </c>
      <c r="AY21">
        <f t="shared" si="32"/>
        <v>1.9034717325308143E-3</v>
      </c>
      <c r="AZ21">
        <f t="shared" si="33"/>
        <v>2.8585318539897329</v>
      </c>
      <c r="BA21" t="s">
        <v>312</v>
      </c>
      <c r="BB21">
        <v>568.72</v>
      </c>
      <c r="BC21">
        <f t="shared" si="34"/>
        <v>276.69999999999993</v>
      </c>
      <c r="BD21">
        <f t="shared" si="35"/>
        <v>0.40368312251535965</v>
      </c>
      <c r="BE21">
        <f t="shared" si="36"/>
        <v>0.89726586865476587</v>
      </c>
      <c r="BF21">
        <f t="shared" si="37"/>
        <v>0.85960039307152192</v>
      </c>
      <c r="BG21">
        <f t="shared" si="38"/>
        <v>0.94897395746490643</v>
      </c>
      <c r="BH21">
        <f t="shared" si="39"/>
        <v>1400.0061290322601</v>
      </c>
      <c r="BI21">
        <f t="shared" si="40"/>
        <v>1180.1902083049902</v>
      </c>
      <c r="BJ21">
        <f t="shared" si="41"/>
        <v>0.84298931542591504</v>
      </c>
      <c r="BK21">
        <f t="shared" si="42"/>
        <v>0.19597863085183001</v>
      </c>
      <c r="BL21">
        <v>6</v>
      </c>
      <c r="BM21">
        <v>0.5</v>
      </c>
      <c r="BN21" t="s">
        <v>292</v>
      </c>
      <c r="BO21">
        <v>2</v>
      </c>
      <c r="BP21">
        <v>1608329113.0999999</v>
      </c>
      <c r="BQ21">
        <v>149.233483870968</v>
      </c>
      <c r="BR21">
        <v>151.45087096774199</v>
      </c>
      <c r="BS21">
        <v>16.659035483871001</v>
      </c>
      <c r="BT21">
        <v>15.2424612903226</v>
      </c>
      <c r="BU21">
        <v>145.633322580645</v>
      </c>
      <c r="BV21">
        <v>16.612335483871</v>
      </c>
      <c r="BW21">
        <v>500.012</v>
      </c>
      <c r="BX21">
        <v>102.384838709677</v>
      </c>
      <c r="BY21">
        <v>0.10002368709677401</v>
      </c>
      <c r="BZ21">
        <v>27.985483870967698</v>
      </c>
      <c r="CA21">
        <v>28.5161612903226</v>
      </c>
      <c r="CB21">
        <v>999.9</v>
      </c>
      <c r="CC21">
        <v>0</v>
      </c>
      <c r="CD21">
        <v>0</v>
      </c>
      <c r="CE21">
        <v>9993.6451612903202</v>
      </c>
      <c r="CF21">
        <v>0</v>
      </c>
      <c r="CG21">
        <v>296.00254838709702</v>
      </c>
      <c r="CH21">
        <v>1400.0061290322601</v>
      </c>
      <c r="CI21">
        <v>0.89999790322580597</v>
      </c>
      <c r="CJ21">
        <v>0.10000195483870999</v>
      </c>
      <c r="CK21">
        <v>0</v>
      </c>
      <c r="CL21">
        <v>733.87425806451597</v>
      </c>
      <c r="CM21">
        <v>4.9993800000000004</v>
      </c>
      <c r="CN21">
        <v>10394.6612903226</v>
      </c>
      <c r="CO21">
        <v>11164.374193548399</v>
      </c>
      <c r="CP21">
        <v>48.875</v>
      </c>
      <c r="CQ21">
        <v>50.811999999999998</v>
      </c>
      <c r="CR21">
        <v>49.658999999999999</v>
      </c>
      <c r="CS21">
        <v>50.686999999999998</v>
      </c>
      <c r="CT21">
        <v>50.375</v>
      </c>
      <c r="CU21">
        <v>1255.50419354839</v>
      </c>
      <c r="CV21">
        <v>139.50193548387099</v>
      </c>
      <c r="CW21">
        <v>0</v>
      </c>
      <c r="CX21">
        <v>75.900000095367403</v>
      </c>
      <c r="CY21">
        <v>0</v>
      </c>
      <c r="CZ21">
        <v>733.72087999999997</v>
      </c>
      <c r="DA21">
        <v>-10.8998461729126</v>
      </c>
      <c r="DB21">
        <v>-146.59230758288999</v>
      </c>
      <c r="DC21">
        <v>10392.64</v>
      </c>
      <c r="DD21">
        <v>15</v>
      </c>
      <c r="DE21">
        <v>1608328779.5</v>
      </c>
      <c r="DF21" t="s">
        <v>293</v>
      </c>
      <c r="DG21">
        <v>1608328779</v>
      </c>
      <c r="DH21">
        <v>1608328779.5</v>
      </c>
      <c r="DI21">
        <v>18</v>
      </c>
      <c r="DJ21">
        <v>-0.65600000000000003</v>
      </c>
      <c r="DK21">
        <v>-2.5000000000000001E-2</v>
      </c>
      <c r="DL21">
        <v>3.6</v>
      </c>
      <c r="DM21">
        <v>4.7E-2</v>
      </c>
      <c r="DN21">
        <v>406</v>
      </c>
      <c r="DO21">
        <v>16</v>
      </c>
      <c r="DP21">
        <v>0.23</v>
      </c>
      <c r="DQ21">
        <v>0.11</v>
      </c>
      <c r="DR21">
        <v>1.6732229299579</v>
      </c>
      <c r="DS21">
        <v>-0.24537707334971301</v>
      </c>
      <c r="DT21">
        <v>3.01224981135618E-2</v>
      </c>
      <c r="DU21">
        <v>1</v>
      </c>
      <c r="DV21">
        <v>-2.2169336666666699</v>
      </c>
      <c r="DW21">
        <v>0.13376382647386101</v>
      </c>
      <c r="DX21">
        <v>2.6399801070378402E-2</v>
      </c>
      <c r="DY21">
        <v>1</v>
      </c>
      <c r="DZ21">
        <v>1.4160429999999999</v>
      </c>
      <c r="EA21">
        <v>0.118198264738596</v>
      </c>
      <c r="EB21">
        <v>8.60474332369459E-3</v>
      </c>
      <c r="EC21">
        <v>1</v>
      </c>
      <c r="ED21">
        <v>3</v>
      </c>
      <c r="EE21">
        <v>3</v>
      </c>
      <c r="EF21" t="s">
        <v>304</v>
      </c>
      <c r="EG21">
        <v>100</v>
      </c>
      <c r="EH21">
        <v>100</v>
      </c>
      <c r="EI21">
        <v>3.6</v>
      </c>
      <c r="EJ21">
        <v>4.6600000000000003E-2</v>
      </c>
      <c r="EK21">
        <v>3.6001500000001001</v>
      </c>
      <c r="EL21">
        <v>0</v>
      </c>
      <c r="EM21">
        <v>0</v>
      </c>
      <c r="EN21">
        <v>0</v>
      </c>
      <c r="EO21">
        <v>4.6690476190478898E-2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485.61799999999999</v>
      </c>
      <c r="FA21">
        <v>519.86500000000001</v>
      </c>
      <c r="FB21">
        <v>24.478100000000001</v>
      </c>
      <c r="FC21">
        <v>31.550699999999999</v>
      </c>
      <c r="FD21">
        <v>30.000699999999998</v>
      </c>
      <c r="FE21">
        <v>31.3095</v>
      </c>
      <c r="FF21">
        <v>31.349799999999998</v>
      </c>
      <c r="FG21">
        <v>10.0099</v>
      </c>
      <c r="FH21">
        <v>0</v>
      </c>
      <c r="FI21">
        <v>100</v>
      </c>
      <c r="FJ21">
        <v>24.481400000000001</v>
      </c>
      <c r="FK21">
        <v>151.77000000000001</v>
      </c>
      <c r="FL21">
        <v>16.532</v>
      </c>
      <c r="FM21">
        <v>101.012</v>
      </c>
      <c r="FN21">
        <v>100.574</v>
      </c>
    </row>
    <row r="22" spans="1:170" x14ac:dyDescent="0.25">
      <c r="A22">
        <v>6</v>
      </c>
      <c r="B22">
        <v>1608329193.0999999</v>
      </c>
      <c r="C22">
        <v>432.09999990463302</v>
      </c>
      <c r="D22" t="s">
        <v>313</v>
      </c>
      <c r="E22" t="s">
        <v>314</v>
      </c>
      <c r="F22" t="s">
        <v>287</v>
      </c>
      <c r="G22" t="s">
        <v>288</v>
      </c>
      <c r="H22">
        <v>1608329185.3499999</v>
      </c>
      <c r="I22">
        <f t="shared" si="0"/>
        <v>1.302027879931812E-3</v>
      </c>
      <c r="J22">
        <f t="shared" si="1"/>
        <v>3.1992191207262861</v>
      </c>
      <c r="K22">
        <f t="shared" si="2"/>
        <v>199.03290000000001</v>
      </c>
      <c r="L22">
        <f t="shared" si="3"/>
        <v>107.22781924039754</v>
      </c>
      <c r="M22">
        <f t="shared" si="4"/>
        <v>10.989324557287842</v>
      </c>
      <c r="N22">
        <f t="shared" si="5"/>
        <v>20.398038038753519</v>
      </c>
      <c r="O22">
        <f t="shared" si="6"/>
        <v>5.9798554894630353E-2</v>
      </c>
      <c r="P22">
        <f t="shared" si="7"/>
        <v>2.9693819740113505</v>
      </c>
      <c r="Q22">
        <f t="shared" si="8"/>
        <v>5.9137511864027804E-2</v>
      </c>
      <c r="R22">
        <f t="shared" si="9"/>
        <v>3.701972799430589E-2</v>
      </c>
      <c r="S22">
        <f t="shared" si="10"/>
        <v>231.29087395068635</v>
      </c>
      <c r="T22">
        <f t="shared" si="11"/>
        <v>28.996803698261928</v>
      </c>
      <c r="U22">
        <f t="shared" si="12"/>
        <v>28.5162366666667</v>
      </c>
      <c r="V22">
        <f t="shared" si="13"/>
        <v>3.9105551222506425</v>
      </c>
      <c r="W22">
        <f t="shared" si="14"/>
        <v>45.260870489263432</v>
      </c>
      <c r="X22">
        <f t="shared" si="15"/>
        <v>1.7160714432943924</v>
      </c>
      <c r="Y22">
        <f t="shared" si="16"/>
        <v>3.7915122372678862</v>
      </c>
      <c r="Z22">
        <f t="shared" si="17"/>
        <v>2.1944836789562503</v>
      </c>
      <c r="AA22">
        <f t="shared" si="18"/>
        <v>-57.419429504992905</v>
      </c>
      <c r="AB22">
        <f t="shared" si="19"/>
        <v>-85.050662949542115</v>
      </c>
      <c r="AC22">
        <f t="shared" si="20"/>
        <v>-6.2590283834256981</v>
      </c>
      <c r="AD22">
        <f t="shared" si="21"/>
        <v>82.56175311272564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53912.34091468437</v>
      </c>
      <c r="AJ22" t="s">
        <v>289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721.31700000000001</v>
      </c>
      <c r="AR22">
        <v>844.25</v>
      </c>
      <c r="AS22">
        <f t="shared" si="27"/>
        <v>0.14561208172934559</v>
      </c>
      <c r="AT22">
        <v>0.5</v>
      </c>
      <c r="AU22">
        <f t="shared" si="28"/>
        <v>1180.1839418533891</v>
      </c>
      <c r="AV22">
        <f t="shared" si="29"/>
        <v>3.1992191207262861</v>
      </c>
      <c r="AW22">
        <f t="shared" si="30"/>
        <v>85.924520298408467</v>
      </c>
      <c r="AX22">
        <f t="shared" si="31"/>
        <v>0.3463429079064258</v>
      </c>
      <c r="AY22">
        <f t="shared" si="32"/>
        <v>3.2003202777111761E-3</v>
      </c>
      <c r="AZ22">
        <f t="shared" si="33"/>
        <v>2.8638791827065444</v>
      </c>
      <c r="BA22" t="s">
        <v>316</v>
      </c>
      <c r="BB22">
        <v>551.85</v>
      </c>
      <c r="BC22">
        <f t="shared" si="34"/>
        <v>292.39999999999998</v>
      </c>
      <c r="BD22">
        <f t="shared" si="35"/>
        <v>0.42042749658002737</v>
      </c>
      <c r="BE22">
        <f t="shared" si="36"/>
        <v>0.89211247753880663</v>
      </c>
      <c r="BF22">
        <f t="shared" si="37"/>
        <v>0.95464830799557865</v>
      </c>
      <c r="BG22">
        <f t="shared" si="38"/>
        <v>0.94943339302068752</v>
      </c>
      <c r="BH22">
        <f t="shared" si="39"/>
        <v>1399.99866666667</v>
      </c>
      <c r="BI22">
        <f t="shared" si="40"/>
        <v>1180.1839418533891</v>
      </c>
      <c r="BJ22">
        <f t="shared" si="41"/>
        <v>0.8429893327422594</v>
      </c>
      <c r="BK22">
        <f t="shared" si="42"/>
        <v>0.19597866548451898</v>
      </c>
      <c r="BL22">
        <v>6</v>
      </c>
      <c r="BM22">
        <v>0.5</v>
      </c>
      <c r="BN22" t="s">
        <v>292</v>
      </c>
      <c r="BO22">
        <v>2</v>
      </c>
      <c r="BP22">
        <v>1608329185.3499999</v>
      </c>
      <c r="BQ22">
        <v>199.03290000000001</v>
      </c>
      <c r="BR22">
        <v>203.18279999999999</v>
      </c>
      <c r="BS22">
        <v>16.744486666666699</v>
      </c>
      <c r="BT22">
        <v>15.208266666666701</v>
      </c>
      <c r="BU22">
        <v>195.43270000000001</v>
      </c>
      <c r="BV22">
        <v>16.697793333333301</v>
      </c>
      <c r="BW22">
        <v>500.01670000000001</v>
      </c>
      <c r="BX22">
        <v>102.3857</v>
      </c>
      <c r="BY22">
        <v>0.10006008666666701</v>
      </c>
      <c r="BZ22">
        <v>27.984953333333301</v>
      </c>
      <c r="CA22">
        <v>28.5162366666667</v>
      </c>
      <c r="CB22">
        <v>999.9</v>
      </c>
      <c r="CC22">
        <v>0</v>
      </c>
      <c r="CD22">
        <v>0</v>
      </c>
      <c r="CE22">
        <v>9990.5036666666692</v>
      </c>
      <c r="CF22">
        <v>0</v>
      </c>
      <c r="CG22">
        <v>295.16070000000002</v>
      </c>
      <c r="CH22">
        <v>1399.99866666667</v>
      </c>
      <c r="CI22">
        <v>0.89999750000000001</v>
      </c>
      <c r="CJ22">
        <v>0.10000238</v>
      </c>
      <c r="CK22">
        <v>0</v>
      </c>
      <c r="CL22">
        <v>721.39276666666603</v>
      </c>
      <c r="CM22">
        <v>4.9993800000000004</v>
      </c>
      <c r="CN22">
        <v>10229.280000000001</v>
      </c>
      <c r="CO22">
        <v>11164.303333333301</v>
      </c>
      <c r="CP22">
        <v>48.970599999999997</v>
      </c>
      <c r="CQ22">
        <v>50.875</v>
      </c>
      <c r="CR22">
        <v>49.75</v>
      </c>
      <c r="CS22">
        <v>50.75</v>
      </c>
      <c r="CT22">
        <v>50.4664</v>
      </c>
      <c r="CU22">
        <v>1255.4966666666701</v>
      </c>
      <c r="CV22">
        <v>139.50200000000001</v>
      </c>
      <c r="CW22">
        <v>0</v>
      </c>
      <c r="CX22">
        <v>71.700000047683702</v>
      </c>
      <c r="CY22">
        <v>0</v>
      </c>
      <c r="CZ22">
        <v>721.31700000000001</v>
      </c>
      <c r="DA22">
        <v>-9.2548375957960207</v>
      </c>
      <c r="DB22">
        <v>-114.0991451445</v>
      </c>
      <c r="DC22">
        <v>10228.3615384615</v>
      </c>
      <c r="DD22">
        <v>15</v>
      </c>
      <c r="DE22">
        <v>1608328779.5</v>
      </c>
      <c r="DF22" t="s">
        <v>293</v>
      </c>
      <c r="DG22">
        <v>1608328779</v>
      </c>
      <c r="DH22">
        <v>1608328779.5</v>
      </c>
      <c r="DI22">
        <v>18</v>
      </c>
      <c r="DJ22">
        <v>-0.65600000000000003</v>
      </c>
      <c r="DK22">
        <v>-2.5000000000000001E-2</v>
      </c>
      <c r="DL22">
        <v>3.6</v>
      </c>
      <c r="DM22">
        <v>4.7E-2</v>
      </c>
      <c r="DN22">
        <v>406</v>
      </c>
      <c r="DO22">
        <v>16</v>
      </c>
      <c r="DP22">
        <v>0.23</v>
      </c>
      <c r="DQ22">
        <v>0.11</v>
      </c>
      <c r="DR22">
        <v>3.2049646051747902</v>
      </c>
      <c r="DS22">
        <v>-0.24779627185512701</v>
      </c>
      <c r="DT22">
        <v>3.8970242366442802E-2</v>
      </c>
      <c r="DU22">
        <v>1</v>
      </c>
      <c r="DV22">
        <v>-4.1531463333333303</v>
      </c>
      <c r="DW22">
        <v>0.16018197997775499</v>
      </c>
      <c r="DX22">
        <v>4.0487972739513198E-2</v>
      </c>
      <c r="DY22">
        <v>1</v>
      </c>
      <c r="DZ22">
        <v>1.53531833333333</v>
      </c>
      <c r="EA22">
        <v>0.10436849833148</v>
      </c>
      <c r="EB22">
        <v>7.5924629659214603E-3</v>
      </c>
      <c r="EC22">
        <v>1</v>
      </c>
      <c r="ED22">
        <v>3</v>
      </c>
      <c r="EE22">
        <v>3</v>
      </c>
      <c r="EF22" t="s">
        <v>304</v>
      </c>
      <c r="EG22">
        <v>100</v>
      </c>
      <c r="EH22">
        <v>100</v>
      </c>
      <c r="EI22">
        <v>3.6</v>
      </c>
      <c r="EJ22">
        <v>4.6699999999999998E-2</v>
      </c>
      <c r="EK22">
        <v>3.6001500000001001</v>
      </c>
      <c r="EL22">
        <v>0</v>
      </c>
      <c r="EM22">
        <v>0</v>
      </c>
      <c r="EN22">
        <v>0</v>
      </c>
      <c r="EO22">
        <v>4.6690476190478898E-2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485.57400000000001</v>
      </c>
      <c r="FA22">
        <v>519.58900000000006</v>
      </c>
      <c r="FB22">
        <v>24.388999999999999</v>
      </c>
      <c r="FC22">
        <v>31.667200000000001</v>
      </c>
      <c r="FD22">
        <v>30.000399999999999</v>
      </c>
      <c r="FE22">
        <v>31.409199999999998</v>
      </c>
      <c r="FF22">
        <v>31.446999999999999</v>
      </c>
      <c r="FG22">
        <v>12.364699999999999</v>
      </c>
      <c r="FH22">
        <v>0</v>
      </c>
      <c r="FI22">
        <v>100</v>
      </c>
      <c r="FJ22">
        <v>24.395</v>
      </c>
      <c r="FK22">
        <v>203.624</v>
      </c>
      <c r="FL22">
        <v>16.6206</v>
      </c>
      <c r="FM22">
        <v>100.991</v>
      </c>
      <c r="FN22">
        <v>100.55500000000001</v>
      </c>
    </row>
    <row r="23" spans="1:170" x14ac:dyDescent="0.25">
      <c r="A23">
        <v>7</v>
      </c>
      <c r="B23">
        <v>1608329274.0999999</v>
      </c>
      <c r="C23">
        <v>513.09999990463302</v>
      </c>
      <c r="D23" t="s">
        <v>317</v>
      </c>
      <c r="E23" t="s">
        <v>318</v>
      </c>
      <c r="F23" t="s">
        <v>287</v>
      </c>
      <c r="G23" t="s">
        <v>288</v>
      </c>
      <c r="H23">
        <v>1608329266.3499999</v>
      </c>
      <c r="I23">
        <f t="shared" si="0"/>
        <v>1.397741588470886E-3</v>
      </c>
      <c r="J23">
        <f t="shared" si="1"/>
        <v>4.7526672965847325</v>
      </c>
      <c r="K23">
        <f t="shared" si="2"/>
        <v>249.33883333333301</v>
      </c>
      <c r="L23">
        <f t="shared" si="3"/>
        <v>123.92050316292877</v>
      </c>
      <c r="M23">
        <f t="shared" si="4"/>
        <v>12.700653884189446</v>
      </c>
      <c r="N23">
        <f t="shared" si="5"/>
        <v>25.554820560167069</v>
      </c>
      <c r="O23">
        <f t="shared" si="6"/>
        <v>6.462007395196126E-2</v>
      </c>
      <c r="P23">
        <f t="shared" si="7"/>
        <v>2.9720643809617373</v>
      </c>
      <c r="Q23">
        <f t="shared" si="8"/>
        <v>6.3849563016871821E-2</v>
      </c>
      <c r="R23">
        <f t="shared" si="9"/>
        <v>3.9974438654428388E-2</v>
      </c>
      <c r="S23">
        <f t="shared" si="10"/>
        <v>231.29671780723297</v>
      </c>
      <c r="T23">
        <f t="shared" si="11"/>
        <v>28.973595283261648</v>
      </c>
      <c r="U23">
        <f t="shared" si="12"/>
        <v>28.504623333333299</v>
      </c>
      <c r="V23">
        <f t="shared" si="13"/>
        <v>3.907918517381499</v>
      </c>
      <c r="W23">
        <f t="shared" si="14"/>
        <v>45.515732766515072</v>
      </c>
      <c r="X23">
        <f t="shared" si="15"/>
        <v>1.7259512486369946</v>
      </c>
      <c r="Y23">
        <f t="shared" si="16"/>
        <v>3.7919882724743017</v>
      </c>
      <c r="Z23">
        <f t="shared" si="17"/>
        <v>2.1819672687445042</v>
      </c>
      <c r="AA23">
        <f t="shared" si="18"/>
        <v>-61.640404051566072</v>
      </c>
      <c r="AB23">
        <f t="shared" si="19"/>
        <v>-82.921661812970868</v>
      </c>
      <c r="AC23">
        <f t="shared" si="20"/>
        <v>-6.0965563949648889</v>
      </c>
      <c r="AD23">
        <f t="shared" si="21"/>
        <v>80.63809554773114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53990.622160198844</v>
      </c>
      <c r="AJ23" t="s">
        <v>289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712.33976923076898</v>
      </c>
      <c r="AR23">
        <v>848.03</v>
      </c>
      <c r="AS23">
        <f t="shared" si="27"/>
        <v>0.16000640398244281</v>
      </c>
      <c r="AT23">
        <v>0.5</v>
      </c>
      <c r="AU23">
        <f t="shared" si="28"/>
        <v>1180.2109618535276</v>
      </c>
      <c r="AV23">
        <f t="shared" si="29"/>
        <v>4.7526672965847325</v>
      </c>
      <c r="AW23">
        <f t="shared" si="30"/>
        <v>94.420655973421475</v>
      </c>
      <c r="AX23">
        <f t="shared" si="31"/>
        <v>0.35846609200146223</v>
      </c>
      <c r="AY23">
        <f t="shared" si="32"/>
        <v>4.5164931937503022E-3</v>
      </c>
      <c r="AZ23">
        <f t="shared" si="33"/>
        <v>2.8466563682888579</v>
      </c>
      <c r="BA23" t="s">
        <v>320</v>
      </c>
      <c r="BB23">
        <v>544.04</v>
      </c>
      <c r="BC23">
        <f t="shared" si="34"/>
        <v>303.99</v>
      </c>
      <c r="BD23">
        <f t="shared" si="35"/>
        <v>0.44636412635031081</v>
      </c>
      <c r="BE23">
        <f t="shared" si="36"/>
        <v>0.88815837883180537</v>
      </c>
      <c r="BF23">
        <f t="shared" si="37"/>
        <v>1.0236671522002807</v>
      </c>
      <c r="BG23">
        <f t="shared" si="38"/>
        <v>0.94794906276354873</v>
      </c>
      <c r="BH23">
        <f t="shared" si="39"/>
        <v>1400.03033333333</v>
      </c>
      <c r="BI23">
        <f t="shared" si="40"/>
        <v>1180.2109618535276</v>
      </c>
      <c r="BJ23">
        <f t="shared" si="41"/>
        <v>0.84298956512146783</v>
      </c>
      <c r="BK23">
        <f t="shared" si="42"/>
        <v>0.19597913024293576</v>
      </c>
      <c r="BL23">
        <v>6</v>
      </c>
      <c r="BM23">
        <v>0.5</v>
      </c>
      <c r="BN23" t="s">
        <v>292</v>
      </c>
      <c r="BO23">
        <v>2</v>
      </c>
      <c r="BP23">
        <v>1608329266.3499999</v>
      </c>
      <c r="BQ23">
        <v>249.33883333333301</v>
      </c>
      <c r="BR23">
        <v>255.460133333333</v>
      </c>
      <c r="BS23">
        <v>16.840136666666702</v>
      </c>
      <c r="BT23">
        <v>15.1911233333333</v>
      </c>
      <c r="BU23">
        <v>245.73873333333299</v>
      </c>
      <c r="BV23">
        <v>16.79345</v>
      </c>
      <c r="BW23">
        <v>500.00933333333302</v>
      </c>
      <c r="BX23">
        <v>102.39036666666701</v>
      </c>
      <c r="BY23">
        <v>9.9968346666666694E-2</v>
      </c>
      <c r="BZ23">
        <v>27.987106666666701</v>
      </c>
      <c r="CA23">
        <v>28.504623333333299</v>
      </c>
      <c r="CB23">
        <v>999.9</v>
      </c>
      <c r="CC23">
        <v>0</v>
      </c>
      <c r="CD23">
        <v>0</v>
      </c>
      <c r="CE23">
        <v>10005.227000000001</v>
      </c>
      <c r="CF23">
        <v>0</v>
      </c>
      <c r="CG23">
        <v>294.68336666666698</v>
      </c>
      <c r="CH23">
        <v>1400.03033333333</v>
      </c>
      <c r="CI23">
        <v>0.899990766666667</v>
      </c>
      <c r="CJ23">
        <v>0.100009113333333</v>
      </c>
      <c r="CK23">
        <v>0</v>
      </c>
      <c r="CL23">
        <v>712.33503333333294</v>
      </c>
      <c r="CM23">
        <v>4.9993800000000004</v>
      </c>
      <c r="CN23">
        <v>10111</v>
      </c>
      <c r="CO23">
        <v>11164.553333333301</v>
      </c>
      <c r="CP23">
        <v>49</v>
      </c>
      <c r="CQ23">
        <v>50.936999999999998</v>
      </c>
      <c r="CR23">
        <v>49.811999999999998</v>
      </c>
      <c r="CS23">
        <v>50.811999999999998</v>
      </c>
      <c r="CT23">
        <v>50.5082666666667</v>
      </c>
      <c r="CU23">
        <v>1255.5143333333299</v>
      </c>
      <c r="CV23">
        <v>139.51599999999999</v>
      </c>
      <c r="CW23">
        <v>0</v>
      </c>
      <c r="CX23">
        <v>80</v>
      </c>
      <c r="CY23">
        <v>0</v>
      </c>
      <c r="CZ23">
        <v>712.33976923076898</v>
      </c>
      <c r="DA23">
        <v>-3.5440683742878201</v>
      </c>
      <c r="DB23">
        <v>-45.158974311426697</v>
      </c>
      <c r="DC23">
        <v>10111.026923076901</v>
      </c>
      <c r="DD23">
        <v>15</v>
      </c>
      <c r="DE23">
        <v>1608328779.5</v>
      </c>
      <c r="DF23" t="s">
        <v>293</v>
      </c>
      <c r="DG23">
        <v>1608328779</v>
      </c>
      <c r="DH23">
        <v>1608328779.5</v>
      </c>
      <c r="DI23">
        <v>18</v>
      </c>
      <c r="DJ23">
        <v>-0.65600000000000003</v>
      </c>
      <c r="DK23">
        <v>-2.5000000000000001E-2</v>
      </c>
      <c r="DL23">
        <v>3.6</v>
      </c>
      <c r="DM23">
        <v>4.7E-2</v>
      </c>
      <c r="DN23">
        <v>406</v>
      </c>
      <c r="DO23">
        <v>16</v>
      </c>
      <c r="DP23">
        <v>0.23</v>
      </c>
      <c r="DQ23">
        <v>0.11</v>
      </c>
      <c r="DR23">
        <v>4.7571731924003302</v>
      </c>
      <c r="DS23">
        <v>-0.20639492631867401</v>
      </c>
      <c r="DT23">
        <v>1.9512214142438498E-2</v>
      </c>
      <c r="DU23">
        <v>1</v>
      </c>
      <c r="DV23">
        <v>-6.1234669999999998</v>
      </c>
      <c r="DW23">
        <v>0.18768774193548299</v>
      </c>
      <c r="DX23">
        <v>1.8928630369539901E-2</v>
      </c>
      <c r="DY23">
        <v>1</v>
      </c>
      <c r="DZ23">
        <v>1.6483273333333299</v>
      </c>
      <c r="EA23">
        <v>7.5617352614013394E-2</v>
      </c>
      <c r="EB23">
        <v>5.5196841294488097E-3</v>
      </c>
      <c r="EC23">
        <v>1</v>
      </c>
      <c r="ED23">
        <v>3</v>
      </c>
      <c r="EE23">
        <v>3</v>
      </c>
      <c r="EF23" t="s">
        <v>304</v>
      </c>
      <c r="EG23">
        <v>100</v>
      </c>
      <c r="EH23">
        <v>100</v>
      </c>
      <c r="EI23">
        <v>3.6</v>
      </c>
      <c r="EJ23">
        <v>4.6699999999999998E-2</v>
      </c>
      <c r="EK23">
        <v>3.6001500000001001</v>
      </c>
      <c r="EL23">
        <v>0</v>
      </c>
      <c r="EM23">
        <v>0</v>
      </c>
      <c r="EN23">
        <v>0</v>
      </c>
      <c r="EO23">
        <v>4.6690476190478898E-2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8.3000000000000007</v>
      </c>
      <c r="EX23">
        <v>8.1999999999999993</v>
      </c>
      <c r="EY23">
        <v>2</v>
      </c>
      <c r="EZ23">
        <v>485.733</v>
      </c>
      <c r="FA23">
        <v>519.73400000000004</v>
      </c>
      <c r="FB23">
        <v>24.52</v>
      </c>
      <c r="FC23">
        <v>31.757000000000001</v>
      </c>
      <c r="FD23">
        <v>30.000499999999999</v>
      </c>
      <c r="FE23">
        <v>31.494800000000001</v>
      </c>
      <c r="FF23">
        <v>31.531199999999998</v>
      </c>
      <c r="FG23">
        <v>14.6953</v>
      </c>
      <c r="FH23">
        <v>0</v>
      </c>
      <c r="FI23">
        <v>100</v>
      </c>
      <c r="FJ23">
        <v>24.526700000000002</v>
      </c>
      <c r="FK23">
        <v>255.74100000000001</v>
      </c>
      <c r="FL23">
        <v>16.7027</v>
      </c>
      <c r="FM23">
        <v>100.979</v>
      </c>
      <c r="FN23">
        <v>100.54600000000001</v>
      </c>
    </row>
    <row r="24" spans="1:170" x14ac:dyDescent="0.25">
      <c r="A24">
        <v>8</v>
      </c>
      <c r="B24">
        <v>1608329374.0999999</v>
      </c>
      <c r="C24">
        <v>613.09999990463302</v>
      </c>
      <c r="D24" t="s">
        <v>321</v>
      </c>
      <c r="E24" t="s">
        <v>322</v>
      </c>
      <c r="F24" t="s">
        <v>287</v>
      </c>
      <c r="G24" t="s">
        <v>288</v>
      </c>
      <c r="H24">
        <v>1608329366.3499999</v>
      </c>
      <c r="I24">
        <f t="shared" si="0"/>
        <v>1.4616536988366448E-3</v>
      </c>
      <c r="J24">
        <f t="shared" si="1"/>
        <v>9.6316267704944334</v>
      </c>
      <c r="K24">
        <f t="shared" si="2"/>
        <v>399.22253333333299</v>
      </c>
      <c r="L24">
        <f t="shared" si="3"/>
        <v>159.77279749926493</v>
      </c>
      <c r="M24">
        <f t="shared" si="4"/>
        <v>16.374822066594824</v>
      </c>
      <c r="N24">
        <f t="shared" si="5"/>
        <v>40.915587951313334</v>
      </c>
      <c r="O24">
        <f t="shared" si="6"/>
        <v>6.7815843032903902E-2</v>
      </c>
      <c r="P24">
        <f t="shared" si="7"/>
        <v>2.9717052109521043</v>
      </c>
      <c r="Q24">
        <f t="shared" si="8"/>
        <v>6.69676750428152E-2</v>
      </c>
      <c r="R24">
        <f t="shared" si="9"/>
        <v>4.1930117533827305E-2</v>
      </c>
      <c r="S24">
        <f t="shared" si="10"/>
        <v>231.29506226250547</v>
      </c>
      <c r="T24">
        <f t="shared" si="11"/>
        <v>28.950270871932908</v>
      </c>
      <c r="U24">
        <f t="shared" si="12"/>
        <v>28.491540000000001</v>
      </c>
      <c r="V24">
        <f t="shared" si="13"/>
        <v>3.9049500320766501</v>
      </c>
      <c r="W24">
        <f t="shared" si="14"/>
        <v>45.628210678395249</v>
      </c>
      <c r="X24">
        <f t="shared" si="15"/>
        <v>1.7295063625773404</v>
      </c>
      <c r="Y24">
        <f t="shared" si="16"/>
        <v>3.7904321402554011</v>
      </c>
      <c r="Z24">
        <f t="shared" si="17"/>
        <v>2.1754436694993098</v>
      </c>
      <c r="AA24">
        <f t="shared" si="18"/>
        <v>-64.458928118696036</v>
      </c>
      <c r="AB24">
        <f t="shared" si="19"/>
        <v>-81.943434954845031</v>
      </c>
      <c r="AC24">
        <f t="shared" si="20"/>
        <v>-6.0247596478279668</v>
      </c>
      <c r="AD24">
        <f t="shared" si="21"/>
        <v>78.867939541136423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53981.315097399209</v>
      </c>
      <c r="AJ24" t="s">
        <v>289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709.83373076923101</v>
      </c>
      <c r="AR24">
        <v>877.43</v>
      </c>
      <c r="AS24">
        <f t="shared" si="27"/>
        <v>0.1910081365245877</v>
      </c>
      <c r="AT24">
        <v>0.5</v>
      </c>
      <c r="AU24">
        <f t="shared" si="28"/>
        <v>1180.2027818535191</v>
      </c>
      <c r="AV24">
        <f t="shared" si="29"/>
        <v>9.6316267704944334</v>
      </c>
      <c r="AW24">
        <f t="shared" si="30"/>
        <v>112.71416704148758</v>
      </c>
      <c r="AX24">
        <f t="shared" si="31"/>
        <v>0.39676099517910263</v>
      </c>
      <c r="AY24">
        <f t="shared" si="32"/>
        <v>8.6505254921334304E-3</v>
      </c>
      <c r="AZ24">
        <f t="shared" si="33"/>
        <v>2.7177666594486172</v>
      </c>
      <c r="BA24" t="s">
        <v>324</v>
      </c>
      <c r="BB24">
        <v>529.29999999999995</v>
      </c>
      <c r="BC24">
        <f t="shared" si="34"/>
        <v>348.13</v>
      </c>
      <c r="BD24">
        <f t="shared" si="35"/>
        <v>0.48141863450656058</v>
      </c>
      <c r="BE24">
        <f t="shared" si="36"/>
        <v>0.87260957706072217</v>
      </c>
      <c r="BF24">
        <f t="shared" si="37"/>
        <v>1.0348446131120577</v>
      </c>
      <c r="BG24">
        <f t="shared" si="38"/>
        <v>0.93640427187469044</v>
      </c>
      <c r="BH24">
        <f t="shared" si="39"/>
        <v>1400.02066666667</v>
      </c>
      <c r="BI24">
        <f t="shared" si="40"/>
        <v>1180.2027818535191</v>
      </c>
      <c r="BJ24">
        <f t="shared" si="41"/>
        <v>0.84298954290687833</v>
      </c>
      <c r="BK24">
        <f t="shared" si="42"/>
        <v>0.19597908581375692</v>
      </c>
      <c r="BL24">
        <v>6</v>
      </c>
      <c r="BM24">
        <v>0.5</v>
      </c>
      <c r="BN24" t="s">
        <v>292</v>
      </c>
      <c r="BO24">
        <v>2</v>
      </c>
      <c r="BP24">
        <v>1608329366.3499999</v>
      </c>
      <c r="BQ24">
        <v>399.22253333333299</v>
      </c>
      <c r="BR24">
        <v>411.48053333333303</v>
      </c>
      <c r="BS24">
        <v>16.87518</v>
      </c>
      <c r="BT24">
        <v>15.15082</v>
      </c>
      <c r="BU24">
        <v>395.62240000000003</v>
      </c>
      <c r="BV24">
        <v>16.828489999999999</v>
      </c>
      <c r="BW24">
        <v>500.00743333333298</v>
      </c>
      <c r="BX24">
        <v>102.3882</v>
      </c>
      <c r="BY24">
        <v>9.9972723333333305E-2</v>
      </c>
      <c r="BZ24">
        <v>27.980066666666701</v>
      </c>
      <c r="CA24">
        <v>28.491540000000001</v>
      </c>
      <c r="CB24">
        <v>999.9</v>
      </c>
      <c r="CC24">
        <v>0</v>
      </c>
      <c r="CD24">
        <v>0</v>
      </c>
      <c r="CE24">
        <v>10003.405333333299</v>
      </c>
      <c r="CF24">
        <v>0</v>
      </c>
      <c r="CG24">
        <v>293.567133333333</v>
      </c>
      <c r="CH24">
        <v>1400.02066666667</v>
      </c>
      <c r="CI24">
        <v>0.89999070000000003</v>
      </c>
      <c r="CJ24">
        <v>0.10000918</v>
      </c>
      <c r="CK24">
        <v>0</v>
      </c>
      <c r="CL24">
        <v>709.82546666666701</v>
      </c>
      <c r="CM24">
        <v>4.9993800000000004</v>
      </c>
      <c r="CN24">
        <v>10077.6033333333</v>
      </c>
      <c r="CO24">
        <v>11164.4666666667</v>
      </c>
      <c r="CP24">
        <v>49</v>
      </c>
      <c r="CQ24">
        <v>50.995800000000003</v>
      </c>
      <c r="CR24">
        <v>49.816200000000002</v>
      </c>
      <c r="CS24">
        <v>50.811999999999998</v>
      </c>
      <c r="CT24">
        <v>50.549599999999998</v>
      </c>
      <c r="CU24">
        <v>1255.5066666666701</v>
      </c>
      <c r="CV24">
        <v>139.51400000000001</v>
      </c>
      <c r="CW24">
        <v>0</v>
      </c>
      <c r="CX24">
        <v>99.199999809265094</v>
      </c>
      <c r="CY24">
        <v>0</v>
      </c>
      <c r="CZ24">
        <v>709.83373076923101</v>
      </c>
      <c r="DA24">
        <v>4.6855042888668503</v>
      </c>
      <c r="DB24">
        <v>46.430769237716497</v>
      </c>
      <c r="DC24">
        <v>10077.742307692301</v>
      </c>
      <c r="DD24">
        <v>15</v>
      </c>
      <c r="DE24">
        <v>1608328779.5</v>
      </c>
      <c r="DF24" t="s">
        <v>293</v>
      </c>
      <c r="DG24">
        <v>1608328779</v>
      </c>
      <c r="DH24">
        <v>1608328779.5</v>
      </c>
      <c r="DI24">
        <v>18</v>
      </c>
      <c r="DJ24">
        <v>-0.65600000000000003</v>
      </c>
      <c r="DK24">
        <v>-2.5000000000000001E-2</v>
      </c>
      <c r="DL24">
        <v>3.6</v>
      </c>
      <c r="DM24">
        <v>4.7E-2</v>
      </c>
      <c r="DN24">
        <v>406</v>
      </c>
      <c r="DO24">
        <v>16</v>
      </c>
      <c r="DP24">
        <v>0.23</v>
      </c>
      <c r="DQ24">
        <v>0.11</v>
      </c>
      <c r="DR24">
        <v>9.6365843140197196</v>
      </c>
      <c r="DS24">
        <v>-0.24312577297402399</v>
      </c>
      <c r="DT24">
        <v>4.5382491350856702E-2</v>
      </c>
      <c r="DU24">
        <v>1</v>
      </c>
      <c r="DV24">
        <v>-12.2609166666667</v>
      </c>
      <c r="DW24">
        <v>0.18155906562844801</v>
      </c>
      <c r="DX24">
        <v>5.1284033144396501E-2</v>
      </c>
      <c r="DY24">
        <v>1</v>
      </c>
      <c r="DZ24">
        <v>1.7240599999999999</v>
      </c>
      <c r="EA24">
        <v>3.8267586206894098E-2</v>
      </c>
      <c r="EB24">
        <v>3.00993244663952E-3</v>
      </c>
      <c r="EC24">
        <v>1</v>
      </c>
      <c r="ED24">
        <v>3</v>
      </c>
      <c r="EE24">
        <v>3</v>
      </c>
      <c r="EF24" t="s">
        <v>304</v>
      </c>
      <c r="EG24">
        <v>100</v>
      </c>
      <c r="EH24">
        <v>100</v>
      </c>
      <c r="EI24">
        <v>3.6</v>
      </c>
      <c r="EJ24">
        <v>4.6699999999999998E-2</v>
      </c>
      <c r="EK24">
        <v>3.6001500000001001</v>
      </c>
      <c r="EL24">
        <v>0</v>
      </c>
      <c r="EM24">
        <v>0</v>
      </c>
      <c r="EN24">
        <v>0</v>
      </c>
      <c r="EO24">
        <v>4.6690476190478898E-2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9.9</v>
      </c>
      <c r="EX24">
        <v>9.9</v>
      </c>
      <c r="EY24">
        <v>2</v>
      </c>
      <c r="EZ24">
        <v>485.93599999999998</v>
      </c>
      <c r="FA24">
        <v>520.23500000000001</v>
      </c>
      <c r="FB24">
        <v>24.542999999999999</v>
      </c>
      <c r="FC24">
        <v>31.796500000000002</v>
      </c>
      <c r="FD24">
        <v>29.999500000000001</v>
      </c>
      <c r="FE24">
        <v>31.545300000000001</v>
      </c>
      <c r="FF24">
        <v>31.575800000000001</v>
      </c>
      <c r="FG24">
        <v>21.355399999999999</v>
      </c>
      <c r="FH24">
        <v>0</v>
      </c>
      <c r="FI24">
        <v>100</v>
      </c>
      <c r="FJ24">
        <v>24.561699999999998</v>
      </c>
      <c r="FK24">
        <v>411.83</v>
      </c>
      <c r="FL24">
        <v>16.7942</v>
      </c>
      <c r="FM24">
        <v>100.98099999999999</v>
      </c>
      <c r="FN24">
        <v>100.54900000000001</v>
      </c>
    </row>
    <row r="25" spans="1:170" x14ac:dyDescent="0.25">
      <c r="A25">
        <v>9</v>
      </c>
      <c r="B25">
        <v>1608329445.0999999</v>
      </c>
      <c r="C25">
        <v>684.09999990463302</v>
      </c>
      <c r="D25" t="s">
        <v>325</v>
      </c>
      <c r="E25" t="s">
        <v>326</v>
      </c>
      <c r="F25" t="s">
        <v>287</v>
      </c>
      <c r="G25" t="s">
        <v>288</v>
      </c>
      <c r="H25">
        <v>1608329437.3499999</v>
      </c>
      <c r="I25">
        <f t="shared" si="0"/>
        <v>1.4872551198432912E-3</v>
      </c>
      <c r="J25">
        <f t="shared" si="1"/>
        <v>12.965761867661143</v>
      </c>
      <c r="K25">
        <f t="shared" si="2"/>
        <v>498.1576</v>
      </c>
      <c r="L25">
        <f t="shared" si="3"/>
        <v>183.1747837249562</v>
      </c>
      <c r="M25">
        <f t="shared" si="4"/>
        <v>18.7721391042612</v>
      </c>
      <c r="N25">
        <f t="shared" si="5"/>
        <v>51.052244052797761</v>
      </c>
      <c r="O25">
        <f t="shared" si="6"/>
        <v>6.9192417223389674E-2</v>
      </c>
      <c r="P25">
        <f t="shared" si="7"/>
        <v>2.9715879050849487</v>
      </c>
      <c r="Q25">
        <f t="shared" si="8"/>
        <v>6.8309673655426215E-2</v>
      </c>
      <c r="R25">
        <f t="shared" si="9"/>
        <v>4.2771918687468907E-2</v>
      </c>
      <c r="S25">
        <f t="shared" si="10"/>
        <v>231.29322503885004</v>
      </c>
      <c r="T25">
        <f t="shared" si="11"/>
        <v>28.925811776473285</v>
      </c>
      <c r="U25">
        <f t="shared" si="12"/>
        <v>28.437523333333299</v>
      </c>
      <c r="V25">
        <f t="shared" si="13"/>
        <v>3.8927149707019626</v>
      </c>
      <c r="W25">
        <f t="shared" si="14"/>
        <v>45.492956803008283</v>
      </c>
      <c r="X25">
        <f t="shared" si="15"/>
        <v>1.7225777902786883</v>
      </c>
      <c r="Y25">
        <f t="shared" si="16"/>
        <v>3.7864713822355474</v>
      </c>
      <c r="Z25">
        <f t="shared" si="17"/>
        <v>2.1701371804232741</v>
      </c>
      <c r="AA25">
        <f t="shared" si="18"/>
        <v>-65.587950785089134</v>
      </c>
      <c r="AB25">
        <f t="shared" si="19"/>
        <v>-76.158963033212416</v>
      </c>
      <c r="AC25">
        <f t="shared" si="20"/>
        <v>-5.5976802306295106</v>
      </c>
      <c r="AD25">
        <f t="shared" si="21"/>
        <v>83.948630989918968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53980.963224552979</v>
      </c>
      <c r="AJ25" t="s">
        <v>289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720.28346153846201</v>
      </c>
      <c r="AR25">
        <v>913.89</v>
      </c>
      <c r="AS25">
        <f t="shared" si="27"/>
        <v>0.21184884226935186</v>
      </c>
      <c r="AT25">
        <v>0.5</v>
      </c>
      <c r="AU25">
        <f t="shared" si="28"/>
        <v>1180.1977778677153</v>
      </c>
      <c r="AV25">
        <f t="shared" si="29"/>
        <v>12.965761867661143</v>
      </c>
      <c r="AW25">
        <f t="shared" si="30"/>
        <v>125.01176644506859</v>
      </c>
      <c r="AX25">
        <f t="shared" si="31"/>
        <v>0.42032410902843886</v>
      </c>
      <c r="AY25">
        <f t="shared" si="32"/>
        <v>1.1475626883442086E-2</v>
      </c>
      <c r="AZ25">
        <f t="shared" si="33"/>
        <v>2.5694449003709421</v>
      </c>
      <c r="BA25" t="s">
        <v>328</v>
      </c>
      <c r="BB25">
        <v>529.76</v>
      </c>
      <c r="BC25">
        <f t="shared" si="34"/>
        <v>384.13</v>
      </c>
      <c r="BD25">
        <f t="shared" si="35"/>
        <v>0.50401306448738181</v>
      </c>
      <c r="BE25">
        <f t="shared" si="36"/>
        <v>0.8594125139075951</v>
      </c>
      <c r="BF25">
        <f t="shared" si="37"/>
        <v>0.97577509236751314</v>
      </c>
      <c r="BG25">
        <f t="shared" si="38"/>
        <v>0.92208716045265726</v>
      </c>
      <c r="BH25">
        <f t="shared" si="39"/>
        <v>1400.0153333333301</v>
      </c>
      <c r="BI25">
        <f t="shared" si="40"/>
        <v>1180.1977778677153</v>
      </c>
      <c r="BJ25">
        <f t="shared" si="41"/>
        <v>0.84298918002401746</v>
      </c>
      <c r="BK25">
        <f t="shared" si="42"/>
        <v>0.19597836004803507</v>
      </c>
      <c r="BL25">
        <v>6</v>
      </c>
      <c r="BM25">
        <v>0.5</v>
      </c>
      <c r="BN25" t="s">
        <v>292</v>
      </c>
      <c r="BO25">
        <v>2</v>
      </c>
      <c r="BP25">
        <v>1608329437.3499999</v>
      </c>
      <c r="BQ25">
        <v>498.1576</v>
      </c>
      <c r="BR25">
        <v>514.60509999999999</v>
      </c>
      <c r="BS25">
        <v>16.80857</v>
      </c>
      <c r="BT25">
        <v>15.0539133333333</v>
      </c>
      <c r="BU25">
        <v>494.15559999999999</v>
      </c>
      <c r="BV25">
        <v>16.778569999999998</v>
      </c>
      <c r="BW25">
        <v>500.01456666666701</v>
      </c>
      <c r="BX25">
        <v>102.382133333333</v>
      </c>
      <c r="BY25">
        <v>9.9980866666666696E-2</v>
      </c>
      <c r="BZ25">
        <v>27.962136666666702</v>
      </c>
      <c r="CA25">
        <v>28.437523333333299</v>
      </c>
      <c r="CB25">
        <v>999.9</v>
      </c>
      <c r="CC25">
        <v>0</v>
      </c>
      <c r="CD25">
        <v>0</v>
      </c>
      <c r="CE25">
        <v>10003.334000000001</v>
      </c>
      <c r="CF25">
        <v>0</v>
      </c>
      <c r="CG25">
        <v>292.57316666666702</v>
      </c>
      <c r="CH25">
        <v>1400.0153333333301</v>
      </c>
      <c r="CI25">
        <v>0.90000400000000003</v>
      </c>
      <c r="CJ25">
        <v>9.9995799999999996E-2</v>
      </c>
      <c r="CK25">
        <v>0</v>
      </c>
      <c r="CL25">
        <v>720.24196666666705</v>
      </c>
      <c r="CM25">
        <v>4.9993800000000004</v>
      </c>
      <c r="CN25">
        <v>10215.2066666667</v>
      </c>
      <c r="CO25">
        <v>11164.483333333301</v>
      </c>
      <c r="CP25">
        <v>48.949599999999997</v>
      </c>
      <c r="CQ25">
        <v>50.903933333333299</v>
      </c>
      <c r="CR25">
        <v>49.776866666666699</v>
      </c>
      <c r="CS25">
        <v>50.75</v>
      </c>
      <c r="CT25">
        <v>50.493699999999997</v>
      </c>
      <c r="CU25">
        <v>1255.52</v>
      </c>
      <c r="CV25">
        <v>139.49666666666701</v>
      </c>
      <c r="CW25">
        <v>0</v>
      </c>
      <c r="CX25">
        <v>70.399999856948895</v>
      </c>
      <c r="CY25">
        <v>0</v>
      </c>
      <c r="CZ25">
        <v>720.28346153846201</v>
      </c>
      <c r="DA25">
        <v>6.4543589796375596</v>
      </c>
      <c r="DB25">
        <v>76.4991453525504</v>
      </c>
      <c r="DC25">
        <v>10215.7076923077</v>
      </c>
      <c r="DD25">
        <v>15</v>
      </c>
      <c r="DE25">
        <v>1608329466.0999999</v>
      </c>
      <c r="DF25" t="s">
        <v>329</v>
      </c>
      <c r="DG25">
        <v>1608329465.0999999</v>
      </c>
      <c r="DH25">
        <v>1608329466.0999999</v>
      </c>
      <c r="DI25">
        <v>19</v>
      </c>
      <c r="DJ25">
        <v>0.40200000000000002</v>
      </c>
      <c r="DK25">
        <v>-1.7000000000000001E-2</v>
      </c>
      <c r="DL25">
        <v>4.0019999999999998</v>
      </c>
      <c r="DM25">
        <v>0.03</v>
      </c>
      <c r="DN25">
        <v>516</v>
      </c>
      <c r="DO25">
        <v>15</v>
      </c>
      <c r="DP25">
        <v>0.09</v>
      </c>
      <c r="DQ25">
        <v>0.04</v>
      </c>
      <c r="DR25">
        <v>13.304307882040799</v>
      </c>
      <c r="DS25">
        <v>-0.225840348077058</v>
      </c>
      <c r="DT25">
        <v>3.7529009145144197E-2</v>
      </c>
      <c r="DU25">
        <v>1</v>
      </c>
      <c r="DV25">
        <v>-16.855409999999999</v>
      </c>
      <c r="DW25">
        <v>0.13326006674082899</v>
      </c>
      <c r="DX25">
        <v>3.4344901125688797E-2</v>
      </c>
      <c r="DY25">
        <v>1</v>
      </c>
      <c r="DZ25">
        <v>1.7710193333333299</v>
      </c>
      <c r="EA25">
        <v>5.0965428253620298E-2</v>
      </c>
      <c r="EB25">
        <v>3.88570193858917E-3</v>
      </c>
      <c r="EC25">
        <v>1</v>
      </c>
      <c r="ED25">
        <v>3</v>
      </c>
      <c r="EE25">
        <v>3</v>
      </c>
      <c r="EF25" t="s">
        <v>304</v>
      </c>
      <c r="EG25">
        <v>100</v>
      </c>
      <c r="EH25">
        <v>100</v>
      </c>
      <c r="EI25">
        <v>4.0019999999999998</v>
      </c>
      <c r="EJ25">
        <v>0.03</v>
      </c>
      <c r="EK25">
        <v>3.6001500000001001</v>
      </c>
      <c r="EL25">
        <v>0</v>
      </c>
      <c r="EM25">
        <v>0</v>
      </c>
      <c r="EN25">
        <v>0</v>
      </c>
      <c r="EO25">
        <v>4.6690476190478898E-2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11.1</v>
      </c>
      <c r="EX25">
        <v>11.1</v>
      </c>
      <c r="EY25">
        <v>2</v>
      </c>
      <c r="EZ25">
        <v>486.291</v>
      </c>
      <c r="FA25">
        <v>521.15</v>
      </c>
      <c r="FB25">
        <v>24.678100000000001</v>
      </c>
      <c r="FC25">
        <v>31.691700000000001</v>
      </c>
      <c r="FD25">
        <v>29.998999999999999</v>
      </c>
      <c r="FE25">
        <v>31.474900000000002</v>
      </c>
      <c r="FF25">
        <v>31.504200000000001</v>
      </c>
      <c r="FG25">
        <v>25.554300000000001</v>
      </c>
      <c r="FH25">
        <v>0</v>
      </c>
      <c r="FI25">
        <v>100</v>
      </c>
      <c r="FJ25">
        <v>24.703800000000001</v>
      </c>
      <c r="FK25">
        <v>515.553</v>
      </c>
      <c r="FL25">
        <v>16.820900000000002</v>
      </c>
      <c r="FM25">
        <v>101.01</v>
      </c>
      <c r="FN25">
        <v>100.578</v>
      </c>
    </row>
    <row r="26" spans="1:170" x14ac:dyDescent="0.25">
      <c r="A26">
        <v>10</v>
      </c>
      <c r="B26">
        <v>1608329567.0999999</v>
      </c>
      <c r="C26">
        <v>806.09999990463302</v>
      </c>
      <c r="D26" t="s">
        <v>330</v>
      </c>
      <c r="E26" t="s">
        <v>331</v>
      </c>
      <c r="F26" t="s">
        <v>287</v>
      </c>
      <c r="G26" t="s">
        <v>288</v>
      </c>
      <c r="H26">
        <v>1608329559.0999999</v>
      </c>
      <c r="I26">
        <f t="shared" si="0"/>
        <v>1.4896132261709499E-3</v>
      </c>
      <c r="J26">
        <f t="shared" si="1"/>
        <v>15.369440613351777</v>
      </c>
      <c r="K26">
        <f t="shared" si="2"/>
        <v>599.47416129032297</v>
      </c>
      <c r="L26">
        <f t="shared" si="3"/>
        <v>221.3125549892072</v>
      </c>
      <c r="M26">
        <f t="shared" si="4"/>
        <v>22.679892119844087</v>
      </c>
      <c r="N26">
        <f t="shared" si="5"/>
        <v>61.433520151450871</v>
      </c>
      <c r="O26">
        <f t="shared" si="6"/>
        <v>6.8353547381641927E-2</v>
      </c>
      <c r="P26">
        <f t="shared" si="7"/>
        <v>2.9724360985710203</v>
      </c>
      <c r="Q26">
        <f t="shared" si="8"/>
        <v>6.749217713236684E-2</v>
      </c>
      <c r="R26">
        <f t="shared" si="9"/>
        <v>4.2259096960902479E-2</v>
      </c>
      <c r="S26">
        <f t="shared" si="10"/>
        <v>231.29199807008655</v>
      </c>
      <c r="T26">
        <f t="shared" si="11"/>
        <v>28.963849372944335</v>
      </c>
      <c r="U26">
        <f t="shared" si="12"/>
        <v>28.475629032258102</v>
      </c>
      <c r="V26">
        <f t="shared" si="13"/>
        <v>3.9013426335390373</v>
      </c>
      <c r="W26">
        <f t="shared" si="14"/>
        <v>44.830903552357107</v>
      </c>
      <c r="X26">
        <f t="shared" si="15"/>
        <v>1.7013668157291215</v>
      </c>
      <c r="Y26">
        <f t="shared" si="16"/>
        <v>3.7950758983524153</v>
      </c>
      <c r="Z26">
        <f t="shared" si="17"/>
        <v>2.199975817809916</v>
      </c>
      <c r="AA26">
        <f t="shared" si="18"/>
        <v>-65.691943274138893</v>
      </c>
      <c r="AB26">
        <f t="shared" si="19"/>
        <v>-76.048434884614593</v>
      </c>
      <c r="AC26">
        <f t="shared" si="20"/>
        <v>-5.5901055000621511</v>
      </c>
      <c r="AD26">
        <f t="shared" si="21"/>
        <v>83.961514411270926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53998.764133940014</v>
      </c>
      <c r="AJ26" t="s">
        <v>289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332</v>
      </c>
      <c r="AQ26">
        <v>744.98752000000002</v>
      </c>
      <c r="AR26">
        <v>974.84</v>
      </c>
      <c r="AS26">
        <f t="shared" si="27"/>
        <v>0.23578482622789376</v>
      </c>
      <c r="AT26">
        <v>0.5</v>
      </c>
      <c r="AU26">
        <f t="shared" si="28"/>
        <v>1180.1877386344611</v>
      </c>
      <c r="AV26">
        <f t="shared" si="29"/>
        <v>15.369440613351777</v>
      </c>
      <c r="AW26">
        <f t="shared" si="30"/>
        <v>139.13518043510865</v>
      </c>
      <c r="AX26">
        <f t="shared" si="31"/>
        <v>0.45219728365680528</v>
      </c>
      <c r="AY26">
        <f t="shared" si="32"/>
        <v>1.3512416347944549E-2</v>
      </c>
      <c r="AZ26">
        <f t="shared" si="33"/>
        <v>2.3462722087727212</v>
      </c>
      <c r="BA26" t="s">
        <v>333</v>
      </c>
      <c r="BB26">
        <v>534.02</v>
      </c>
      <c r="BC26">
        <f t="shared" si="34"/>
        <v>440.82000000000005</v>
      </c>
      <c r="BD26">
        <f t="shared" si="35"/>
        <v>0.52142026223855542</v>
      </c>
      <c r="BE26">
        <f t="shared" si="36"/>
        <v>0.83841264488317702</v>
      </c>
      <c r="BF26">
        <f t="shared" si="37"/>
        <v>0.88621897429205221</v>
      </c>
      <c r="BG26">
        <f t="shared" si="38"/>
        <v>0.89815331675619758</v>
      </c>
      <c r="BH26">
        <f t="shared" si="39"/>
        <v>1400.0029032258101</v>
      </c>
      <c r="BI26">
        <f t="shared" si="40"/>
        <v>1180.1877386344611</v>
      </c>
      <c r="BJ26">
        <f t="shared" si="41"/>
        <v>0.84298949374686083</v>
      </c>
      <c r="BK26">
        <f t="shared" si="42"/>
        <v>0.19597898749372153</v>
      </c>
      <c r="BL26">
        <v>6</v>
      </c>
      <c r="BM26">
        <v>0.5</v>
      </c>
      <c r="BN26" t="s">
        <v>292</v>
      </c>
      <c r="BO26">
        <v>2</v>
      </c>
      <c r="BP26">
        <v>1608329559.0999999</v>
      </c>
      <c r="BQ26">
        <v>599.47416129032297</v>
      </c>
      <c r="BR26">
        <v>618.98909677419397</v>
      </c>
      <c r="BS26">
        <v>16.6021</v>
      </c>
      <c r="BT26">
        <v>14.8442387096774</v>
      </c>
      <c r="BU26">
        <v>595.47187096774201</v>
      </c>
      <c r="BV26">
        <v>16.5719903225806</v>
      </c>
      <c r="BW26">
        <v>499.99935483871002</v>
      </c>
      <c r="BX26">
        <v>102.37906451612901</v>
      </c>
      <c r="BY26">
        <v>9.9948122580645199E-2</v>
      </c>
      <c r="BZ26">
        <v>28.001067741935501</v>
      </c>
      <c r="CA26">
        <v>28.475629032258102</v>
      </c>
      <c r="CB26">
        <v>999.9</v>
      </c>
      <c r="CC26">
        <v>0</v>
      </c>
      <c r="CD26">
        <v>0</v>
      </c>
      <c r="CE26">
        <v>10008.436451612901</v>
      </c>
      <c r="CF26">
        <v>0</v>
      </c>
      <c r="CG26">
        <v>292.87564516128998</v>
      </c>
      <c r="CH26">
        <v>1400.0029032258101</v>
      </c>
      <c r="CI26">
        <v>0.89999396774193496</v>
      </c>
      <c r="CJ26">
        <v>0.100005977419355</v>
      </c>
      <c r="CK26">
        <v>0</v>
      </c>
      <c r="CL26">
        <v>744.86170967741896</v>
      </c>
      <c r="CM26">
        <v>4.9993800000000004</v>
      </c>
      <c r="CN26">
        <v>10564.370967741899</v>
      </c>
      <c r="CO26">
        <v>11164.345161290301</v>
      </c>
      <c r="CP26">
        <v>48.758000000000003</v>
      </c>
      <c r="CQ26">
        <v>50.743903225806399</v>
      </c>
      <c r="CR26">
        <v>49.625</v>
      </c>
      <c r="CS26">
        <v>50.566064516129003</v>
      </c>
      <c r="CT26">
        <v>50.311999999999998</v>
      </c>
      <c r="CU26">
        <v>1255.4935483871</v>
      </c>
      <c r="CV26">
        <v>139.51</v>
      </c>
      <c r="CW26">
        <v>0</v>
      </c>
      <c r="CX26">
        <v>121.299999952316</v>
      </c>
      <c r="CY26">
        <v>0</v>
      </c>
      <c r="CZ26">
        <v>744.98752000000002</v>
      </c>
      <c r="DA26">
        <v>8.1594615365920191</v>
      </c>
      <c r="DB26">
        <v>116.10769241895299</v>
      </c>
      <c r="DC26">
        <v>10565.98</v>
      </c>
      <c r="DD26">
        <v>15</v>
      </c>
      <c r="DE26">
        <v>1608329466.0999999</v>
      </c>
      <c r="DF26" t="s">
        <v>329</v>
      </c>
      <c r="DG26">
        <v>1608329465.0999999</v>
      </c>
      <c r="DH26">
        <v>1608329466.0999999</v>
      </c>
      <c r="DI26">
        <v>19</v>
      </c>
      <c r="DJ26">
        <v>0.40200000000000002</v>
      </c>
      <c r="DK26">
        <v>-1.7000000000000001E-2</v>
      </c>
      <c r="DL26">
        <v>4.0019999999999998</v>
      </c>
      <c r="DM26">
        <v>0.03</v>
      </c>
      <c r="DN26">
        <v>516</v>
      </c>
      <c r="DO26">
        <v>15</v>
      </c>
      <c r="DP26">
        <v>0.09</v>
      </c>
      <c r="DQ26">
        <v>0.04</v>
      </c>
      <c r="DR26">
        <v>15.373875763817299</v>
      </c>
      <c r="DS26">
        <v>-0.39200590980209898</v>
      </c>
      <c r="DT26">
        <v>6.3839068118981601E-2</v>
      </c>
      <c r="DU26">
        <v>1</v>
      </c>
      <c r="DV26">
        <v>-19.5127733333333</v>
      </c>
      <c r="DW26">
        <v>0.19376729699669001</v>
      </c>
      <c r="DX26">
        <v>6.8606437663595907E-2</v>
      </c>
      <c r="DY26">
        <v>1</v>
      </c>
      <c r="DZ26">
        <v>1.7578229999999999</v>
      </c>
      <c r="EA26">
        <v>7.5425139043411504E-3</v>
      </c>
      <c r="EB26">
        <v>1.5065349868710999E-3</v>
      </c>
      <c r="EC26">
        <v>1</v>
      </c>
      <c r="ED26">
        <v>3</v>
      </c>
      <c r="EE26">
        <v>3</v>
      </c>
      <c r="EF26" t="s">
        <v>304</v>
      </c>
      <c r="EG26">
        <v>100</v>
      </c>
      <c r="EH26">
        <v>100</v>
      </c>
      <c r="EI26">
        <v>4.0019999999999998</v>
      </c>
      <c r="EJ26">
        <v>3.0099999999999998E-2</v>
      </c>
      <c r="EK26">
        <v>4.0022500000002301</v>
      </c>
      <c r="EL26">
        <v>0</v>
      </c>
      <c r="EM26">
        <v>0</v>
      </c>
      <c r="EN26">
        <v>0</v>
      </c>
      <c r="EO26">
        <v>3.0105000000000701E-2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1.7</v>
      </c>
      <c r="EX26">
        <v>1.7</v>
      </c>
      <c r="EY26">
        <v>2</v>
      </c>
      <c r="EZ26">
        <v>486.33800000000002</v>
      </c>
      <c r="FA26">
        <v>522.37300000000005</v>
      </c>
      <c r="FB26">
        <v>24.6355</v>
      </c>
      <c r="FC26">
        <v>31.418500000000002</v>
      </c>
      <c r="FD26">
        <v>29.999500000000001</v>
      </c>
      <c r="FE26">
        <v>31.286300000000001</v>
      </c>
      <c r="FF26">
        <v>31.3292</v>
      </c>
      <c r="FG26">
        <v>29.6142</v>
      </c>
      <c r="FH26">
        <v>0</v>
      </c>
      <c r="FI26">
        <v>100</v>
      </c>
      <c r="FJ26">
        <v>24.633400000000002</v>
      </c>
      <c r="FK26">
        <v>619.22400000000005</v>
      </c>
      <c r="FL26">
        <v>16.820900000000002</v>
      </c>
      <c r="FM26">
        <v>101.057</v>
      </c>
      <c r="FN26">
        <v>100.619</v>
      </c>
    </row>
    <row r="27" spans="1:170" x14ac:dyDescent="0.25">
      <c r="A27">
        <v>11</v>
      </c>
      <c r="B27">
        <v>1608329679.0999999</v>
      </c>
      <c r="C27">
        <v>918.09999990463302</v>
      </c>
      <c r="D27" t="s">
        <v>334</v>
      </c>
      <c r="E27" t="s">
        <v>335</v>
      </c>
      <c r="F27" t="s">
        <v>287</v>
      </c>
      <c r="G27" t="s">
        <v>288</v>
      </c>
      <c r="H27">
        <v>1608329671.3499999</v>
      </c>
      <c r="I27">
        <f t="shared" si="0"/>
        <v>1.4755753280783874E-3</v>
      </c>
      <c r="J27">
        <f t="shared" si="1"/>
        <v>17.831496265199821</v>
      </c>
      <c r="K27">
        <f t="shared" si="2"/>
        <v>699.72303333333298</v>
      </c>
      <c r="L27">
        <f t="shared" si="3"/>
        <v>255.63669690381803</v>
      </c>
      <c r="M27">
        <f t="shared" si="4"/>
        <v>26.196317553260009</v>
      </c>
      <c r="N27">
        <f t="shared" si="5"/>
        <v>71.703972874547659</v>
      </c>
      <c r="O27">
        <f t="shared" si="6"/>
        <v>6.7505802026361639E-2</v>
      </c>
      <c r="P27">
        <f t="shared" si="7"/>
        <v>2.9713725387579317</v>
      </c>
      <c r="Q27">
        <f t="shared" si="8"/>
        <v>6.666522696097997E-2</v>
      </c>
      <c r="R27">
        <f t="shared" si="9"/>
        <v>4.1740417050256801E-2</v>
      </c>
      <c r="S27">
        <f t="shared" si="10"/>
        <v>231.29222991942578</v>
      </c>
      <c r="T27">
        <f t="shared" si="11"/>
        <v>28.93086877190688</v>
      </c>
      <c r="U27">
        <f t="shared" si="12"/>
        <v>28.442506666666699</v>
      </c>
      <c r="V27">
        <f t="shared" si="13"/>
        <v>3.8938423202826771</v>
      </c>
      <c r="W27">
        <f t="shared" si="14"/>
        <v>44.559302621222088</v>
      </c>
      <c r="X27">
        <f t="shared" si="15"/>
        <v>1.6874223541492717</v>
      </c>
      <c r="Y27">
        <f t="shared" si="16"/>
        <v>3.7869137416562926</v>
      </c>
      <c r="Z27">
        <f t="shared" si="17"/>
        <v>2.2064199661334056</v>
      </c>
      <c r="AA27">
        <f t="shared" si="18"/>
        <v>-65.072871968256891</v>
      </c>
      <c r="AB27">
        <f t="shared" si="19"/>
        <v>-76.630817455934618</v>
      </c>
      <c r="AC27">
        <f t="shared" si="20"/>
        <v>-5.632965778506958</v>
      </c>
      <c r="AD27">
        <f t="shared" si="21"/>
        <v>83.955574716727313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53974.136165756834</v>
      </c>
      <c r="AJ27" t="s">
        <v>289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336</v>
      </c>
      <c r="AQ27">
        <v>769.69853846153796</v>
      </c>
      <c r="AR27">
        <v>1026.9000000000001</v>
      </c>
      <c r="AS27">
        <f t="shared" si="27"/>
        <v>0.250463980463981</v>
      </c>
      <c r="AT27">
        <v>0.5</v>
      </c>
      <c r="AU27">
        <f t="shared" si="28"/>
        <v>1180.1889418534822</v>
      </c>
      <c r="AV27">
        <f t="shared" si="29"/>
        <v>17.831496265199821</v>
      </c>
      <c r="AW27">
        <f t="shared" si="30"/>
        <v>147.79741003809849</v>
      </c>
      <c r="AX27">
        <f t="shared" si="31"/>
        <v>0.47674554484370435</v>
      </c>
      <c r="AY27">
        <f t="shared" si="32"/>
        <v>1.5598556377002143E-2</v>
      </c>
      <c r="AZ27">
        <f t="shared" si="33"/>
        <v>2.1766286882851298</v>
      </c>
      <c r="BA27" t="s">
        <v>337</v>
      </c>
      <c r="BB27">
        <v>537.33000000000004</v>
      </c>
      <c r="BC27">
        <f t="shared" si="34"/>
        <v>489.57000000000005</v>
      </c>
      <c r="BD27">
        <f t="shared" si="35"/>
        <v>0.52536197385146577</v>
      </c>
      <c r="BE27">
        <f t="shared" si="36"/>
        <v>0.82032480044040734</v>
      </c>
      <c r="BF27">
        <f t="shared" si="37"/>
        <v>0.82589082376188849</v>
      </c>
      <c r="BG27">
        <f t="shared" si="38"/>
        <v>0.87771039792374994</v>
      </c>
      <c r="BH27">
        <f t="shared" si="39"/>
        <v>1400.0043333333299</v>
      </c>
      <c r="BI27">
        <f t="shared" si="40"/>
        <v>1180.1889418534822</v>
      </c>
      <c r="BJ27">
        <f t="shared" si="41"/>
        <v>0.84298949207072815</v>
      </c>
      <c r="BK27">
        <f t="shared" si="42"/>
        <v>0.19597898414145637</v>
      </c>
      <c r="BL27">
        <v>6</v>
      </c>
      <c r="BM27">
        <v>0.5</v>
      </c>
      <c r="BN27" t="s">
        <v>292</v>
      </c>
      <c r="BO27">
        <v>2</v>
      </c>
      <c r="BP27">
        <v>1608329671.3499999</v>
      </c>
      <c r="BQ27">
        <v>699.72303333333298</v>
      </c>
      <c r="BR27">
        <v>722.35956666666698</v>
      </c>
      <c r="BS27">
        <v>16.466706666666699</v>
      </c>
      <c r="BT27">
        <v>14.7251933333333</v>
      </c>
      <c r="BU27">
        <v>695.72093333333305</v>
      </c>
      <c r="BV27">
        <v>16.436599999999999</v>
      </c>
      <c r="BW27">
        <v>500.00563333333298</v>
      </c>
      <c r="BX27">
        <v>102.37479999999999</v>
      </c>
      <c r="BY27">
        <v>9.99928233333333E-2</v>
      </c>
      <c r="BZ27">
        <v>27.96414</v>
      </c>
      <c r="CA27">
        <v>28.442506666666699</v>
      </c>
      <c r="CB27">
        <v>999.9</v>
      </c>
      <c r="CC27">
        <v>0</v>
      </c>
      <c r="CD27">
        <v>0</v>
      </c>
      <c r="CE27">
        <v>10002.831333333301</v>
      </c>
      <c r="CF27">
        <v>0</v>
      </c>
      <c r="CG27">
        <v>293.37696666666699</v>
      </c>
      <c r="CH27">
        <v>1400.0043333333299</v>
      </c>
      <c r="CI27">
        <v>0.89999356666666697</v>
      </c>
      <c r="CJ27">
        <v>0.10000636</v>
      </c>
      <c r="CK27">
        <v>0</v>
      </c>
      <c r="CL27">
        <v>769.67150000000004</v>
      </c>
      <c r="CM27">
        <v>4.9993800000000004</v>
      </c>
      <c r="CN27">
        <v>10892.9333333333</v>
      </c>
      <c r="CO27">
        <v>11164.33</v>
      </c>
      <c r="CP27">
        <v>48.75</v>
      </c>
      <c r="CQ27">
        <v>50.686999999999998</v>
      </c>
      <c r="CR27">
        <v>49.566200000000002</v>
      </c>
      <c r="CS27">
        <v>50.557866666666598</v>
      </c>
      <c r="CT27">
        <v>50.295466666666698</v>
      </c>
      <c r="CU27">
        <v>1255.4943333333299</v>
      </c>
      <c r="CV27">
        <v>139.51</v>
      </c>
      <c r="CW27">
        <v>0</v>
      </c>
      <c r="CX27">
        <v>111.19999980926499</v>
      </c>
      <c r="CY27">
        <v>0</v>
      </c>
      <c r="CZ27">
        <v>769.69853846153796</v>
      </c>
      <c r="DA27">
        <v>6.0101880309009399</v>
      </c>
      <c r="DB27">
        <v>63.138461612036998</v>
      </c>
      <c r="DC27">
        <v>10893.0230769231</v>
      </c>
      <c r="DD27">
        <v>15</v>
      </c>
      <c r="DE27">
        <v>1608329466.0999999</v>
      </c>
      <c r="DF27" t="s">
        <v>329</v>
      </c>
      <c r="DG27">
        <v>1608329465.0999999</v>
      </c>
      <c r="DH27">
        <v>1608329466.0999999</v>
      </c>
      <c r="DI27">
        <v>19</v>
      </c>
      <c r="DJ27">
        <v>0.40200000000000002</v>
      </c>
      <c r="DK27">
        <v>-1.7000000000000001E-2</v>
      </c>
      <c r="DL27">
        <v>4.0019999999999998</v>
      </c>
      <c r="DM27">
        <v>0.03</v>
      </c>
      <c r="DN27">
        <v>516</v>
      </c>
      <c r="DO27">
        <v>15</v>
      </c>
      <c r="DP27">
        <v>0.09</v>
      </c>
      <c r="DQ27">
        <v>0.04</v>
      </c>
      <c r="DR27">
        <v>17.8339910746814</v>
      </c>
      <c r="DS27">
        <v>-0.241156872094724</v>
      </c>
      <c r="DT27">
        <v>3.9128106089563797E-2</v>
      </c>
      <c r="DU27">
        <v>1</v>
      </c>
      <c r="DV27">
        <v>-22.6373933333333</v>
      </c>
      <c r="DW27">
        <v>0.141020689655143</v>
      </c>
      <c r="DX27">
        <v>4.2694277003936701E-2</v>
      </c>
      <c r="DY27">
        <v>1</v>
      </c>
      <c r="DZ27">
        <v>1.74135966666667</v>
      </c>
      <c r="EA27">
        <v>2.3950611790880299E-2</v>
      </c>
      <c r="EB27">
        <v>1.79694088816397E-3</v>
      </c>
      <c r="EC27">
        <v>1</v>
      </c>
      <c r="ED27">
        <v>3</v>
      </c>
      <c r="EE27">
        <v>3</v>
      </c>
      <c r="EF27" t="s">
        <v>304</v>
      </c>
      <c r="EG27">
        <v>100</v>
      </c>
      <c r="EH27">
        <v>100</v>
      </c>
      <c r="EI27">
        <v>4.0019999999999998</v>
      </c>
      <c r="EJ27">
        <v>3.0099999999999998E-2</v>
      </c>
      <c r="EK27">
        <v>4.0022500000002301</v>
      </c>
      <c r="EL27">
        <v>0</v>
      </c>
      <c r="EM27">
        <v>0</v>
      </c>
      <c r="EN27">
        <v>0</v>
      </c>
      <c r="EO27">
        <v>3.0105000000000701E-2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3.6</v>
      </c>
      <c r="EX27">
        <v>3.5</v>
      </c>
      <c r="EY27">
        <v>2</v>
      </c>
      <c r="EZ27">
        <v>486.43099999999998</v>
      </c>
      <c r="FA27">
        <v>522.52</v>
      </c>
      <c r="FB27">
        <v>24.622299999999999</v>
      </c>
      <c r="FC27">
        <v>31.305399999999999</v>
      </c>
      <c r="FD27">
        <v>29.999600000000001</v>
      </c>
      <c r="FE27">
        <v>31.183</v>
      </c>
      <c r="FF27">
        <v>31.229199999999999</v>
      </c>
      <c r="FG27">
        <v>33.535200000000003</v>
      </c>
      <c r="FH27">
        <v>0</v>
      </c>
      <c r="FI27">
        <v>100</v>
      </c>
      <c r="FJ27">
        <v>24.650099999999998</v>
      </c>
      <c r="FK27">
        <v>722.38400000000001</v>
      </c>
      <c r="FL27">
        <v>16.559000000000001</v>
      </c>
      <c r="FM27">
        <v>101.06699999999999</v>
      </c>
      <c r="FN27">
        <v>100.628</v>
      </c>
    </row>
    <row r="28" spans="1:170" x14ac:dyDescent="0.25">
      <c r="A28">
        <v>12</v>
      </c>
      <c r="B28">
        <v>1608329796.0999999</v>
      </c>
      <c r="C28">
        <v>1035.0999999046301</v>
      </c>
      <c r="D28" t="s">
        <v>338</v>
      </c>
      <c r="E28" t="s">
        <v>339</v>
      </c>
      <c r="F28" t="s">
        <v>287</v>
      </c>
      <c r="G28" t="s">
        <v>288</v>
      </c>
      <c r="H28">
        <v>1608329788.3499999</v>
      </c>
      <c r="I28">
        <f t="shared" si="0"/>
        <v>1.454673490816493E-3</v>
      </c>
      <c r="J28">
        <f t="shared" si="1"/>
        <v>20.110908398806288</v>
      </c>
      <c r="K28">
        <f t="shared" si="2"/>
        <v>799.81393333333301</v>
      </c>
      <c r="L28">
        <f t="shared" si="3"/>
        <v>284.58924101801182</v>
      </c>
      <c r="M28">
        <f t="shared" si="4"/>
        <v>29.162518415715429</v>
      </c>
      <c r="N28">
        <f t="shared" si="5"/>
        <v>81.958785499213192</v>
      </c>
      <c r="O28">
        <f t="shared" si="6"/>
        <v>6.5583372874365317E-2</v>
      </c>
      <c r="P28">
        <f t="shared" si="7"/>
        <v>2.9717448752626949</v>
      </c>
      <c r="Q28">
        <f t="shared" si="8"/>
        <v>6.4789786455625081E-2</v>
      </c>
      <c r="R28">
        <f t="shared" si="9"/>
        <v>4.056411694950101E-2</v>
      </c>
      <c r="S28">
        <f t="shared" si="10"/>
        <v>231.29733884008692</v>
      </c>
      <c r="T28">
        <f t="shared" si="11"/>
        <v>28.985736494114317</v>
      </c>
      <c r="U28">
        <f t="shared" si="12"/>
        <v>28.501083333333298</v>
      </c>
      <c r="V28">
        <f t="shared" si="13"/>
        <v>3.9071151305064977</v>
      </c>
      <c r="W28">
        <f t="shared" si="14"/>
        <v>43.945075567924029</v>
      </c>
      <c r="X28">
        <f t="shared" si="15"/>
        <v>1.6689836768159225</v>
      </c>
      <c r="Y28">
        <f t="shared" si="16"/>
        <v>3.7978855542897989</v>
      </c>
      <c r="Z28">
        <f t="shared" si="17"/>
        <v>2.238131453690575</v>
      </c>
      <c r="AA28">
        <f t="shared" si="18"/>
        <v>-64.151100945007343</v>
      </c>
      <c r="AB28">
        <f t="shared" si="19"/>
        <v>-78.074857698392449</v>
      </c>
      <c r="AC28">
        <f t="shared" si="20"/>
        <v>-5.7414877495918102</v>
      </c>
      <c r="AD28">
        <f t="shared" si="21"/>
        <v>83.329892447095304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53976.091347166883</v>
      </c>
      <c r="AJ28" t="s">
        <v>289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790.86584615384595</v>
      </c>
      <c r="AR28">
        <v>1068.74</v>
      </c>
      <c r="AS28">
        <f t="shared" si="27"/>
        <v>0.26000164104099599</v>
      </c>
      <c r="AT28">
        <v>0.5</v>
      </c>
      <c r="AU28">
        <f t="shared" si="28"/>
        <v>1180.2150678674964</v>
      </c>
      <c r="AV28">
        <f t="shared" si="29"/>
        <v>20.110908398806288</v>
      </c>
      <c r="AW28">
        <f t="shared" si="30"/>
        <v>153.42892721342974</v>
      </c>
      <c r="AX28">
        <f t="shared" si="31"/>
        <v>0.49359058330370342</v>
      </c>
      <c r="AY28">
        <f t="shared" si="32"/>
        <v>1.7529564264930436E-2</v>
      </c>
      <c r="AZ28">
        <f t="shared" si="33"/>
        <v>2.052267155716077</v>
      </c>
      <c r="BA28" t="s">
        <v>341</v>
      </c>
      <c r="BB28">
        <v>541.22</v>
      </c>
      <c r="BC28">
        <f t="shared" si="34"/>
        <v>527.52</v>
      </c>
      <c r="BD28">
        <f t="shared" si="35"/>
        <v>0.52675567532255474</v>
      </c>
      <c r="BE28">
        <f t="shared" si="36"/>
        <v>0.8061201237843918</v>
      </c>
      <c r="BF28">
        <f t="shared" si="37"/>
        <v>0.78659268969301621</v>
      </c>
      <c r="BG28">
        <f t="shared" si="38"/>
        <v>0.86128066830504835</v>
      </c>
      <c r="BH28">
        <f t="shared" si="39"/>
        <v>1400.0353333333301</v>
      </c>
      <c r="BI28">
        <f t="shared" si="40"/>
        <v>1180.2150678674964</v>
      </c>
      <c r="BJ28">
        <f t="shared" si="41"/>
        <v>0.84298948731353385</v>
      </c>
      <c r="BK28">
        <f t="shared" si="42"/>
        <v>0.19597897462706759</v>
      </c>
      <c r="BL28">
        <v>6</v>
      </c>
      <c r="BM28">
        <v>0.5</v>
      </c>
      <c r="BN28" t="s">
        <v>292</v>
      </c>
      <c r="BO28">
        <v>2</v>
      </c>
      <c r="BP28">
        <v>1608329788.3499999</v>
      </c>
      <c r="BQ28">
        <v>799.81393333333301</v>
      </c>
      <c r="BR28">
        <v>825.34253333333402</v>
      </c>
      <c r="BS28">
        <v>16.2871666666667</v>
      </c>
      <c r="BT28">
        <v>14.570033333333299</v>
      </c>
      <c r="BU28">
        <v>795.81153333333305</v>
      </c>
      <c r="BV28">
        <v>16.2570533333333</v>
      </c>
      <c r="BW28">
        <v>500.01276666666701</v>
      </c>
      <c r="BX28">
        <v>102.372333333333</v>
      </c>
      <c r="BY28">
        <v>9.9981893333333294E-2</v>
      </c>
      <c r="BZ28">
        <v>28.013763333333301</v>
      </c>
      <c r="CA28">
        <v>28.501083333333298</v>
      </c>
      <c r="CB28">
        <v>999.9</v>
      </c>
      <c r="CC28">
        <v>0</v>
      </c>
      <c r="CD28">
        <v>0</v>
      </c>
      <c r="CE28">
        <v>10005.180333333299</v>
      </c>
      <c r="CF28">
        <v>0</v>
      </c>
      <c r="CG28">
        <v>296.07583333333298</v>
      </c>
      <c r="CH28">
        <v>1400.0353333333301</v>
      </c>
      <c r="CI28">
        <v>0.89999303333333303</v>
      </c>
      <c r="CJ28">
        <v>0.100006943333333</v>
      </c>
      <c r="CK28">
        <v>0</v>
      </c>
      <c r="CL28">
        <v>790.88353333333305</v>
      </c>
      <c r="CM28">
        <v>4.9993800000000004</v>
      </c>
      <c r="CN28">
        <v>11171.676666666701</v>
      </c>
      <c r="CO28">
        <v>11164.596666666699</v>
      </c>
      <c r="CP28">
        <v>48.686999999999998</v>
      </c>
      <c r="CQ28">
        <v>50.6291333333333</v>
      </c>
      <c r="CR28">
        <v>49.5082666666667</v>
      </c>
      <c r="CS28">
        <v>50.5</v>
      </c>
      <c r="CT28">
        <v>50.237400000000001</v>
      </c>
      <c r="CU28">
        <v>1255.5236666666699</v>
      </c>
      <c r="CV28">
        <v>139.51300000000001</v>
      </c>
      <c r="CW28">
        <v>0</v>
      </c>
      <c r="CX28">
        <v>116.09999990463299</v>
      </c>
      <c r="CY28">
        <v>0</v>
      </c>
      <c r="CZ28">
        <v>790.86584615384595</v>
      </c>
      <c r="DA28">
        <v>-0.39979487204296099</v>
      </c>
      <c r="DB28">
        <v>4.8205128074658701</v>
      </c>
      <c r="DC28">
        <v>11171.692307692299</v>
      </c>
      <c r="DD28">
        <v>15</v>
      </c>
      <c r="DE28">
        <v>1608329466.0999999</v>
      </c>
      <c r="DF28" t="s">
        <v>329</v>
      </c>
      <c r="DG28">
        <v>1608329465.0999999</v>
      </c>
      <c r="DH28">
        <v>1608329466.0999999</v>
      </c>
      <c r="DI28">
        <v>19</v>
      </c>
      <c r="DJ28">
        <v>0.40200000000000002</v>
      </c>
      <c r="DK28">
        <v>-1.7000000000000001E-2</v>
      </c>
      <c r="DL28">
        <v>4.0019999999999998</v>
      </c>
      <c r="DM28">
        <v>0.03</v>
      </c>
      <c r="DN28">
        <v>516</v>
      </c>
      <c r="DO28">
        <v>15</v>
      </c>
      <c r="DP28">
        <v>0.09</v>
      </c>
      <c r="DQ28">
        <v>0.04</v>
      </c>
      <c r="DR28">
        <v>20.112945748804002</v>
      </c>
      <c r="DS28">
        <v>-0.14176281527484499</v>
      </c>
      <c r="DT28">
        <v>1.8648838178826101E-2</v>
      </c>
      <c r="DU28">
        <v>1</v>
      </c>
      <c r="DV28">
        <v>-25.529910000000001</v>
      </c>
      <c r="DW28">
        <v>0.116644271412618</v>
      </c>
      <c r="DX28">
        <v>2.01439047853194E-2</v>
      </c>
      <c r="DY28">
        <v>1</v>
      </c>
      <c r="DZ28">
        <v>1.7170543333333299</v>
      </c>
      <c r="EA28">
        <v>1.04988654060053E-2</v>
      </c>
      <c r="EB28">
        <v>1.09075412241054E-3</v>
      </c>
      <c r="EC28">
        <v>1</v>
      </c>
      <c r="ED28">
        <v>3</v>
      </c>
      <c r="EE28">
        <v>3</v>
      </c>
      <c r="EF28" t="s">
        <v>304</v>
      </c>
      <c r="EG28">
        <v>100</v>
      </c>
      <c r="EH28">
        <v>100</v>
      </c>
      <c r="EI28">
        <v>4.0030000000000001</v>
      </c>
      <c r="EJ28">
        <v>3.0200000000000001E-2</v>
      </c>
      <c r="EK28">
        <v>4.0022500000002301</v>
      </c>
      <c r="EL28">
        <v>0</v>
      </c>
      <c r="EM28">
        <v>0</v>
      </c>
      <c r="EN28">
        <v>0</v>
      </c>
      <c r="EO28">
        <v>3.0105000000000701E-2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5.5</v>
      </c>
      <c r="EX28">
        <v>5.5</v>
      </c>
      <c r="EY28">
        <v>2</v>
      </c>
      <c r="EZ28">
        <v>486.51299999999998</v>
      </c>
      <c r="FA28">
        <v>522.60599999999999</v>
      </c>
      <c r="FB28">
        <v>24.5946</v>
      </c>
      <c r="FC28">
        <v>31.194900000000001</v>
      </c>
      <c r="FD28">
        <v>30.000299999999999</v>
      </c>
      <c r="FE28">
        <v>31.078800000000001</v>
      </c>
      <c r="FF28">
        <v>31.130500000000001</v>
      </c>
      <c r="FG28">
        <v>37.353999999999999</v>
      </c>
      <c r="FH28">
        <v>0</v>
      </c>
      <c r="FI28">
        <v>100</v>
      </c>
      <c r="FJ28">
        <v>24.583300000000001</v>
      </c>
      <c r="FK28">
        <v>825.35599999999999</v>
      </c>
      <c r="FL28">
        <v>16.423999999999999</v>
      </c>
      <c r="FM28">
        <v>101.083</v>
      </c>
      <c r="FN28">
        <v>100.639</v>
      </c>
    </row>
    <row r="29" spans="1:170" x14ac:dyDescent="0.25">
      <c r="A29">
        <v>13</v>
      </c>
      <c r="B29">
        <v>1608329898.0999999</v>
      </c>
      <c r="C29">
        <v>1137.0999999046301</v>
      </c>
      <c r="D29" t="s">
        <v>342</v>
      </c>
      <c r="E29" t="s">
        <v>343</v>
      </c>
      <c r="F29" t="s">
        <v>287</v>
      </c>
      <c r="G29" t="s">
        <v>288</v>
      </c>
      <c r="H29">
        <v>1608329890.0999999</v>
      </c>
      <c r="I29">
        <f t="shared" si="0"/>
        <v>1.471176588517609E-3</v>
      </c>
      <c r="J29">
        <f t="shared" si="1"/>
        <v>22.319553178252146</v>
      </c>
      <c r="K29">
        <f t="shared" si="2"/>
        <v>899.50987096774202</v>
      </c>
      <c r="L29">
        <f t="shared" si="3"/>
        <v>331.80607998004854</v>
      </c>
      <c r="M29">
        <f t="shared" si="4"/>
        <v>34.000218399003842</v>
      </c>
      <c r="N29">
        <f t="shared" si="5"/>
        <v>92.172910354150147</v>
      </c>
      <c r="O29">
        <f t="shared" si="6"/>
        <v>6.6150636461527523E-2</v>
      </c>
      <c r="P29">
        <f t="shared" si="7"/>
        <v>2.9691923894547481</v>
      </c>
      <c r="Q29">
        <f t="shared" si="8"/>
        <v>6.5342668705066762E-2</v>
      </c>
      <c r="R29">
        <f t="shared" si="9"/>
        <v>4.0910938322071141E-2</v>
      </c>
      <c r="S29">
        <f t="shared" si="10"/>
        <v>231.2894455367188</v>
      </c>
      <c r="T29">
        <f t="shared" si="11"/>
        <v>28.943402190349275</v>
      </c>
      <c r="U29">
        <f t="shared" si="12"/>
        <v>28.4556258064516</v>
      </c>
      <c r="V29">
        <f t="shared" si="13"/>
        <v>3.896811546293633</v>
      </c>
      <c r="W29">
        <f t="shared" si="14"/>
        <v>43.601410828116805</v>
      </c>
      <c r="X29">
        <f t="shared" si="15"/>
        <v>1.6521847167719947</v>
      </c>
      <c r="Y29">
        <f t="shared" si="16"/>
        <v>3.7892918724239237</v>
      </c>
      <c r="Z29">
        <f t="shared" si="17"/>
        <v>2.2446268295216383</v>
      </c>
      <c r="AA29">
        <f t="shared" si="18"/>
        <v>-64.878887553626555</v>
      </c>
      <c r="AB29">
        <f t="shared" si="19"/>
        <v>-76.951198845949222</v>
      </c>
      <c r="AC29">
        <f t="shared" si="20"/>
        <v>-5.6613430599012524</v>
      </c>
      <c r="AD29">
        <f t="shared" si="21"/>
        <v>83.798016077241783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53908.256917727238</v>
      </c>
      <c r="AJ29" t="s">
        <v>289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344</v>
      </c>
      <c r="AQ29">
        <v>807.32759999999996</v>
      </c>
      <c r="AR29">
        <v>1102.07</v>
      </c>
      <c r="AS29">
        <f t="shared" si="27"/>
        <v>0.26744435471431038</v>
      </c>
      <c r="AT29">
        <v>0.5</v>
      </c>
      <c r="AU29">
        <f t="shared" si="28"/>
        <v>1180.1739579892924</v>
      </c>
      <c r="AV29">
        <f t="shared" si="29"/>
        <v>22.319553178252146</v>
      </c>
      <c r="AW29">
        <f t="shared" si="30"/>
        <v>157.81543132253998</v>
      </c>
      <c r="AX29">
        <f t="shared" si="31"/>
        <v>0.50513125300570738</v>
      </c>
      <c r="AY29">
        <f t="shared" si="32"/>
        <v>1.9401631855255796E-2</v>
      </c>
      <c r="AZ29">
        <f t="shared" si="33"/>
        <v>1.9599571715045327</v>
      </c>
      <c r="BA29" t="s">
        <v>345</v>
      </c>
      <c r="BB29">
        <v>545.38</v>
      </c>
      <c r="BC29">
        <f t="shared" si="34"/>
        <v>556.68999999999994</v>
      </c>
      <c r="BD29">
        <f t="shared" si="35"/>
        <v>0.52945517253767804</v>
      </c>
      <c r="BE29">
        <f t="shared" si="36"/>
        <v>0.79508594986564596</v>
      </c>
      <c r="BF29">
        <f t="shared" si="37"/>
        <v>0.7624099281494553</v>
      </c>
      <c r="BG29">
        <f t="shared" si="38"/>
        <v>0.84819264516472026</v>
      </c>
      <c r="BH29">
        <f t="shared" si="39"/>
        <v>1399.9864516129001</v>
      </c>
      <c r="BI29">
        <f t="shared" si="40"/>
        <v>1180.1739579892924</v>
      </c>
      <c r="BJ29">
        <f t="shared" si="41"/>
        <v>0.8429895565272324</v>
      </c>
      <c r="BK29">
        <f t="shared" si="42"/>
        <v>0.19597911305446486</v>
      </c>
      <c r="BL29">
        <v>6</v>
      </c>
      <c r="BM29">
        <v>0.5</v>
      </c>
      <c r="BN29" t="s">
        <v>292</v>
      </c>
      <c r="BO29">
        <v>2</v>
      </c>
      <c r="BP29">
        <v>1608329890.0999999</v>
      </c>
      <c r="BQ29">
        <v>899.50987096774202</v>
      </c>
      <c r="BR29">
        <v>927.881096774193</v>
      </c>
      <c r="BS29">
        <v>16.123570967741902</v>
      </c>
      <c r="BT29">
        <v>14.386638709677401</v>
      </c>
      <c r="BU29">
        <v>895.507612903226</v>
      </c>
      <c r="BV29">
        <v>16.093470967741901</v>
      </c>
      <c r="BW29">
        <v>500.00429032258103</v>
      </c>
      <c r="BX29">
        <v>102.370161290323</v>
      </c>
      <c r="BY29">
        <v>9.9987541935483898E-2</v>
      </c>
      <c r="BZ29">
        <v>27.974906451612899</v>
      </c>
      <c r="CA29">
        <v>28.4556258064516</v>
      </c>
      <c r="CB29">
        <v>999.9</v>
      </c>
      <c r="CC29">
        <v>0</v>
      </c>
      <c r="CD29">
        <v>0</v>
      </c>
      <c r="CE29">
        <v>9990.9477419354807</v>
      </c>
      <c r="CF29">
        <v>0</v>
      </c>
      <c r="CG29">
        <v>297.01551612903199</v>
      </c>
      <c r="CH29">
        <v>1399.9864516129001</v>
      </c>
      <c r="CI29">
        <v>0.89999209677419401</v>
      </c>
      <c r="CJ29">
        <v>0.100007906451613</v>
      </c>
      <c r="CK29">
        <v>0</v>
      </c>
      <c r="CL29">
        <v>807.29748387096799</v>
      </c>
      <c r="CM29">
        <v>4.9993800000000004</v>
      </c>
      <c r="CN29">
        <v>11418.987096774201</v>
      </c>
      <c r="CO29">
        <v>11164.2096774194</v>
      </c>
      <c r="CP29">
        <v>48.686999999999998</v>
      </c>
      <c r="CQ29">
        <v>50.664999999999999</v>
      </c>
      <c r="CR29">
        <v>49.5</v>
      </c>
      <c r="CS29">
        <v>50.5</v>
      </c>
      <c r="CT29">
        <v>50.225612903225802</v>
      </c>
      <c r="CU29">
        <v>1255.47580645161</v>
      </c>
      <c r="CV29">
        <v>139.511290322581</v>
      </c>
      <c r="CW29">
        <v>0</v>
      </c>
      <c r="CX29">
        <v>101.200000047684</v>
      </c>
      <c r="CY29">
        <v>0</v>
      </c>
      <c r="CZ29">
        <v>807.32759999999996</v>
      </c>
      <c r="DA29">
        <v>0.73330769268399998</v>
      </c>
      <c r="DB29">
        <v>21.876923105402899</v>
      </c>
      <c r="DC29">
        <v>11419.144</v>
      </c>
      <c r="DD29">
        <v>15</v>
      </c>
      <c r="DE29">
        <v>1608329466.0999999</v>
      </c>
      <c r="DF29" t="s">
        <v>329</v>
      </c>
      <c r="DG29">
        <v>1608329465.0999999</v>
      </c>
      <c r="DH29">
        <v>1608329466.0999999</v>
      </c>
      <c r="DI29">
        <v>19</v>
      </c>
      <c r="DJ29">
        <v>0.40200000000000002</v>
      </c>
      <c r="DK29">
        <v>-1.7000000000000001E-2</v>
      </c>
      <c r="DL29">
        <v>4.0019999999999998</v>
      </c>
      <c r="DM29">
        <v>0.03</v>
      </c>
      <c r="DN29">
        <v>516</v>
      </c>
      <c r="DO29">
        <v>15</v>
      </c>
      <c r="DP29">
        <v>0.09</v>
      </c>
      <c r="DQ29">
        <v>0.04</v>
      </c>
      <c r="DR29">
        <v>22.321786327412301</v>
      </c>
      <c r="DS29">
        <v>-8.7750547150120206E-2</v>
      </c>
      <c r="DT29">
        <v>4.9038995432481899E-2</v>
      </c>
      <c r="DU29">
        <v>1</v>
      </c>
      <c r="DV29">
        <v>-28.370653333333301</v>
      </c>
      <c r="DW29">
        <v>-3.8576195773095401E-2</v>
      </c>
      <c r="DX29">
        <v>5.4630880969974802E-2</v>
      </c>
      <c r="DY29">
        <v>1</v>
      </c>
      <c r="DZ29">
        <v>1.73682966666667</v>
      </c>
      <c r="EA29">
        <v>2.6089521690769599E-2</v>
      </c>
      <c r="EB29">
        <v>2.1010195673106299E-3</v>
      </c>
      <c r="EC29">
        <v>1</v>
      </c>
      <c r="ED29">
        <v>3</v>
      </c>
      <c r="EE29">
        <v>3</v>
      </c>
      <c r="EF29" t="s">
        <v>304</v>
      </c>
      <c r="EG29">
        <v>100</v>
      </c>
      <c r="EH29">
        <v>100</v>
      </c>
      <c r="EI29">
        <v>4.0019999999999998</v>
      </c>
      <c r="EJ29">
        <v>3.0099999999999998E-2</v>
      </c>
      <c r="EK29">
        <v>4.0022500000002301</v>
      </c>
      <c r="EL29">
        <v>0</v>
      </c>
      <c r="EM29">
        <v>0</v>
      </c>
      <c r="EN29">
        <v>0</v>
      </c>
      <c r="EO29">
        <v>3.0105000000000701E-2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7.2</v>
      </c>
      <c r="EX29">
        <v>7.2</v>
      </c>
      <c r="EY29">
        <v>2</v>
      </c>
      <c r="EZ29">
        <v>486.58300000000003</v>
      </c>
      <c r="FA29">
        <v>522.32799999999997</v>
      </c>
      <c r="FB29">
        <v>24.706499999999998</v>
      </c>
      <c r="FC29">
        <v>31.175799999999999</v>
      </c>
      <c r="FD29">
        <v>29.9999</v>
      </c>
      <c r="FE29">
        <v>31.035399999999999</v>
      </c>
      <c r="FF29">
        <v>31.084199999999999</v>
      </c>
      <c r="FG29">
        <v>41.080199999999998</v>
      </c>
      <c r="FH29">
        <v>0</v>
      </c>
      <c r="FI29">
        <v>100</v>
      </c>
      <c r="FJ29">
        <v>24.708600000000001</v>
      </c>
      <c r="FK29">
        <v>927.89700000000005</v>
      </c>
      <c r="FL29">
        <v>16.2484</v>
      </c>
      <c r="FM29">
        <v>101.087</v>
      </c>
      <c r="FN29">
        <v>100.643</v>
      </c>
    </row>
    <row r="30" spans="1:170" x14ac:dyDescent="0.25">
      <c r="A30">
        <v>14</v>
      </c>
      <c r="B30">
        <v>1608330018.5999999</v>
      </c>
      <c r="C30">
        <v>1257.5999999046301</v>
      </c>
      <c r="D30" t="s">
        <v>346</v>
      </c>
      <c r="E30" t="s">
        <v>347</v>
      </c>
      <c r="F30" t="s">
        <v>287</v>
      </c>
      <c r="G30" t="s">
        <v>288</v>
      </c>
      <c r="H30">
        <v>1608330010.5999999</v>
      </c>
      <c r="I30">
        <f t="shared" si="0"/>
        <v>1.4490535717770489E-3</v>
      </c>
      <c r="J30">
        <f t="shared" si="1"/>
        <v>26.419155189702991</v>
      </c>
      <c r="K30">
        <f t="shared" si="2"/>
        <v>1199.6087096774199</v>
      </c>
      <c r="L30">
        <f t="shared" si="3"/>
        <v>501.76869162180475</v>
      </c>
      <c r="M30">
        <f t="shared" si="4"/>
        <v>51.417183614293201</v>
      </c>
      <c r="N30">
        <f t="shared" si="5"/>
        <v>122.92616562310216</v>
      </c>
      <c r="O30">
        <f t="shared" si="6"/>
        <v>6.4049556112076328E-2</v>
      </c>
      <c r="P30">
        <f t="shared" si="7"/>
        <v>2.9707572654336505</v>
      </c>
      <c r="Q30">
        <f t="shared" si="8"/>
        <v>6.3292175681715732E-2</v>
      </c>
      <c r="R30">
        <f t="shared" si="9"/>
        <v>3.9624911117731199E-2</v>
      </c>
      <c r="S30">
        <f t="shared" si="10"/>
        <v>231.29098960632371</v>
      </c>
      <c r="T30">
        <f t="shared" si="11"/>
        <v>28.963543168390828</v>
      </c>
      <c r="U30">
        <f t="shared" si="12"/>
        <v>28.486551612903199</v>
      </c>
      <c r="V30">
        <f t="shared" si="13"/>
        <v>3.9038187319568212</v>
      </c>
      <c r="W30">
        <f t="shared" si="14"/>
        <v>42.741271075691358</v>
      </c>
      <c r="X30">
        <f t="shared" si="15"/>
        <v>1.6210030777875735</v>
      </c>
      <c r="Y30">
        <f t="shared" si="16"/>
        <v>3.7925944572797263</v>
      </c>
      <c r="Z30">
        <f t="shared" si="17"/>
        <v>2.2828156541692479</v>
      </c>
      <c r="AA30">
        <f t="shared" si="18"/>
        <v>-63.903262515367857</v>
      </c>
      <c r="AB30">
        <f t="shared" si="19"/>
        <v>-79.55172325366847</v>
      </c>
      <c r="AC30">
        <f t="shared" si="20"/>
        <v>-5.8509186324291171</v>
      </c>
      <c r="AD30">
        <f t="shared" si="21"/>
        <v>81.985085204858265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53951.441307548092</v>
      </c>
      <c r="AJ30" t="s">
        <v>289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348</v>
      </c>
      <c r="AQ30">
        <v>838.395076923077</v>
      </c>
      <c r="AR30">
        <v>1143.8399999999999</v>
      </c>
      <c r="AS30">
        <f t="shared" si="27"/>
        <v>0.26703465788652514</v>
      </c>
      <c r="AT30">
        <v>0.5</v>
      </c>
      <c r="AU30">
        <f t="shared" si="28"/>
        <v>1180.1837921760018</v>
      </c>
      <c r="AV30">
        <f t="shared" si="29"/>
        <v>26.419155189702991</v>
      </c>
      <c r="AW30">
        <f t="shared" si="30"/>
        <v>157.57498759347027</v>
      </c>
      <c r="AX30">
        <f t="shared" si="31"/>
        <v>0.52235452510840674</v>
      </c>
      <c r="AY30">
        <f t="shared" si="32"/>
        <v>2.2875168129315525E-2</v>
      </c>
      <c r="AZ30">
        <f t="shared" si="33"/>
        <v>1.8518673940411245</v>
      </c>
      <c r="BA30" t="s">
        <v>349</v>
      </c>
      <c r="BB30">
        <v>546.35</v>
      </c>
      <c r="BC30">
        <f t="shared" si="34"/>
        <v>597.4899999999999</v>
      </c>
      <c r="BD30">
        <f t="shared" si="35"/>
        <v>0.51121344805255819</v>
      </c>
      <c r="BE30">
        <f t="shared" si="36"/>
        <v>0.77998917418152758</v>
      </c>
      <c r="BF30">
        <f t="shared" si="37"/>
        <v>0.71305147322903606</v>
      </c>
      <c r="BG30">
        <f t="shared" si="38"/>
        <v>0.83179040314337283</v>
      </c>
      <c r="BH30">
        <f t="shared" si="39"/>
        <v>1399.9983870967701</v>
      </c>
      <c r="BI30">
        <f t="shared" si="40"/>
        <v>1180.1837921760018</v>
      </c>
      <c r="BJ30">
        <f t="shared" si="41"/>
        <v>0.84298939416879881</v>
      </c>
      <c r="BK30">
        <f t="shared" si="42"/>
        <v>0.19597878833759741</v>
      </c>
      <c r="BL30">
        <v>6</v>
      </c>
      <c r="BM30">
        <v>0.5</v>
      </c>
      <c r="BN30" t="s">
        <v>292</v>
      </c>
      <c r="BO30">
        <v>2</v>
      </c>
      <c r="BP30">
        <v>1608330010.5999999</v>
      </c>
      <c r="BQ30">
        <v>1199.6087096774199</v>
      </c>
      <c r="BR30">
        <v>1233.39709677419</v>
      </c>
      <c r="BS30">
        <v>15.819003225806499</v>
      </c>
      <c r="BT30">
        <v>14.1076741935484</v>
      </c>
      <c r="BU30">
        <v>1195.6058064516101</v>
      </c>
      <c r="BV30">
        <v>15.788896774193599</v>
      </c>
      <c r="BW30">
        <v>500.008225806452</v>
      </c>
      <c r="BX30">
        <v>102.371870967742</v>
      </c>
      <c r="BY30">
        <v>0.100013932258065</v>
      </c>
      <c r="BZ30">
        <v>27.989848387096799</v>
      </c>
      <c r="CA30">
        <v>28.486551612903199</v>
      </c>
      <c r="CB30">
        <v>999.9</v>
      </c>
      <c r="CC30">
        <v>0</v>
      </c>
      <c r="CD30">
        <v>0</v>
      </c>
      <c r="CE30">
        <v>9999.6348387096805</v>
      </c>
      <c r="CF30">
        <v>0</v>
      </c>
      <c r="CG30">
        <v>298.51903225806399</v>
      </c>
      <c r="CH30">
        <v>1399.9983870967701</v>
      </c>
      <c r="CI30">
        <v>0.89999574193548404</v>
      </c>
      <c r="CJ30">
        <v>0.10000429677419399</v>
      </c>
      <c r="CK30">
        <v>0</v>
      </c>
      <c r="CL30">
        <v>838.45403225806501</v>
      </c>
      <c r="CM30">
        <v>4.9993800000000004</v>
      </c>
      <c r="CN30">
        <v>11865.654838709699</v>
      </c>
      <c r="CO30">
        <v>11164.3064516129</v>
      </c>
      <c r="CP30">
        <v>48.686999999999998</v>
      </c>
      <c r="CQ30">
        <v>50.686999999999998</v>
      </c>
      <c r="CR30">
        <v>49.5</v>
      </c>
      <c r="CS30">
        <v>50.5</v>
      </c>
      <c r="CT30">
        <v>50.231709677419403</v>
      </c>
      <c r="CU30">
        <v>1255.4935483871</v>
      </c>
      <c r="CV30">
        <v>139.50483870967699</v>
      </c>
      <c r="CW30">
        <v>0</v>
      </c>
      <c r="CX30">
        <v>119.59999990463299</v>
      </c>
      <c r="CY30">
        <v>0</v>
      </c>
      <c r="CZ30">
        <v>838.395076923077</v>
      </c>
      <c r="DA30">
        <v>-17.207521346769401</v>
      </c>
      <c r="DB30">
        <v>-255.23418767704501</v>
      </c>
      <c r="DC30">
        <v>11864.646153846201</v>
      </c>
      <c r="DD30">
        <v>15</v>
      </c>
      <c r="DE30">
        <v>1608329466.0999999</v>
      </c>
      <c r="DF30" t="s">
        <v>329</v>
      </c>
      <c r="DG30">
        <v>1608329465.0999999</v>
      </c>
      <c r="DH30">
        <v>1608329466.0999999</v>
      </c>
      <c r="DI30">
        <v>19</v>
      </c>
      <c r="DJ30">
        <v>0.40200000000000002</v>
      </c>
      <c r="DK30">
        <v>-1.7000000000000001E-2</v>
      </c>
      <c r="DL30">
        <v>4.0019999999999998</v>
      </c>
      <c r="DM30">
        <v>0.03</v>
      </c>
      <c r="DN30">
        <v>516</v>
      </c>
      <c r="DO30">
        <v>15</v>
      </c>
      <c r="DP30">
        <v>0.09</v>
      </c>
      <c r="DQ30">
        <v>0.04</v>
      </c>
      <c r="DR30">
        <v>26.424589019725001</v>
      </c>
      <c r="DS30">
        <v>-0.51157994550410801</v>
      </c>
      <c r="DT30">
        <v>8.7508833007124601E-2</v>
      </c>
      <c r="DU30">
        <v>0</v>
      </c>
      <c r="DV30">
        <v>-33.784829999999999</v>
      </c>
      <c r="DW30">
        <v>0.69563426028924102</v>
      </c>
      <c r="DX30">
        <v>0.109731378526533</v>
      </c>
      <c r="DY30">
        <v>0</v>
      </c>
      <c r="DZ30">
        <v>1.7112103333333299</v>
      </c>
      <c r="EA30">
        <v>-2.6801779755288701E-2</v>
      </c>
      <c r="EB30">
        <v>2.04351573411011E-3</v>
      </c>
      <c r="EC30">
        <v>1</v>
      </c>
      <c r="ED30">
        <v>1</v>
      </c>
      <c r="EE30">
        <v>3</v>
      </c>
      <c r="EF30" t="s">
        <v>294</v>
      </c>
      <c r="EG30">
        <v>100</v>
      </c>
      <c r="EH30">
        <v>100</v>
      </c>
      <c r="EI30">
        <v>4.01</v>
      </c>
      <c r="EJ30">
        <v>3.0099999999999998E-2</v>
      </c>
      <c r="EK30">
        <v>4.0022500000002301</v>
      </c>
      <c r="EL30">
        <v>0</v>
      </c>
      <c r="EM30">
        <v>0</v>
      </c>
      <c r="EN30">
        <v>0</v>
      </c>
      <c r="EO30">
        <v>3.0105000000000701E-2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9.1999999999999993</v>
      </c>
      <c r="EX30">
        <v>9.1999999999999993</v>
      </c>
      <c r="EY30">
        <v>2</v>
      </c>
      <c r="EZ30">
        <v>486.34100000000001</v>
      </c>
      <c r="FA30">
        <v>522.66899999999998</v>
      </c>
      <c r="FB30">
        <v>24.5748</v>
      </c>
      <c r="FC30">
        <v>31.192</v>
      </c>
      <c r="FD30">
        <v>30.0001</v>
      </c>
      <c r="FE30">
        <v>31.032599999999999</v>
      </c>
      <c r="FF30">
        <v>31.081600000000002</v>
      </c>
      <c r="FG30">
        <v>51.781300000000002</v>
      </c>
      <c r="FH30">
        <v>0</v>
      </c>
      <c r="FI30">
        <v>100</v>
      </c>
      <c r="FJ30">
        <v>24.576000000000001</v>
      </c>
      <c r="FK30">
        <v>1233.42</v>
      </c>
      <c r="FL30">
        <v>16.072199999999999</v>
      </c>
      <c r="FM30">
        <v>101.081</v>
      </c>
      <c r="FN30">
        <v>100.637</v>
      </c>
    </row>
    <row r="31" spans="1:170" x14ac:dyDescent="0.25">
      <c r="A31">
        <v>15</v>
      </c>
      <c r="B31">
        <v>1608330139.0999999</v>
      </c>
      <c r="C31">
        <v>1378.0999999046301</v>
      </c>
      <c r="D31" t="s">
        <v>350</v>
      </c>
      <c r="E31" t="s">
        <v>351</v>
      </c>
      <c r="F31" t="s">
        <v>287</v>
      </c>
      <c r="G31" t="s">
        <v>288</v>
      </c>
      <c r="H31">
        <v>1608330131.0999999</v>
      </c>
      <c r="I31">
        <f t="shared" si="0"/>
        <v>1.3946078991875768E-3</v>
      </c>
      <c r="J31">
        <f t="shared" si="1"/>
        <v>25.474788578810148</v>
      </c>
      <c r="K31">
        <f t="shared" si="2"/>
        <v>1401.7237741935501</v>
      </c>
      <c r="L31">
        <f t="shared" si="3"/>
        <v>685.28713223351019</v>
      </c>
      <c r="M31">
        <f t="shared" si="4"/>
        <v>70.223296735077554</v>
      </c>
      <c r="N31">
        <f t="shared" si="5"/>
        <v>143.63857120005787</v>
      </c>
      <c r="O31">
        <f t="shared" si="6"/>
        <v>6.072616681008066E-2</v>
      </c>
      <c r="P31">
        <f t="shared" si="7"/>
        <v>2.9730151780118166</v>
      </c>
      <c r="Q31">
        <f t="shared" si="8"/>
        <v>6.0045405087033418E-2</v>
      </c>
      <c r="R31">
        <f t="shared" si="9"/>
        <v>3.7588905912225953E-2</v>
      </c>
      <c r="S31">
        <f t="shared" si="10"/>
        <v>231.28934936975153</v>
      </c>
      <c r="T31">
        <f t="shared" si="11"/>
        <v>28.98155012760558</v>
      </c>
      <c r="U31">
        <f t="shared" si="12"/>
        <v>28.487235483871</v>
      </c>
      <c r="V31">
        <f t="shared" si="13"/>
        <v>3.9039738079232733</v>
      </c>
      <c r="W31">
        <f t="shared" si="14"/>
        <v>41.852268358371767</v>
      </c>
      <c r="X31">
        <f t="shared" si="15"/>
        <v>1.587726579092285</v>
      </c>
      <c r="Y31">
        <f t="shared" si="16"/>
        <v>3.7936452225168096</v>
      </c>
      <c r="Z31">
        <f t="shared" si="17"/>
        <v>2.3162472288309885</v>
      </c>
      <c r="AA31">
        <f t="shared" si="18"/>
        <v>-61.50220835417214</v>
      </c>
      <c r="AB31">
        <f t="shared" si="19"/>
        <v>-78.960203698058692</v>
      </c>
      <c r="AC31">
        <f t="shared" si="20"/>
        <v>-5.8031596412578912</v>
      </c>
      <c r="AD31">
        <f t="shared" si="21"/>
        <v>85.02377767626281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54016.758095452074</v>
      </c>
      <c r="AJ31" t="s">
        <v>289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833.79888461538496</v>
      </c>
      <c r="AR31">
        <v>1127.27</v>
      </c>
      <c r="AS31">
        <f t="shared" si="27"/>
        <v>0.26033790962645598</v>
      </c>
      <c r="AT31">
        <v>0.5</v>
      </c>
      <c r="AU31">
        <f t="shared" si="28"/>
        <v>1180.1731760470905</v>
      </c>
      <c r="AV31">
        <f t="shared" si="29"/>
        <v>25.474788578810148</v>
      </c>
      <c r="AW31">
        <f t="shared" si="30"/>
        <v>153.62190882465748</v>
      </c>
      <c r="AX31">
        <f t="shared" si="31"/>
        <v>0.51748028422649417</v>
      </c>
      <c r="AY31">
        <f t="shared" si="32"/>
        <v>2.2075180649239603E-2</v>
      </c>
      <c r="AZ31">
        <f t="shared" si="33"/>
        <v>1.8937876462604344</v>
      </c>
      <c r="BA31" t="s">
        <v>353</v>
      </c>
      <c r="BB31">
        <v>543.92999999999995</v>
      </c>
      <c r="BC31">
        <f t="shared" si="34"/>
        <v>583.34</v>
      </c>
      <c r="BD31">
        <f t="shared" si="35"/>
        <v>0.5030875910868704</v>
      </c>
      <c r="BE31">
        <f t="shared" si="36"/>
        <v>0.78539079888895014</v>
      </c>
      <c r="BF31">
        <f t="shared" si="37"/>
        <v>0.71266646243165332</v>
      </c>
      <c r="BG31">
        <f t="shared" si="38"/>
        <v>0.83829711011712738</v>
      </c>
      <c r="BH31">
        <f t="shared" si="39"/>
        <v>1399.98548387097</v>
      </c>
      <c r="BI31">
        <f t="shared" si="40"/>
        <v>1180.1731760470905</v>
      </c>
      <c r="BJ31">
        <f t="shared" si="41"/>
        <v>0.84298958070901064</v>
      </c>
      <c r="BK31">
        <f t="shared" si="42"/>
        <v>0.19597916141802124</v>
      </c>
      <c r="BL31">
        <v>6</v>
      </c>
      <c r="BM31">
        <v>0.5</v>
      </c>
      <c r="BN31" t="s">
        <v>292</v>
      </c>
      <c r="BO31">
        <v>2</v>
      </c>
      <c r="BP31">
        <v>1608330131.0999999</v>
      </c>
      <c r="BQ31">
        <v>1401.7237741935501</v>
      </c>
      <c r="BR31">
        <v>1434.6390322580601</v>
      </c>
      <c r="BS31">
        <v>15.494125806451599</v>
      </c>
      <c r="BT31">
        <v>13.8465419354839</v>
      </c>
      <c r="BU31">
        <v>1395.74677419355</v>
      </c>
      <c r="BV31">
        <v>15.484125806451599</v>
      </c>
      <c r="BW31">
        <v>500.00477419354797</v>
      </c>
      <c r="BX31">
        <v>102.372870967742</v>
      </c>
      <c r="BY31">
        <v>9.9937045161290303E-2</v>
      </c>
      <c r="BZ31">
        <v>27.994599999999998</v>
      </c>
      <c r="CA31">
        <v>28.487235483871</v>
      </c>
      <c r="CB31">
        <v>999.9</v>
      </c>
      <c r="CC31">
        <v>0</v>
      </c>
      <c r="CD31">
        <v>0</v>
      </c>
      <c r="CE31">
        <v>10012.3219354839</v>
      </c>
      <c r="CF31">
        <v>0</v>
      </c>
      <c r="CG31">
        <v>299.885290322581</v>
      </c>
      <c r="CH31">
        <v>1399.98548387097</v>
      </c>
      <c r="CI31">
        <v>0.89998935483870901</v>
      </c>
      <c r="CJ31">
        <v>0.10001065483870999</v>
      </c>
      <c r="CK31">
        <v>0</v>
      </c>
      <c r="CL31">
        <v>833.90754838709699</v>
      </c>
      <c r="CM31">
        <v>4.9993800000000004</v>
      </c>
      <c r="CN31">
        <v>11789.603225806401</v>
      </c>
      <c r="CO31">
        <v>11164.1870967742</v>
      </c>
      <c r="CP31">
        <v>48.686999999999998</v>
      </c>
      <c r="CQ31">
        <v>50.75</v>
      </c>
      <c r="CR31">
        <v>49.52</v>
      </c>
      <c r="CS31">
        <v>50.515999999999998</v>
      </c>
      <c r="CT31">
        <v>50.227645161290297</v>
      </c>
      <c r="CU31">
        <v>1255.47322580645</v>
      </c>
      <c r="CV31">
        <v>139.512258064516</v>
      </c>
      <c r="CW31">
        <v>0</v>
      </c>
      <c r="CX31">
        <v>119.59999990463299</v>
      </c>
      <c r="CY31">
        <v>0</v>
      </c>
      <c r="CZ31">
        <v>833.79888461538496</v>
      </c>
      <c r="DA31">
        <v>-14.5444444281004</v>
      </c>
      <c r="DB31">
        <v>-183.94188013386</v>
      </c>
      <c r="DC31">
        <v>11788.5423076923</v>
      </c>
      <c r="DD31">
        <v>15</v>
      </c>
      <c r="DE31">
        <v>1608330177.0999999</v>
      </c>
      <c r="DF31" t="s">
        <v>354</v>
      </c>
      <c r="DG31">
        <v>1608330177.0999999</v>
      </c>
      <c r="DH31">
        <v>1608330159.0999999</v>
      </c>
      <c r="DI31">
        <v>20</v>
      </c>
      <c r="DJ31">
        <v>1.976</v>
      </c>
      <c r="DK31">
        <v>-0.02</v>
      </c>
      <c r="DL31">
        <v>5.9770000000000003</v>
      </c>
      <c r="DM31">
        <v>0.01</v>
      </c>
      <c r="DN31">
        <v>1435</v>
      </c>
      <c r="DO31">
        <v>14</v>
      </c>
      <c r="DP31">
        <v>0.09</v>
      </c>
      <c r="DQ31">
        <v>0.05</v>
      </c>
      <c r="DR31">
        <v>27.1187788013298</v>
      </c>
      <c r="DS31">
        <v>-0.85254792975767202</v>
      </c>
      <c r="DT31">
        <v>9.7227868807944096E-2</v>
      </c>
      <c r="DU31">
        <v>0</v>
      </c>
      <c r="DV31">
        <v>-34.892583333333299</v>
      </c>
      <c r="DW31">
        <v>0.79091879866527903</v>
      </c>
      <c r="DX31">
        <v>9.8648220404064402E-2</v>
      </c>
      <c r="DY31">
        <v>0</v>
      </c>
      <c r="DZ31">
        <v>1.6677693333333301</v>
      </c>
      <c r="EA31">
        <v>-2.89852725250332E-2</v>
      </c>
      <c r="EB31">
        <v>2.2690334702002201E-3</v>
      </c>
      <c r="EC31">
        <v>1</v>
      </c>
      <c r="ED31">
        <v>1</v>
      </c>
      <c r="EE31">
        <v>3</v>
      </c>
      <c r="EF31" t="s">
        <v>294</v>
      </c>
      <c r="EG31">
        <v>100</v>
      </c>
      <c r="EH31">
        <v>100</v>
      </c>
      <c r="EI31">
        <v>5.9770000000000003</v>
      </c>
      <c r="EJ31">
        <v>0.01</v>
      </c>
      <c r="EK31">
        <v>4.0022500000002301</v>
      </c>
      <c r="EL31">
        <v>0</v>
      </c>
      <c r="EM31">
        <v>0</v>
      </c>
      <c r="EN31">
        <v>0</v>
      </c>
      <c r="EO31">
        <v>3.0105000000000701E-2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11.2</v>
      </c>
      <c r="EX31">
        <v>11.2</v>
      </c>
      <c r="EY31">
        <v>2</v>
      </c>
      <c r="EZ31">
        <v>486.05799999999999</v>
      </c>
      <c r="FA31">
        <v>522.93100000000004</v>
      </c>
      <c r="FB31">
        <v>24.6005</v>
      </c>
      <c r="FC31">
        <v>31.223500000000001</v>
      </c>
      <c r="FD31">
        <v>30.0002</v>
      </c>
      <c r="FE31">
        <v>31.050899999999999</v>
      </c>
      <c r="FF31">
        <v>31.097799999999999</v>
      </c>
      <c r="FG31">
        <v>58.567999999999998</v>
      </c>
      <c r="FH31">
        <v>0</v>
      </c>
      <c r="FI31">
        <v>100</v>
      </c>
      <c r="FJ31">
        <v>24.603200000000001</v>
      </c>
      <c r="FK31">
        <v>1434.67</v>
      </c>
      <c r="FL31">
        <v>15.7727</v>
      </c>
      <c r="FM31">
        <v>101.071</v>
      </c>
      <c r="FN31">
        <v>100.629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2020-12-18T14:58:38Z</dcterms:created>
  <dcterms:modified xsi:type="dcterms:W3CDTF">2021-05-04T23:52:25Z</dcterms:modified>
</cp:coreProperties>
</file>