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AF6DAA2-BE1C-4E00-A62C-33C2E432AE64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Y31" i="1"/>
  <c r="X31" i="1"/>
  <c r="W31" i="1"/>
  <c r="P31" i="1"/>
  <c r="BK30" i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Y30" i="1"/>
  <c r="X30" i="1"/>
  <c r="W30" i="1"/>
  <c r="P30" i="1"/>
  <c r="J30" i="1"/>
  <c r="AV30" i="1" s="1"/>
  <c r="BK29" i="1"/>
  <c r="BJ29" i="1"/>
  <c r="BH29" i="1"/>
  <c r="BI29" i="1" s="1"/>
  <c r="S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H29" i="1"/>
  <c r="AG29" i="1"/>
  <c r="I29" i="1" s="1"/>
  <c r="Y29" i="1"/>
  <c r="X29" i="1"/>
  <c r="W29" i="1" s="1"/>
  <c r="P29" i="1"/>
  <c r="N29" i="1"/>
  <c r="K29" i="1"/>
  <c r="J29" i="1"/>
  <c r="AV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 s="1"/>
  <c r="AH28" i="1"/>
  <c r="Y28" i="1"/>
  <c r="X28" i="1"/>
  <c r="W28" i="1" s="1"/>
  <c r="P28" i="1"/>
  <c r="BK27" i="1"/>
  <c r="BJ27" i="1"/>
  <c r="BH27" i="1"/>
  <c r="BI27" i="1" s="1"/>
  <c r="AU27" i="1" s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AH27" i="1"/>
  <c r="Y27" i="1"/>
  <c r="X27" i="1"/>
  <c r="W27" i="1" s="1"/>
  <c r="S27" i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V26" i="1"/>
  <c r="AY26" i="1" s="1"/>
  <c r="AS26" i="1"/>
  <c r="AN26" i="1"/>
  <c r="AM26" i="1"/>
  <c r="AI26" i="1"/>
  <c r="AG26" i="1"/>
  <c r="J26" i="1" s="1"/>
  <c r="Y26" i="1"/>
  <c r="X26" i="1"/>
  <c r="W26" i="1"/>
  <c r="S26" i="1"/>
  <c r="P26" i="1"/>
  <c r="N26" i="1"/>
  <c r="K26" i="1"/>
  <c r="BK25" i="1"/>
  <c r="BJ25" i="1"/>
  <c r="BI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I25" i="1"/>
  <c r="AA25" i="1" s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I24" i="1"/>
  <c r="AA24" i="1" s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J22" i="1"/>
  <c r="AV22" i="1" s="1"/>
  <c r="BK21" i="1"/>
  <c r="BJ21" i="1"/>
  <c r="BI21" i="1" s="1"/>
  <c r="S21" i="1" s="1"/>
  <c r="BH21" i="1"/>
  <c r="BG21" i="1"/>
  <c r="BF21" i="1"/>
  <c r="BE21" i="1"/>
  <c r="BD21" i="1"/>
  <c r="BC21" i="1"/>
  <c r="AX21" i="1" s="1"/>
  <c r="AZ21" i="1"/>
  <c r="AU21" i="1"/>
  <c r="AW21" i="1" s="1"/>
  <c r="AS21" i="1"/>
  <c r="AM21" i="1"/>
  <c r="AN21" i="1" s="1"/>
  <c r="AI21" i="1"/>
  <c r="AG21" i="1" s="1"/>
  <c r="Y21" i="1"/>
  <c r="X21" i="1"/>
  <c r="W21" i="1" s="1"/>
  <c r="P21" i="1"/>
  <c r="K21" i="1"/>
  <c r="J21" i="1"/>
  <c r="AV21" i="1" s="1"/>
  <c r="AY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AH19" i="1"/>
  <c r="AA19" i="1"/>
  <c r="Y19" i="1"/>
  <c r="X19" i="1"/>
  <c r="P19" i="1"/>
  <c r="K19" i="1"/>
  <c r="I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P18" i="1"/>
  <c r="N18" i="1"/>
  <c r="K18" i="1"/>
  <c r="BK17" i="1"/>
  <c r="BJ17" i="1"/>
  <c r="BI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X17" i="1"/>
  <c r="W17" i="1"/>
  <c r="P17" i="1"/>
  <c r="J17" i="1" l="1"/>
  <c r="AV17" i="1" s="1"/>
  <c r="AY17" i="1" s="1"/>
  <c r="K17" i="1"/>
  <c r="AH17" i="1"/>
  <c r="N17" i="1"/>
  <c r="I17" i="1"/>
  <c r="K20" i="1"/>
  <c r="J20" i="1"/>
  <c r="AV20" i="1" s="1"/>
  <c r="AY20" i="1" s="1"/>
  <c r="I20" i="1"/>
  <c r="K23" i="1"/>
  <c r="J23" i="1"/>
  <c r="AV23" i="1" s="1"/>
  <c r="AH23" i="1"/>
  <c r="I23" i="1"/>
  <c r="N23" i="1"/>
  <c r="AW29" i="1"/>
  <c r="T29" i="1"/>
  <c r="U29" i="1" s="1"/>
  <c r="Q29" i="1" s="1"/>
  <c r="O29" i="1" s="1"/>
  <c r="R29" i="1" s="1"/>
  <c r="L29" i="1" s="1"/>
  <c r="M29" i="1" s="1"/>
  <c r="S19" i="1"/>
  <c r="AW19" i="1"/>
  <c r="AY22" i="1"/>
  <c r="N22" i="1"/>
  <c r="K22" i="1"/>
  <c r="I22" i="1"/>
  <c r="AH22" i="1"/>
  <c r="AW24" i="1"/>
  <c r="AU25" i="1"/>
  <c r="AW25" i="1" s="1"/>
  <c r="S25" i="1"/>
  <c r="AY29" i="1"/>
  <c r="AU29" i="1"/>
  <c r="K31" i="1"/>
  <c r="J31" i="1"/>
  <c r="AV31" i="1" s="1"/>
  <c r="AY31" i="1" s="1"/>
  <c r="I31" i="1"/>
  <c r="AH31" i="1"/>
  <c r="N31" i="1"/>
  <c r="W19" i="1"/>
  <c r="AU24" i="1"/>
  <c r="S24" i="1"/>
  <c r="AW26" i="1"/>
  <c r="K28" i="1"/>
  <c r="J28" i="1"/>
  <c r="AV28" i="1" s="1"/>
  <c r="AY28" i="1" s="1"/>
  <c r="I28" i="1"/>
  <c r="N28" i="1"/>
  <c r="N30" i="1"/>
  <c r="K30" i="1"/>
  <c r="I30" i="1"/>
  <c r="AH30" i="1"/>
  <c r="AA29" i="1"/>
  <c r="AU17" i="1"/>
  <c r="AW17" i="1" s="1"/>
  <c r="S17" i="1"/>
  <c r="T20" i="1"/>
  <c r="U20" i="1" s="1"/>
  <c r="AU22" i="1"/>
  <c r="AW22" i="1" s="1"/>
  <c r="S22" i="1"/>
  <c r="J25" i="1"/>
  <c r="AV25" i="1" s="1"/>
  <c r="AY25" i="1" s="1"/>
  <c r="K25" i="1"/>
  <c r="AH25" i="1"/>
  <c r="N27" i="1"/>
  <c r="J27" i="1"/>
  <c r="AV27" i="1" s="1"/>
  <c r="AY27" i="1" s="1"/>
  <c r="I27" i="1"/>
  <c r="T27" i="1" s="1"/>
  <c r="U27" i="1" s="1"/>
  <c r="S31" i="1"/>
  <c r="AU31" i="1"/>
  <c r="AW31" i="1" s="1"/>
  <c r="I21" i="1"/>
  <c r="AH21" i="1"/>
  <c r="N21" i="1"/>
  <c r="S23" i="1"/>
  <c r="AU23" i="1"/>
  <c r="AW23" i="1" s="1"/>
  <c r="N19" i="1"/>
  <c r="J19" i="1"/>
  <c r="AV19" i="1" s="1"/>
  <c r="AY19" i="1" s="1"/>
  <c r="N25" i="1"/>
  <c r="K27" i="1"/>
  <c r="T28" i="1"/>
  <c r="U28" i="1" s="1"/>
  <c r="BI30" i="1"/>
  <c r="N20" i="1"/>
  <c r="AH20" i="1"/>
  <c r="AH24" i="1"/>
  <c r="N24" i="1"/>
  <c r="K24" i="1"/>
  <c r="J24" i="1"/>
  <c r="AV24" i="1" s="1"/>
  <c r="AY24" i="1" s="1"/>
  <c r="AH18" i="1"/>
  <c r="AH26" i="1"/>
  <c r="I18" i="1"/>
  <c r="I26" i="1"/>
  <c r="V27" i="1" l="1"/>
  <c r="Z27" i="1" s="1"/>
  <c r="AC27" i="1"/>
  <c r="AB27" i="1"/>
  <c r="AC20" i="1"/>
  <c r="V20" i="1"/>
  <c r="Z20" i="1" s="1"/>
  <c r="AA20" i="1"/>
  <c r="Q20" i="1"/>
  <c r="O20" i="1" s="1"/>
  <c r="R20" i="1" s="1"/>
  <c r="L20" i="1" s="1"/>
  <c r="M20" i="1" s="1"/>
  <c r="Q26" i="1"/>
  <c r="O26" i="1" s="1"/>
  <c r="R26" i="1" s="1"/>
  <c r="L26" i="1" s="1"/>
  <c r="M26" i="1" s="1"/>
  <c r="AA26" i="1"/>
  <c r="V28" i="1"/>
  <c r="Z28" i="1" s="1"/>
  <c r="AC28" i="1"/>
  <c r="T17" i="1"/>
  <c r="U17" i="1" s="1"/>
  <c r="T24" i="1"/>
  <c r="U24" i="1" s="1"/>
  <c r="T23" i="1"/>
  <c r="U23" i="1" s="1"/>
  <c r="Q27" i="1"/>
  <c r="O27" i="1" s="1"/>
  <c r="R27" i="1" s="1"/>
  <c r="L27" i="1" s="1"/>
  <c r="M27" i="1" s="1"/>
  <c r="AA27" i="1"/>
  <c r="AA22" i="1"/>
  <c r="Q18" i="1"/>
  <c r="O18" i="1" s="1"/>
  <c r="R18" i="1" s="1"/>
  <c r="L18" i="1" s="1"/>
  <c r="M18" i="1" s="1"/>
  <c r="AA18" i="1"/>
  <c r="Q21" i="1"/>
  <c r="O21" i="1" s="1"/>
  <c r="R21" i="1" s="1"/>
  <c r="L21" i="1" s="1"/>
  <c r="M21" i="1" s="1"/>
  <c r="AA21" i="1"/>
  <c r="AB20" i="1"/>
  <c r="T25" i="1"/>
  <c r="U25" i="1" s="1"/>
  <c r="AA23" i="1"/>
  <c r="Q23" i="1"/>
  <c r="O23" i="1" s="1"/>
  <c r="R23" i="1" s="1"/>
  <c r="L23" i="1" s="1"/>
  <c r="M23" i="1" s="1"/>
  <c r="T21" i="1"/>
  <c r="U21" i="1" s="1"/>
  <c r="T31" i="1"/>
  <c r="U31" i="1" s="1"/>
  <c r="AB28" i="1"/>
  <c r="AA28" i="1"/>
  <c r="Q28" i="1"/>
  <c r="O28" i="1" s="1"/>
  <c r="R28" i="1" s="1"/>
  <c r="L28" i="1" s="1"/>
  <c r="M28" i="1" s="1"/>
  <c r="T19" i="1"/>
  <c r="U19" i="1" s="1"/>
  <c r="T26" i="1"/>
  <c r="U26" i="1" s="1"/>
  <c r="T22" i="1"/>
  <c r="U22" i="1" s="1"/>
  <c r="Q22" i="1" s="1"/>
  <c r="O22" i="1" s="1"/>
  <c r="R22" i="1" s="1"/>
  <c r="L22" i="1" s="1"/>
  <c r="M22" i="1" s="1"/>
  <c r="V29" i="1"/>
  <c r="Z29" i="1" s="1"/>
  <c r="AC29" i="1"/>
  <c r="AY23" i="1"/>
  <c r="T18" i="1"/>
  <c r="U18" i="1" s="1"/>
  <c r="AU30" i="1"/>
  <c r="S30" i="1"/>
  <c r="AB29" i="1"/>
  <c r="AA30" i="1"/>
  <c r="AA31" i="1"/>
  <c r="Q31" i="1"/>
  <c r="O31" i="1" s="1"/>
  <c r="R31" i="1" s="1"/>
  <c r="L31" i="1" s="1"/>
  <c r="M31" i="1" s="1"/>
  <c r="AA17" i="1"/>
  <c r="Q17" i="1"/>
  <c r="O17" i="1" s="1"/>
  <c r="R17" i="1" s="1"/>
  <c r="L17" i="1" s="1"/>
  <c r="M17" i="1" s="1"/>
  <c r="V21" i="1" l="1"/>
  <c r="Z21" i="1" s="1"/>
  <c r="AC21" i="1"/>
  <c r="AD21" i="1" s="1"/>
  <c r="AB21" i="1"/>
  <c r="V24" i="1"/>
  <c r="Z24" i="1" s="1"/>
  <c r="AC24" i="1"/>
  <c r="AD24" i="1" s="1"/>
  <c r="AB24" i="1"/>
  <c r="Q24" i="1"/>
  <c r="O24" i="1" s="1"/>
  <c r="R24" i="1" s="1"/>
  <c r="L24" i="1" s="1"/>
  <c r="M24" i="1" s="1"/>
  <c r="V19" i="1"/>
  <c r="Z19" i="1" s="1"/>
  <c r="AC19" i="1"/>
  <c r="AD19" i="1" s="1"/>
  <c r="Q19" i="1"/>
  <c r="O19" i="1" s="1"/>
  <c r="R19" i="1" s="1"/>
  <c r="L19" i="1" s="1"/>
  <c r="M19" i="1" s="1"/>
  <c r="AB19" i="1"/>
  <c r="AC18" i="1"/>
  <c r="AB18" i="1"/>
  <c r="V18" i="1"/>
  <c r="Z18" i="1" s="1"/>
  <c r="T30" i="1"/>
  <c r="U30" i="1" s="1"/>
  <c r="AC17" i="1"/>
  <c r="AB17" i="1"/>
  <c r="V17" i="1"/>
  <c r="Z17" i="1" s="1"/>
  <c r="AD20" i="1"/>
  <c r="AD29" i="1"/>
  <c r="AC25" i="1"/>
  <c r="AB25" i="1"/>
  <c r="V25" i="1"/>
  <c r="Z25" i="1" s="1"/>
  <c r="Q25" i="1"/>
  <c r="O25" i="1" s="1"/>
  <c r="R25" i="1" s="1"/>
  <c r="L25" i="1" s="1"/>
  <c r="M25" i="1" s="1"/>
  <c r="AD28" i="1"/>
  <c r="AD27" i="1"/>
  <c r="AC26" i="1"/>
  <c r="AB26" i="1"/>
  <c r="V26" i="1"/>
  <c r="Z26" i="1" s="1"/>
  <c r="AW30" i="1"/>
  <c r="AY30" i="1"/>
  <c r="V22" i="1"/>
  <c r="Z22" i="1" s="1"/>
  <c r="AC22" i="1"/>
  <c r="AD22" i="1" s="1"/>
  <c r="AB22" i="1"/>
  <c r="V31" i="1"/>
  <c r="Z31" i="1" s="1"/>
  <c r="AC31" i="1"/>
  <c r="AD31" i="1" s="1"/>
  <c r="AB31" i="1"/>
  <c r="V23" i="1"/>
  <c r="Z23" i="1" s="1"/>
  <c r="AC23" i="1"/>
  <c r="AD23" i="1" s="1"/>
  <c r="AB23" i="1"/>
  <c r="AD25" i="1" l="1"/>
  <c r="AD26" i="1"/>
  <c r="AD18" i="1"/>
  <c r="V30" i="1"/>
  <c r="Z30" i="1" s="1"/>
  <c r="AC30" i="1"/>
  <c r="AB30" i="1"/>
  <c r="Q30" i="1"/>
  <c r="O30" i="1" s="1"/>
  <c r="R30" i="1" s="1"/>
  <c r="L30" i="1" s="1"/>
  <c r="M30" i="1" s="1"/>
  <c r="AD17" i="1"/>
  <c r="AD30" i="1" l="1"/>
</calcChain>
</file>

<file path=xl/sharedStrings.xml><?xml version="1.0" encoding="utf-8"?>
<sst xmlns="http://schemas.openxmlformats.org/spreadsheetml/2006/main" count="697" uniqueCount="355">
  <si>
    <t>File opened</t>
  </si>
  <si>
    <t>2020-12-18 13:56:28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</si>
  <si>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</si>
  <si>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</si>
  <si>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</si>
  <si>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</si>
  <si>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</si>
  <si>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</si>
  <si>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</si>
  <si>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</si>
  <si>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</si>
  <si>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</si>
  <si>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</si>
  <si>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</si>
  <si>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</si>
  <si>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</si>
  <si>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</si>
  <si>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</si>
  <si>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</si>
  <si>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</si>
  <si>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</si>
  <si>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</si>
  <si>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</si>
  <si>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13:56:28</t>
  </si>
  <si>
    <t>Stability Definition:	ΔCO2 (Meas2): Slp&lt;0.2 Per=15	ΔH2O (Meas2): Slp&lt;0.2 Per=15	A (GasEx): Slp&lt;0.5 Per=15</t>
  </si>
  <si>
    <t>14:01:11</t>
  </si>
  <si>
    <t/>
  </si>
  <si>
    <t>14:01:24</t>
  </si>
  <si>
    <t>accidentaly watered before curve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</si>
  <si>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</si>
  <si>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</si>
  <si>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</si>
  <si>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</si>
  <si>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</si>
  <si>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</si>
  <si>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</si>
  <si>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</si>
  <si>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</si>
  <si>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</si>
  <si>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</si>
  <si>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</si>
  <si>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</si>
  <si>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</si>
  <si>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</si>
  <si>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</si>
  <si>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</si>
  <si>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</si>
  <si>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</si>
  <si>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</si>
  <si>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</si>
  <si>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</si>
  <si>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</si>
  <si>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</si>
  <si>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</si>
  <si>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</si>
  <si>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</si>
  <si>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</si>
  <si>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</si>
  <si>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</si>
  <si>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</si>
  <si>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</si>
  <si>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</si>
  <si>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</si>
  <si>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</si>
  <si>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</si>
  <si>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</si>
  <si>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</si>
  <si>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</si>
  <si>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</si>
  <si>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</si>
  <si>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</si>
  <si>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</si>
  <si>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</si>
  <si>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</si>
  <si>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</si>
  <si>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</si>
  <si>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</si>
  <si>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</si>
  <si>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</si>
  <si>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</si>
  <si>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</si>
  <si>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</si>
  <si>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</si>
  <si>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</si>
  <si>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</si>
  <si>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</si>
  <si>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</si>
  <si>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</si>
  <si>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</si>
  <si>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</si>
  <si>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</si>
  <si>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</si>
  <si>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</si>
  <si>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</si>
  <si>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</si>
  <si>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</si>
  <si>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</si>
  <si>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</si>
  <si>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</si>
  <si>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</si>
  <si>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</si>
  <si>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</si>
  <si>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</si>
  <si>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</si>
  <si>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</si>
  <si>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</si>
  <si>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</si>
  <si>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</si>
  <si>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</si>
  <si>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</si>
  <si>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</si>
  <si>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</si>
  <si>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</si>
  <si>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</si>
  <si>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</si>
  <si>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</si>
  <si>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</si>
  <si>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</si>
  <si>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</si>
  <si>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</si>
  <si>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</si>
  <si>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</si>
  <si>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</si>
  <si>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</si>
  <si>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</si>
  <si>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</si>
  <si>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</si>
  <si>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</si>
  <si>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</si>
  <si>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</si>
  <si>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</si>
  <si>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</si>
  <si>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</si>
  <si>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</si>
  <si>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</si>
  <si>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</si>
  <si>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</si>
  <si>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</si>
  <si>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</si>
  <si>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</si>
  <si>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</si>
  <si>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</si>
  <si>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</si>
  <si>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</si>
  <si>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</si>
  <si>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</si>
  <si>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</si>
  <si>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</si>
  <si>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</si>
  <si>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</si>
  <si>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</si>
  <si>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</si>
  <si>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</si>
  <si>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</si>
  <si>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</si>
  <si>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</si>
  <si>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</si>
  <si>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</si>
  <si>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</si>
  <si>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</si>
  <si>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</si>
  <si>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</si>
  <si>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</si>
  <si>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</si>
  <si>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</si>
  <si>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</si>
  <si>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</si>
  <si>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</si>
  <si>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</si>
  <si>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</si>
  <si>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</si>
  <si>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</si>
  <si>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</si>
  <si>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</si>
  <si>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</si>
  <si>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</si>
  <si>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</si>
  <si>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</si>
  <si>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</si>
  <si>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</si>
  <si>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</si>
  <si>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</si>
  <si>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</si>
  <si>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</si>
  <si>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</si>
  <si>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</si>
  <si>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</si>
  <si>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</si>
  <si>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</si>
  <si>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</si>
  <si>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</si>
  <si>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</si>
  <si>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</si>
  <si>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</si>
  <si>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</si>
  <si>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</si>
  <si>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</si>
  <si>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</si>
  <si>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</si>
  <si>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</si>
  <si>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</si>
  <si>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</si>
  <si>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</si>
  <si>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</si>
  <si>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</si>
  <si>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</si>
  <si>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</si>
  <si>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</si>
  <si>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</si>
  <si>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</si>
  <si>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</si>
  <si>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</si>
  <si>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</si>
  <si>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</si>
  <si>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</si>
  <si>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</si>
  <si>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</si>
  <si>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</si>
  <si>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</si>
  <si>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</si>
  <si>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</si>
  <si>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</si>
  <si>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</si>
  <si>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</si>
  <si>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</si>
  <si>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</si>
  <si>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</si>
  <si>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</si>
  <si>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</si>
  <si>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</si>
  <si>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</si>
  <si>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</si>
  <si>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</si>
  <si>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</si>
  <si>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</si>
  <si>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</si>
  <si>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</si>
  <si>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</si>
  <si>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</si>
  <si>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</si>
  <si>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</si>
  <si>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</si>
  <si>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</si>
  <si>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</si>
  <si>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</si>
  <si>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</si>
  <si>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</si>
  <si>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</si>
  <si>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</si>
  <si>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</si>
  <si>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</si>
  <si>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</si>
  <si>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</si>
  <si>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</si>
  <si>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</si>
  <si>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</si>
  <si>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</si>
  <si>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</si>
  <si>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</si>
  <si>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</si>
  <si>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</si>
  <si>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</si>
  <si>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</si>
  <si>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</si>
  <si>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</si>
  <si>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</si>
  <si>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</si>
  <si>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</si>
  <si>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</si>
  <si>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</si>
  <si>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</si>
  <si>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</si>
  <si>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</si>
  <si>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</si>
  <si>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</si>
  <si>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</si>
  <si>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</si>
  <si>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</si>
  <si>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</si>
  <si>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</si>
  <si>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</si>
  <si>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</si>
  <si>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</si>
  <si>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</si>
  <si>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</si>
  <si>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</si>
  <si>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</si>
  <si>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14:03:13</t>
  </si>
  <si>
    <t>14:03:13</t>
  </si>
  <si>
    <t>1149</t>
  </si>
  <si>
    <t>_1</t>
  </si>
  <si>
    <t>RECT-4143-20200907-06_33_50</t>
  </si>
  <si>
    <t>RECT-8709-20201218-14_03_16</t>
  </si>
  <si>
    <t>DARK-8710-20201218-14_03_18</t>
  </si>
  <si>
    <t>0: Broadleaf</t>
  </si>
  <si>
    <t>14:02:44</t>
  </si>
  <si>
    <t>1/3</t>
  </si>
  <si>
    <t>20201218 14:04:56</t>
  </si>
  <si>
    <t>14:04:56</t>
  </si>
  <si>
    <t>RECT-8711-20201218-14_05_00</t>
  </si>
  <si>
    <t>DARK-8712-20201218-14_05_02</t>
  </si>
  <si>
    <t>3/3</t>
  </si>
  <si>
    <t>20201218 14:05:58</t>
  </si>
  <si>
    <t>14:05:58</t>
  </si>
  <si>
    <t>RECT-8713-20201218-14_06_02</t>
  </si>
  <si>
    <t>DARK-8714-20201218-14_06_04</t>
  </si>
  <si>
    <t>20201218 14:07:16</t>
  </si>
  <si>
    <t>14:07:16</t>
  </si>
  <si>
    <t>RECT-8715-20201218-14_07_20</t>
  </si>
  <si>
    <t>DARK-8716-20201218-14_07_22</t>
  </si>
  <si>
    <t>20201218 14:09:17</t>
  </si>
  <si>
    <t>14:09:17</t>
  </si>
  <si>
    <t>RECT-8717-20201218-14_09_20</t>
  </si>
  <si>
    <t>DARK-8718-20201218-14_09_22</t>
  </si>
  <si>
    <t>20201218 14:10:31</t>
  </si>
  <si>
    <t>14:10:31</t>
  </si>
  <si>
    <t>RECT-8719-20201218-14_10_35</t>
  </si>
  <si>
    <t>DARK-8720-20201218-14_10_37</t>
  </si>
  <si>
    <t>20201218 14:11:42</t>
  </si>
  <si>
    <t>14:11:42</t>
  </si>
  <si>
    <t>RECT-8721-20201218-14_11_46</t>
  </si>
  <si>
    <t>DARK-8722-20201218-14_11_48</t>
  </si>
  <si>
    <t>20201218 14:12:54</t>
  </si>
  <si>
    <t>14:12:54</t>
  </si>
  <si>
    <t>RECT-8723-20201218-14_12_58</t>
  </si>
  <si>
    <t>DARK-8724-20201218-14_13_00</t>
  </si>
  <si>
    <t>14:13:15</t>
  </si>
  <si>
    <t>20201218 14:14:24</t>
  </si>
  <si>
    <t>14:14:24</t>
  </si>
  <si>
    <t>RECT-8725-20201218-14_14_28</t>
  </si>
  <si>
    <t>DARK-8726-20201218-14_14_30</t>
  </si>
  <si>
    <t>20201218 14:15:31</t>
  </si>
  <si>
    <t>14:15:31</t>
  </si>
  <si>
    <t>RECT-8727-20201218-14_15_35</t>
  </si>
  <si>
    <t>DARK-8728-20201218-14_15_37</t>
  </si>
  <si>
    <t>20201218 14:17:22</t>
  </si>
  <si>
    <t>14:17:22</t>
  </si>
  <si>
    <t>RECT-8729-20201218-14_17_26</t>
  </si>
  <si>
    <t>DARK-8730-20201218-14_17_28</t>
  </si>
  <si>
    <t>20201218 14:18:26</t>
  </si>
  <si>
    <t>14:18:26</t>
  </si>
  <si>
    <t>RECT-8731-20201218-14_18_30</t>
  </si>
  <si>
    <t>DARK-8732-20201218-14_18_32</t>
  </si>
  <si>
    <t>20201218 14:20:06</t>
  </si>
  <si>
    <t>14:20:06</t>
  </si>
  <si>
    <t>RECT-8733-20201218-14_20_10</t>
  </si>
  <si>
    <t>DARK-8734-20201218-14_20_12</t>
  </si>
  <si>
    <t>20201218 14:21:12</t>
  </si>
  <si>
    <t>14:21:12</t>
  </si>
  <si>
    <t>RECT-8735-20201218-14_21_16</t>
  </si>
  <si>
    <t>DARK-8736-20201218-14_21_18</t>
  </si>
  <si>
    <t>20201218 14:23:08</t>
  </si>
  <si>
    <t>14:23:08</t>
  </si>
  <si>
    <t>RECT-8737-20201218-14_23_12</t>
  </si>
  <si>
    <t>DARK-8738-20201218-14_23_14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</si>
</sst>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29</v>
      </c>
      <c r="B2" t="s">
        <v>30</v>
      </c>
      <c r="C2" t="s">
        <v>32</v>
      </c>
    </row>
    <row r="3" spans="1:170" x14ac:dyDescent="0.25">
      <c r="B3" t="s">
        <v>31</v>
      </c>
      <c r="C3">
        <v>21</v>
      </c>
    </row>
    <row r="4" spans="1:170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170" x14ac:dyDescent="0.25">
      <c r="B5" t="s">
        <v>15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170" x14ac:dyDescent="0.25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170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86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90</v>
      </c>
      <c r="BI14" t="s">
        <v>90</v>
      </c>
      <c r="BJ14" t="s">
        <v>90</v>
      </c>
      <c r="BK14" t="s">
        <v>90</v>
      </c>
      <c r="BL14" t="s">
        <v>91</v>
      </c>
      <c r="BM14" t="s">
        <v>91</v>
      </c>
      <c r="BN14" t="s">
        <v>91</v>
      </c>
      <c r="BO14" t="s">
        <v>91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</row>
    <row r="15" spans="1:170" x14ac:dyDescent="0.25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88</v>
      </c>
      <c r="AF15" t="s">
        <v>129</v>
      </c>
      <c r="AG15" t="s">
        <v>130</v>
      </c>
      <c r="AH15" t="s">
        <v>131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106</v>
      </c>
      <c r="BQ15" t="s">
        <v>165</v>
      </c>
      <c r="BR15" t="s">
        <v>166</v>
      </c>
      <c r="BS15" t="s">
        <v>167</v>
      </c>
      <c r="BT15" t="s">
        <v>168</v>
      </c>
      <c r="BU15" t="s">
        <v>169</v>
      </c>
      <c r="BV15" t="s">
        <v>170</v>
      </c>
      <c r="BW15" t="s">
        <v>171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100</v>
      </c>
      <c r="DF15" t="s">
        <v>103</v>
      </c>
      <c r="DG15" t="s">
        <v>205</v>
      </c>
      <c r="DH15" t="s">
        <v>206</v>
      </c>
      <c r="DI15" t="s">
        <v>207</v>
      </c>
      <c r="DJ15" t="s">
        <v>208</v>
      </c>
      <c r="DK15" t="s">
        <v>209</v>
      </c>
      <c r="DL15" t="s">
        <v>210</v>
      </c>
      <c r="DM15" t="s">
        <v>211</v>
      </c>
      <c r="DN15" t="s">
        <v>212</v>
      </c>
      <c r="DO15" t="s">
        <v>213</v>
      </c>
      <c r="DP15" t="s">
        <v>214</v>
      </c>
      <c r="DQ15" t="s">
        <v>215</v>
      </c>
      <c r="DR15" t="s">
        <v>216</v>
      </c>
      <c r="DS15" t="s">
        <v>217</v>
      </c>
      <c r="DT15" t="s">
        <v>218</v>
      </c>
      <c r="DU15" t="s">
        <v>219</v>
      </c>
      <c r="DV15" t="s">
        <v>220</v>
      </c>
      <c r="DW15" t="s">
        <v>221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</row>
    <row r="16" spans="1:170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O16" t="s">
        <v>267</v>
      </c>
      <c r="AU16" t="s">
        <v>267</v>
      </c>
      <c r="AV16" t="s">
        <v>267</v>
      </c>
      <c r="AW16" t="s">
        <v>267</v>
      </c>
      <c r="AY16" t="s">
        <v>274</v>
      </c>
      <c r="BH16" t="s">
        <v>267</v>
      </c>
      <c r="BI16" t="s">
        <v>267</v>
      </c>
      <c r="BK16" t="s">
        <v>275</v>
      </c>
      <c r="BL16" t="s">
        <v>276</v>
      </c>
      <c r="BO16" t="s">
        <v>266</v>
      </c>
      <c r="BP16" t="s">
        <v>265</v>
      </c>
      <c r="BQ16" t="s">
        <v>268</v>
      </c>
      <c r="BR16" t="s">
        <v>268</v>
      </c>
      <c r="BS16" t="s">
        <v>277</v>
      </c>
      <c r="BT16" t="s">
        <v>277</v>
      </c>
      <c r="BU16" t="s">
        <v>268</v>
      </c>
      <c r="BV16" t="s">
        <v>277</v>
      </c>
      <c r="BW16" t="s">
        <v>273</v>
      </c>
      <c r="BX16" t="s">
        <v>271</v>
      </c>
      <c r="BY16" t="s">
        <v>271</v>
      </c>
      <c r="BZ16" t="s">
        <v>270</v>
      </c>
      <c r="CA16" t="s">
        <v>270</v>
      </c>
      <c r="CB16" t="s">
        <v>270</v>
      </c>
      <c r="CC16" t="s">
        <v>270</v>
      </c>
      <c r="CD16" t="s">
        <v>270</v>
      </c>
      <c r="CE16" t="s">
        <v>278</v>
      </c>
      <c r="CF16" t="s">
        <v>267</v>
      </c>
      <c r="CG16" t="s">
        <v>267</v>
      </c>
      <c r="CH16" t="s">
        <v>267</v>
      </c>
      <c r="CM16" t="s">
        <v>267</v>
      </c>
      <c r="CP16" t="s">
        <v>270</v>
      </c>
      <c r="CQ16" t="s">
        <v>270</v>
      </c>
      <c r="CR16" t="s">
        <v>270</v>
      </c>
      <c r="CS16" t="s">
        <v>270</v>
      </c>
      <c r="CT16" t="s">
        <v>270</v>
      </c>
      <c r="CU16" t="s">
        <v>267</v>
      </c>
      <c r="CV16" t="s">
        <v>267</v>
      </c>
      <c r="CW16" t="s">
        <v>267</v>
      </c>
      <c r="CX16" t="s">
        <v>265</v>
      </c>
      <c r="DA16" t="s">
        <v>279</v>
      </c>
      <c r="DB16" t="s">
        <v>279</v>
      </c>
      <c r="DD16" t="s">
        <v>265</v>
      </c>
      <c r="DE16" t="s">
        <v>280</v>
      </c>
      <c r="DG16" t="s">
        <v>265</v>
      </c>
      <c r="DH16" t="s">
        <v>265</v>
      </c>
      <c r="DJ16" t="s">
        <v>281</v>
      </c>
      <c r="DK16" t="s">
        <v>282</v>
      </c>
      <c r="DL16" t="s">
        <v>281</v>
      </c>
      <c r="DM16" t="s">
        <v>282</v>
      </c>
      <c r="DN16" t="s">
        <v>281</v>
      </c>
      <c r="DO16" t="s">
        <v>282</v>
      </c>
      <c r="DP16" t="s">
        <v>272</v>
      </c>
      <c r="DQ16" t="s">
        <v>272</v>
      </c>
      <c r="DR16" t="s">
        <v>267</v>
      </c>
      <c r="DS16" t="s">
        <v>283</v>
      </c>
      <c r="DT16" t="s">
        <v>267</v>
      </c>
      <c r="DV16" t="s">
        <v>268</v>
      </c>
      <c r="DW16" t="s">
        <v>284</v>
      </c>
      <c r="DX16" t="s">
        <v>268</v>
      </c>
      <c r="DZ16" t="s">
        <v>277</v>
      </c>
      <c r="EA16" t="s">
        <v>285</v>
      </c>
      <c r="EB16" t="s">
        <v>277</v>
      </c>
      <c r="EG16" t="s">
        <v>272</v>
      </c>
      <c r="EH16" t="s">
        <v>272</v>
      </c>
      <c r="EI16" t="s">
        <v>281</v>
      </c>
      <c r="EJ16" t="s">
        <v>282</v>
      </c>
      <c r="EK16" t="s">
        <v>282</v>
      </c>
      <c r="EO16" t="s">
        <v>282</v>
      </c>
      <c r="ES16" t="s">
        <v>268</v>
      </c>
      <c r="ET16" t="s">
        <v>268</v>
      </c>
      <c r="EU16" t="s">
        <v>277</v>
      </c>
      <c r="EV16" t="s">
        <v>277</v>
      </c>
      <c r="EW16" t="s">
        <v>286</v>
      </c>
      <c r="EX16" t="s">
        <v>286</v>
      </c>
      <c r="EZ16" t="s">
        <v>273</v>
      </c>
      <c r="FA16" t="s">
        <v>273</v>
      </c>
      <c r="FB16" t="s">
        <v>270</v>
      </c>
      <c r="FC16" t="s">
        <v>270</v>
      </c>
      <c r="FD16" t="s">
        <v>270</v>
      </c>
      <c r="FE16" t="s">
        <v>270</v>
      </c>
      <c r="FF16" t="s">
        <v>270</v>
      </c>
      <c r="FG16" t="s">
        <v>272</v>
      </c>
      <c r="FH16" t="s">
        <v>272</v>
      </c>
      <c r="FI16" t="s">
        <v>272</v>
      </c>
      <c r="FJ16" t="s">
        <v>270</v>
      </c>
      <c r="FK16" t="s">
        <v>268</v>
      </c>
      <c r="FL16" t="s">
        <v>277</v>
      </c>
      <c r="FM16" t="s">
        <v>272</v>
      </c>
      <c r="FN16" t="s">
        <v>272</v>
      </c>
    </row>
    <row r="17" spans="1:170" x14ac:dyDescent="0.25">
      <c r="A17">
        <v>1</v>
      </c>
      <c r="B17">
        <v>1608328993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1608328985.25</v>
      </c>
      <c r="I17">
        <f t="shared" ref="I17:I31" si="0">BW17*AG17*(BS17-BT17)/(100*BL17*(1000-AG17*BS17))</f>
        <v>3.2968420412854145E-4</v>
      </c>
      <c r="J17">
        <f t="shared" ref="J17:J31" si="1">BW17*AG17*(BR17-BQ17*(1000-AG17*BT17)/(1000-AG17*BS17))/(100*BL17)</f>
        <v>-2.7799619966361457</v>
      </c>
      <c r="K17">
        <f t="shared" ref="K17:K31" si="2">BQ17 - IF(AG17&gt;1, J17*BL17*100/(AI17*CE17), 0)</f>
        <v>412.08333333333297</v>
      </c>
      <c r="L17">
        <f t="shared" ref="L17:L31" si="3">((R17-I17/2)*K17-J17)/(R17+I17/2)</f>
        <v>806.00428841929681</v>
      </c>
      <c r="M17">
        <f t="shared" ref="M17:M31" si="4">L17*(BX17+BY17)/1000</f>
        <v>82.725768648620289</v>
      </c>
      <c r="N17">
        <f t="shared" ref="N17:N31" si="5">(BQ17 - IF(AG17&gt;1, J17*BL17*100/(AI17*CE17), 0))*(BX17+BY17)/1000</f>
        <v>42.294949278919276</v>
      </c>
      <c r="O17">
        <f t="shared" ref="O17:O31" si="6">2/((1/Q17-1/P17)+SIGN(Q17)*SQRT((1/Q17-1/P17)*(1/Q17-1/P17) + 4*BM17/((BM17+1)*(BM17+1))*(2*1/Q17*1/P17-1/P17*1/P17)))</f>
        <v>1.0493470752006353E-2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2.9736670610584208</v>
      </c>
      <c r="Q17">
        <f t="shared" ref="Q17:Q31" si="8">I17*(1000-(1000*0.61365*EXP(17.502*U17/(240.97+U17))/(BX17+BY17)+BS17)/2)/(1000*0.61365*EXP(17.502*U17/(240.97+U17))/(BX17+BY17)-BS17)</f>
        <v>1.0472942356293799E-2</v>
      </c>
      <c r="R17">
        <f t="shared" ref="R17:R31" si="9">1/((BM17+1)/(O17/1.6)+1/(P17/1.37)) + BM17/((BM17+1)/(O17/1.6) + BM17/(P17/1.37))</f>
        <v>6.5474299837771565E-3</v>
      </c>
      <c r="S17">
        <f t="shared" ref="S17:S31" si="10">(BI17*BK17)</f>
        <v>231.28690689637489</v>
      </c>
      <c r="T17">
        <f t="shared" ref="T17:T31" si="11">(BZ17+(S17+2*0.95*0.0000000567*(((BZ17+$B$7)+273)^4-(BZ17+273)^4)-44100*I17)/(1.84*29.3*P17+8*0.95*0.0000000567*(BZ17+273)^3))</f>
        <v>29.267154674980386</v>
      </c>
      <c r="U17">
        <f t="shared" ref="U17:U31" si="12">($C$7*CA17+$D$7*CB17+$E$7*T17)</f>
        <v>29.260909999999999</v>
      </c>
      <c r="V17">
        <f t="shared" ref="V17:V31" si="13">0.61365*EXP(17.502*U17/(240.97+U17))</f>
        <v>4.0828933916659249</v>
      </c>
      <c r="W17">
        <f t="shared" ref="W17:W31" si="14">(X17/Y17*100)</f>
        <v>24.518352559172783</v>
      </c>
      <c r="X17">
        <f t="shared" ref="X17:X31" si="15">BS17*(BX17+BY17)/1000</f>
        <v>0.93083887591064185</v>
      </c>
      <c r="Y17">
        <f t="shared" ref="Y17:Y31" si="16">0.61365*EXP(17.502*BZ17/(240.97+BZ17))</f>
        <v>3.796498454225862</v>
      </c>
      <c r="Z17">
        <f t="shared" ref="Z17:Z31" si="17">(V17-BS17*(BX17+BY17)/1000)</f>
        <v>3.1520545157552831</v>
      </c>
      <c r="AA17">
        <f t="shared" ref="AA17:AA31" si="18">(-I17*44100)</f>
        <v>-14.539073402068677</v>
      </c>
      <c r="AB17">
        <f t="shared" ref="AB17:AB31" si="19">2*29.3*P17*0.92*(BZ17-U17)</f>
        <v>-200.9426363471284</v>
      </c>
      <c r="AC17">
        <f t="shared" ref="AC17:AC31" si="20">2*0.95*0.0000000567*(((BZ17+$B$7)+273)^4-(U17+273)^4)</f>
        <v>-14.822948324468408</v>
      </c>
      <c r="AD17">
        <f t="shared" ref="AD17:AD31" si="21">S17+AC17+AA17+AB17</f>
        <v>0.98224882270940839</v>
      </c>
      <c r="AE17">
        <v>7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54037.097929523959</v>
      </c>
      <c r="AJ17" t="s">
        <v>291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292</v>
      </c>
      <c r="AQ17">
        <v>914.55723076923096</v>
      </c>
      <c r="AR17">
        <v>992.08</v>
      </c>
      <c r="AS17">
        <f t="shared" ref="AS17:AS31" si="27">1-AQ17/AR17</f>
        <v>7.8141651107540788E-2</v>
      </c>
      <c r="AT17">
        <v>0.5</v>
      </c>
      <c r="AU17">
        <f t="shared" ref="AU17:AU31" si="28">BI17</f>
        <v>1180.1639607473276</v>
      </c>
      <c r="AV17">
        <f t="shared" ref="AV17:AV31" si="29">J17</f>
        <v>-2.7799619966361457</v>
      </c>
      <c r="AW17">
        <f t="shared" ref="AW17:AW31" si="30">AS17*AT17*AU17</f>
        <v>46.109980235205569</v>
      </c>
      <c r="AX17">
        <f t="shared" ref="AX17:AX31" si="31">BC17/AR17</f>
        <v>0.33047738085638256</v>
      </c>
      <c r="AY17">
        <f t="shared" ref="AY17:AY31" si="32">(AV17-AO17)/AU17</f>
        <v>-1.8660242051667052E-3</v>
      </c>
      <c r="AZ17">
        <f t="shared" ref="AZ17:AZ31" si="33">(AL17-AR17)/AR17</f>
        <v>2.2881219256511569</v>
      </c>
      <c r="BA17" t="s">
        <v>293</v>
      </c>
      <c r="BB17">
        <v>664.22</v>
      </c>
      <c r="BC17">
        <f t="shared" ref="BC17:BC31" si="34">AR17-BB17</f>
        <v>327.86</v>
      </c>
      <c r="BD17">
        <f t="shared" ref="BD17:BD31" si="35">(AR17-AQ17)/(AR17-BB17)</f>
        <v>0.23645083032626452</v>
      </c>
      <c r="BE17">
        <f t="shared" ref="BE17:BE31" si="36">(AL17-AR17)/(AL17-BB17)</f>
        <v>0.87379612450247524</v>
      </c>
      <c r="BF17">
        <f t="shared" ref="BF17:BF31" si="37">(AR17-AQ17)/(AR17-AK17)</f>
        <v>0.28026719765061781</v>
      </c>
      <c r="BG17">
        <f t="shared" ref="BG17:BG31" si="38">(AL17-AR17)/(AL17-AK17)</f>
        <v>0.89138351420776518</v>
      </c>
      <c r="BH17">
        <f t="shared" ref="BH17:BH31" si="39">$B$11*CF17+$C$11*CG17+$F$11*CH17*(1-CK17)</f>
        <v>1399.9749999999999</v>
      </c>
      <c r="BI17">
        <f t="shared" ref="BI17:BI31" si="40">BH17*BJ17</f>
        <v>1180.1639607473276</v>
      </c>
      <c r="BJ17">
        <f t="shared" ref="BJ17:BJ31" si="41">($B$11*$D$9+$C$11*$D$9+$F$11*((CU17+CM17)/MAX(CU17+CM17+CV17, 0.1)*$I$9+CV17/MAX(CU17+CM17+CV17, 0.1)*$J$9))/($B$11+$C$11+$F$11)</f>
        <v>0.84298931105721719</v>
      </c>
      <c r="BK17">
        <f t="shared" ref="BK17:BK31" si="42">($B$11*$K$9+$C$11*$K$9+$F$11*((CU17+CM17)/MAX(CU17+CM17+CV17, 0.1)*$P$9+CV17/MAX(CU17+CM17+CV17, 0.1)*$Q$9))/($B$11+$C$11+$F$11)</f>
        <v>0.19597862211443456</v>
      </c>
      <c r="BL17">
        <v>6</v>
      </c>
      <c r="BM17">
        <v>0.5</v>
      </c>
      <c r="BN17" t="s">
        <v>294</v>
      </c>
      <c r="BO17">
        <v>2</v>
      </c>
      <c r="BP17">
        <v>1608328985.25</v>
      </c>
      <c r="BQ17">
        <v>412.08333333333297</v>
      </c>
      <c r="BR17">
        <v>408.91050000000001</v>
      </c>
      <c r="BS17">
        <v>9.0692433333333309</v>
      </c>
      <c r="BT17">
        <v>8.6772216666666697</v>
      </c>
      <c r="BU17">
        <v>408.92943333333301</v>
      </c>
      <c r="BV17">
        <v>9.1016286666666701</v>
      </c>
      <c r="BW17">
        <v>500.01453333333302</v>
      </c>
      <c r="BX17">
        <v>102.53683333333301</v>
      </c>
      <c r="BY17">
        <v>0.10005066</v>
      </c>
      <c r="BZ17">
        <v>28.0074966666667</v>
      </c>
      <c r="CA17">
        <v>29.260909999999999</v>
      </c>
      <c r="CB17">
        <v>999.9</v>
      </c>
      <c r="CC17">
        <v>0</v>
      </c>
      <c r="CD17">
        <v>0</v>
      </c>
      <c r="CE17">
        <v>9999.9989999999998</v>
      </c>
      <c r="CF17">
        <v>0</v>
      </c>
      <c r="CG17">
        <v>419.66306666666702</v>
      </c>
      <c r="CH17">
        <v>1399.9749999999999</v>
      </c>
      <c r="CI17">
        <v>0.89999893333333303</v>
      </c>
      <c r="CJ17">
        <v>0.100001083333333</v>
      </c>
      <c r="CK17">
        <v>0</v>
      </c>
      <c r="CL17">
        <v>914.59773333333305</v>
      </c>
      <c r="CM17">
        <v>4.9997499999999997</v>
      </c>
      <c r="CN17">
        <v>12580.823333333299</v>
      </c>
      <c r="CO17">
        <v>12177.83</v>
      </c>
      <c r="CP17">
        <v>49.002033333333301</v>
      </c>
      <c r="CQ17">
        <v>51.351900000000001</v>
      </c>
      <c r="CR17">
        <v>50.231099999999998</v>
      </c>
      <c r="CS17">
        <v>50.502000000000002</v>
      </c>
      <c r="CT17">
        <v>50.122866666666702</v>
      </c>
      <c r="CU17">
        <v>1255.4763333333301</v>
      </c>
      <c r="CV17">
        <v>139.49866666666699</v>
      </c>
      <c r="CW17">
        <v>0</v>
      </c>
      <c r="CX17">
        <v>749.70000004768394</v>
      </c>
      <c r="CY17">
        <v>0</v>
      </c>
      <c r="CZ17">
        <v>914.55723076923096</v>
      </c>
      <c r="DA17">
        <v>-16.654085468514602</v>
      </c>
      <c r="DB17">
        <v>-222.550427366165</v>
      </c>
      <c r="DC17">
        <v>12580.6</v>
      </c>
      <c r="DD17">
        <v>15</v>
      </c>
      <c r="DE17">
        <v>1608328964</v>
      </c>
      <c r="DF17" t="s">
        <v>295</v>
      </c>
      <c r="DG17">
        <v>1608328964</v>
      </c>
      <c r="DH17">
        <v>1608328946.5</v>
      </c>
      <c r="DI17">
        <v>16</v>
      </c>
      <c r="DJ17">
        <v>-2.097</v>
      </c>
      <c r="DK17">
        <v>-1.2E-2</v>
      </c>
      <c r="DL17">
        <v>3.1539999999999999</v>
      </c>
      <c r="DM17">
        <v>-3.2000000000000001E-2</v>
      </c>
      <c r="DN17">
        <v>414</v>
      </c>
      <c r="DO17">
        <v>9</v>
      </c>
      <c r="DP17">
        <v>0.24</v>
      </c>
      <c r="DQ17">
        <v>0.19</v>
      </c>
      <c r="DR17">
        <v>-2.53280486505408</v>
      </c>
      <c r="DS17">
        <v>-13.909673066878099</v>
      </c>
      <c r="DT17">
        <v>1.55306888804101</v>
      </c>
      <c r="DU17">
        <v>0</v>
      </c>
      <c r="DV17">
        <v>3.1727670666666699</v>
      </c>
      <c r="DW17">
        <v>10.071901187986599</v>
      </c>
      <c r="DX17">
        <v>1.4295341021452399</v>
      </c>
      <c r="DY17">
        <v>0</v>
      </c>
      <c r="DZ17">
        <v>0.3920225</v>
      </c>
      <c r="EA17">
        <v>-1.8565401557286101E-2</v>
      </c>
      <c r="EB17">
        <v>1.49888667016556E-3</v>
      </c>
      <c r="EC17">
        <v>1</v>
      </c>
      <c r="ED17">
        <v>1</v>
      </c>
      <c r="EE17">
        <v>3</v>
      </c>
      <c r="EF17" t="s">
        <v>296</v>
      </c>
      <c r="EG17">
        <v>100</v>
      </c>
      <c r="EH17">
        <v>100</v>
      </c>
      <c r="EI17">
        <v>3.1539999999999999</v>
      </c>
      <c r="EJ17">
        <v>-3.2399999999999998E-2</v>
      </c>
      <c r="EK17">
        <v>3.1538571428572499</v>
      </c>
      <c r="EL17">
        <v>0</v>
      </c>
      <c r="EM17">
        <v>0</v>
      </c>
      <c r="EN17">
        <v>0</v>
      </c>
      <c r="EO17">
        <v>-3.2385000000001399E-2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0.5</v>
      </c>
      <c r="EX17">
        <v>0.8</v>
      </c>
      <c r="EY17">
        <v>2</v>
      </c>
      <c r="EZ17">
        <v>488.44400000000002</v>
      </c>
      <c r="FA17">
        <v>463.505</v>
      </c>
      <c r="FB17">
        <v>23.6769</v>
      </c>
      <c r="FC17">
        <v>32.070799999999998</v>
      </c>
      <c r="FD17">
        <v>30.000699999999998</v>
      </c>
      <c r="FE17">
        <v>32.0105</v>
      </c>
      <c r="FF17">
        <v>31.989100000000001</v>
      </c>
      <c r="FG17">
        <v>17.300799999999999</v>
      </c>
      <c r="FH17">
        <v>0</v>
      </c>
      <c r="FI17">
        <v>100</v>
      </c>
      <c r="FJ17">
        <v>23.672599999999999</v>
      </c>
      <c r="FK17">
        <v>404.94200000000001</v>
      </c>
      <c r="FL17">
        <v>10.5136</v>
      </c>
      <c r="FM17">
        <v>101.64</v>
      </c>
      <c r="FN17">
        <v>101.075</v>
      </c>
    </row>
    <row r="18" spans="1:170" x14ac:dyDescent="0.25">
      <c r="A18">
        <v>2</v>
      </c>
      <c r="B18">
        <v>1608329096.5</v>
      </c>
      <c r="C18">
        <v>103.5</v>
      </c>
      <c r="D18" t="s">
        <v>297</v>
      </c>
      <c r="E18" t="s">
        <v>298</v>
      </c>
      <c r="F18" t="s">
        <v>289</v>
      </c>
      <c r="G18" t="s">
        <v>290</v>
      </c>
      <c r="H18">
        <v>1608329088.5</v>
      </c>
      <c r="I18">
        <f t="shared" si="0"/>
        <v>3.1509148851546342E-4</v>
      </c>
      <c r="J18">
        <f t="shared" si="1"/>
        <v>-1.5135485551636658</v>
      </c>
      <c r="K18">
        <f t="shared" si="2"/>
        <v>127.43361290322601</v>
      </c>
      <c r="L18">
        <f t="shared" si="3"/>
        <v>358.24264483442141</v>
      </c>
      <c r="M18">
        <f t="shared" si="4"/>
        <v>36.770101285972345</v>
      </c>
      <c r="N18">
        <f t="shared" si="5"/>
        <v>13.079813141327016</v>
      </c>
      <c r="O18">
        <f t="shared" si="6"/>
        <v>9.9776068660236625E-3</v>
      </c>
      <c r="P18">
        <f t="shared" si="7"/>
        <v>2.9731219722161968</v>
      </c>
      <c r="Q18">
        <f t="shared" si="8"/>
        <v>9.959041905431466E-3</v>
      </c>
      <c r="R18">
        <f t="shared" si="9"/>
        <v>6.2260662663255733E-3</v>
      </c>
      <c r="S18">
        <f t="shared" si="10"/>
        <v>231.28683452320587</v>
      </c>
      <c r="T18">
        <f t="shared" si="11"/>
        <v>29.278919581561869</v>
      </c>
      <c r="U18">
        <f t="shared" si="12"/>
        <v>29.383400000000002</v>
      </c>
      <c r="V18">
        <f t="shared" si="13"/>
        <v>4.1118660829091604</v>
      </c>
      <c r="W18">
        <f t="shared" si="14"/>
        <v>24.865466457955861</v>
      </c>
      <c r="X18">
        <f t="shared" si="15"/>
        <v>0.94444726180736316</v>
      </c>
      <c r="Y18">
        <f t="shared" si="16"/>
        <v>3.7982286131824456</v>
      </c>
      <c r="Z18">
        <f t="shared" si="17"/>
        <v>3.1674188211017973</v>
      </c>
      <c r="AA18">
        <f t="shared" si="18"/>
        <v>-13.895534643531937</v>
      </c>
      <c r="AB18">
        <f t="shared" si="19"/>
        <v>-219.28651049249686</v>
      </c>
      <c r="AC18">
        <f t="shared" si="20"/>
        <v>-16.189587446949066</v>
      </c>
      <c r="AD18">
        <f t="shared" si="21"/>
        <v>-18.084798059771998</v>
      </c>
      <c r="AE18">
        <v>6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54019.786228398603</v>
      </c>
      <c r="AJ18" t="s">
        <v>291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299</v>
      </c>
      <c r="AQ18">
        <v>863.17899999999997</v>
      </c>
      <c r="AR18">
        <v>925.39</v>
      </c>
      <c r="AS18">
        <f t="shared" si="27"/>
        <v>6.7226790866553587E-2</v>
      </c>
      <c r="AT18">
        <v>0.5</v>
      </c>
      <c r="AU18">
        <f t="shared" si="28"/>
        <v>1180.164774940853</v>
      </c>
      <c r="AV18">
        <f t="shared" si="29"/>
        <v>-1.5135485551636658</v>
      </c>
      <c r="AW18">
        <f t="shared" si="30"/>
        <v>39.669345256511001</v>
      </c>
      <c r="AX18">
        <f t="shared" si="31"/>
        <v>0.29721522817406709</v>
      </c>
      <c r="AY18">
        <f t="shared" si="32"/>
        <v>-7.9294103265736165E-4</v>
      </c>
      <c r="AZ18">
        <f t="shared" si="33"/>
        <v>2.5250867201936482</v>
      </c>
      <c r="BA18" t="s">
        <v>300</v>
      </c>
      <c r="BB18">
        <v>650.35</v>
      </c>
      <c r="BC18">
        <f t="shared" si="34"/>
        <v>275.03999999999996</v>
      </c>
      <c r="BD18">
        <f t="shared" si="35"/>
        <v>0.22618891797556726</v>
      </c>
      <c r="BE18">
        <f t="shared" si="36"/>
        <v>0.89469049250879684</v>
      </c>
      <c r="BF18">
        <f t="shared" si="37"/>
        <v>0.29636552858875642</v>
      </c>
      <c r="BG18">
        <f t="shared" si="38"/>
        <v>0.91757134088728753</v>
      </c>
      <c r="BH18">
        <f t="shared" si="39"/>
        <v>1399.9761290322599</v>
      </c>
      <c r="BI18">
        <f t="shared" si="40"/>
        <v>1180.164774940853</v>
      </c>
      <c r="BJ18">
        <f t="shared" si="41"/>
        <v>0.84298921279225492</v>
      </c>
      <c r="BK18">
        <f t="shared" si="42"/>
        <v>0.19597842558450992</v>
      </c>
      <c r="BL18">
        <v>6</v>
      </c>
      <c r="BM18">
        <v>0.5</v>
      </c>
      <c r="BN18" t="s">
        <v>294</v>
      </c>
      <c r="BO18">
        <v>2</v>
      </c>
      <c r="BP18">
        <v>1608329088.5</v>
      </c>
      <c r="BQ18">
        <v>127.43361290322601</v>
      </c>
      <c r="BR18">
        <v>125.66561290322601</v>
      </c>
      <c r="BS18">
        <v>9.2015325806451607</v>
      </c>
      <c r="BT18">
        <v>8.8269177419354801</v>
      </c>
      <c r="BU18">
        <v>124.27970967741901</v>
      </c>
      <c r="BV18">
        <v>9.2339190322580595</v>
      </c>
      <c r="BW18">
        <v>500.021032258064</v>
      </c>
      <c r="BX18">
        <v>102.54019354838699</v>
      </c>
      <c r="BY18">
        <v>0.100019212903226</v>
      </c>
      <c r="BZ18">
        <v>28.015312903225801</v>
      </c>
      <c r="CA18">
        <v>29.383400000000002</v>
      </c>
      <c r="CB18">
        <v>999.9</v>
      </c>
      <c r="CC18">
        <v>0</v>
      </c>
      <c r="CD18">
        <v>0</v>
      </c>
      <c r="CE18">
        <v>9996.5880645161305</v>
      </c>
      <c r="CF18">
        <v>0</v>
      </c>
      <c r="CG18">
        <v>410.55799999999999</v>
      </c>
      <c r="CH18">
        <v>1399.9761290322599</v>
      </c>
      <c r="CI18">
        <v>0.90000238709677405</v>
      </c>
      <c r="CJ18">
        <v>9.9997693548387098E-2</v>
      </c>
      <c r="CK18">
        <v>0</v>
      </c>
      <c r="CL18">
        <v>863.29329032258102</v>
      </c>
      <c r="CM18">
        <v>4.9997499999999997</v>
      </c>
      <c r="CN18">
        <v>11904.5935483871</v>
      </c>
      <c r="CO18">
        <v>12177.8548387097</v>
      </c>
      <c r="CP18">
        <v>49.257935483871002</v>
      </c>
      <c r="CQ18">
        <v>51.503999999999998</v>
      </c>
      <c r="CR18">
        <v>50.414999999999999</v>
      </c>
      <c r="CS18">
        <v>50.652999999999999</v>
      </c>
      <c r="CT18">
        <v>50.3343548387097</v>
      </c>
      <c r="CU18">
        <v>1255.4819354838701</v>
      </c>
      <c r="CV18">
        <v>139.49419354838699</v>
      </c>
      <c r="CW18">
        <v>0</v>
      </c>
      <c r="CX18">
        <v>102.799999952316</v>
      </c>
      <c r="CY18">
        <v>0</v>
      </c>
      <c r="CZ18">
        <v>863.17899999999997</v>
      </c>
      <c r="DA18">
        <v>-14.858324782816499</v>
      </c>
      <c r="DB18">
        <v>-199.36752135900801</v>
      </c>
      <c r="DC18">
        <v>11902.8884615385</v>
      </c>
      <c r="DD18">
        <v>15</v>
      </c>
      <c r="DE18">
        <v>1608328964</v>
      </c>
      <c r="DF18" t="s">
        <v>295</v>
      </c>
      <c r="DG18">
        <v>1608328964</v>
      </c>
      <c r="DH18">
        <v>1608328946.5</v>
      </c>
      <c r="DI18">
        <v>16</v>
      </c>
      <c r="DJ18">
        <v>-2.097</v>
      </c>
      <c r="DK18">
        <v>-1.2E-2</v>
      </c>
      <c r="DL18">
        <v>3.1539999999999999</v>
      </c>
      <c r="DM18">
        <v>-3.2000000000000001E-2</v>
      </c>
      <c r="DN18">
        <v>414</v>
      </c>
      <c r="DO18">
        <v>9</v>
      </c>
      <c r="DP18">
        <v>0.24</v>
      </c>
      <c r="DQ18">
        <v>0.19</v>
      </c>
      <c r="DR18">
        <v>-1.5150336748428099</v>
      </c>
      <c r="DS18">
        <v>0.17895817681472201</v>
      </c>
      <c r="DT18">
        <v>1.49247374038095E-2</v>
      </c>
      <c r="DU18">
        <v>1</v>
      </c>
      <c r="DV18">
        <v>1.7679893333333301</v>
      </c>
      <c r="DW18">
        <v>-0.187721112347048</v>
      </c>
      <c r="DX18">
        <v>1.63151839162856E-2</v>
      </c>
      <c r="DY18">
        <v>1</v>
      </c>
      <c r="DZ18">
        <v>0.37470616666666701</v>
      </c>
      <c r="EA18">
        <v>-2.2547212458286399E-2</v>
      </c>
      <c r="EB18">
        <v>1.66926055652063E-3</v>
      </c>
      <c r="EC18">
        <v>1</v>
      </c>
      <c r="ED18">
        <v>3</v>
      </c>
      <c r="EE18">
        <v>3</v>
      </c>
      <c r="EF18" t="s">
        <v>301</v>
      </c>
      <c r="EG18">
        <v>100</v>
      </c>
      <c r="EH18">
        <v>100</v>
      </c>
      <c r="EI18">
        <v>3.1539999999999999</v>
      </c>
      <c r="EJ18">
        <v>-3.2399999999999998E-2</v>
      </c>
      <c r="EK18">
        <v>3.1538571428572499</v>
      </c>
      <c r="EL18">
        <v>0</v>
      </c>
      <c r="EM18">
        <v>0</v>
      </c>
      <c r="EN18">
        <v>0</v>
      </c>
      <c r="EO18">
        <v>-3.2385000000001399E-2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2.2000000000000002</v>
      </c>
      <c r="EX18">
        <v>2.5</v>
      </c>
      <c r="EY18">
        <v>2</v>
      </c>
      <c r="EZ18">
        <v>489.50700000000001</v>
      </c>
      <c r="FA18">
        <v>462.18799999999999</v>
      </c>
      <c r="FB18">
        <v>23.623000000000001</v>
      </c>
      <c r="FC18">
        <v>32.255099999999999</v>
      </c>
      <c r="FD18">
        <v>30.000900000000001</v>
      </c>
      <c r="FE18">
        <v>32.157899999999998</v>
      </c>
      <c r="FF18">
        <v>32.130299999999998</v>
      </c>
      <c r="FG18">
        <v>0</v>
      </c>
      <c r="FH18">
        <v>0</v>
      </c>
      <c r="FI18">
        <v>100</v>
      </c>
      <c r="FJ18">
        <v>23.604800000000001</v>
      </c>
      <c r="FK18">
        <v>0</v>
      </c>
      <c r="FL18">
        <v>9.0767299999999995</v>
      </c>
      <c r="FM18">
        <v>101.61199999999999</v>
      </c>
      <c r="FN18">
        <v>101.041</v>
      </c>
    </row>
    <row r="19" spans="1:170" x14ac:dyDescent="0.25">
      <c r="A19">
        <v>3</v>
      </c>
      <c r="B19">
        <v>1608329158.5</v>
      </c>
      <c r="C19">
        <v>165.5</v>
      </c>
      <c r="D19" t="s">
        <v>302</v>
      </c>
      <c r="E19" t="s">
        <v>303</v>
      </c>
      <c r="F19" t="s">
        <v>289</v>
      </c>
      <c r="G19" t="s">
        <v>290</v>
      </c>
      <c r="H19">
        <v>1608329150.75</v>
      </c>
      <c r="I19">
        <f t="shared" si="0"/>
        <v>3.0433460912909061E-4</v>
      </c>
      <c r="J19">
        <f t="shared" si="1"/>
        <v>-1.4385770461779277</v>
      </c>
      <c r="K19">
        <f t="shared" si="2"/>
        <v>122.54236666666699</v>
      </c>
      <c r="L19">
        <f t="shared" si="3"/>
        <v>348.58935681577492</v>
      </c>
      <c r="M19">
        <f t="shared" si="4"/>
        <v>35.780329900058639</v>
      </c>
      <c r="N19">
        <f t="shared" si="5"/>
        <v>12.578141645284092</v>
      </c>
      <c r="O19">
        <f t="shared" si="6"/>
        <v>9.6900522722405194E-3</v>
      </c>
      <c r="P19">
        <f t="shared" si="7"/>
        <v>2.9740755668579162</v>
      </c>
      <c r="Q19">
        <f t="shared" si="8"/>
        <v>9.6725465657729968E-3</v>
      </c>
      <c r="R19">
        <f t="shared" si="9"/>
        <v>6.0469117541406461E-3</v>
      </c>
      <c r="S19">
        <f t="shared" si="10"/>
        <v>231.29479344194993</v>
      </c>
      <c r="T19">
        <f t="shared" si="11"/>
        <v>29.248633528012686</v>
      </c>
      <c r="U19">
        <f t="shared" si="12"/>
        <v>29.36656</v>
      </c>
      <c r="V19">
        <f t="shared" si="13"/>
        <v>4.1078723033404385</v>
      </c>
      <c r="W19">
        <f t="shared" si="14"/>
        <v>25.271206633734174</v>
      </c>
      <c r="X19">
        <f t="shared" si="15"/>
        <v>0.95802794437102146</v>
      </c>
      <c r="Y19">
        <f t="shared" si="16"/>
        <v>3.7909861537524039</v>
      </c>
      <c r="Z19">
        <f t="shared" si="17"/>
        <v>3.1498443589694172</v>
      </c>
      <c r="AA19">
        <f t="shared" si="18"/>
        <v>-13.421156262592897</v>
      </c>
      <c r="AB19">
        <f t="shared" si="19"/>
        <v>-221.90615510843381</v>
      </c>
      <c r="AC19">
        <f t="shared" si="20"/>
        <v>-16.373704004245678</v>
      </c>
      <c r="AD19">
        <f t="shared" si="21"/>
        <v>-20.406221933322428</v>
      </c>
      <c r="AE19">
        <v>6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54053.690456104712</v>
      </c>
      <c r="AJ19" t="s">
        <v>291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304</v>
      </c>
      <c r="AQ19">
        <v>845.14864</v>
      </c>
      <c r="AR19">
        <v>904.46</v>
      </c>
      <c r="AS19">
        <f t="shared" si="27"/>
        <v>6.5576542909581481E-2</v>
      </c>
      <c r="AT19">
        <v>0.5</v>
      </c>
      <c r="AU19">
        <f t="shared" si="28"/>
        <v>1180.2028907473548</v>
      </c>
      <c r="AV19">
        <f t="shared" si="29"/>
        <v>-1.4385770461779277</v>
      </c>
      <c r="AW19">
        <f t="shared" si="30"/>
        <v>38.696812753553004</v>
      </c>
      <c r="AX19">
        <f t="shared" si="31"/>
        <v>0.28508723437189043</v>
      </c>
      <c r="AY19">
        <f t="shared" si="32"/>
        <v>-7.2939116918836787E-4</v>
      </c>
      <c r="AZ19">
        <f t="shared" si="33"/>
        <v>2.6066603277093514</v>
      </c>
      <c r="BA19" t="s">
        <v>305</v>
      </c>
      <c r="BB19">
        <v>646.61</v>
      </c>
      <c r="BC19">
        <f t="shared" si="34"/>
        <v>257.85000000000002</v>
      </c>
      <c r="BD19">
        <f t="shared" si="35"/>
        <v>0.23002272639131291</v>
      </c>
      <c r="BE19">
        <f t="shared" si="36"/>
        <v>0.90141351267649794</v>
      </c>
      <c r="BF19">
        <f t="shared" si="37"/>
        <v>0.3138448212701177</v>
      </c>
      <c r="BG19">
        <f t="shared" si="38"/>
        <v>0.92579013249626041</v>
      </c>
      <c r="BH19">
        <f t="shared" si="39"/>
        <v>1400.021</v>
      </c>
      <c r="BI19">
        <f t="shared" si="40"/>
        <v>1180.2028907473548</v>
      </c>
      <c r="BJ19">
        <f t="shared" si="41"/>
        <v>0.84298941997823951</v>
      </c>
      <c r="BK19">
        <f t="shared" si="42"/>
        <v>0.19597883995647919</v>
      </c>
      <c r="BL19">
        <v>6</v>
      </c>
      <c r="BM19">
        <v>0.5</v>
      </c>
      <c r="BN19" t="s">
        <v>294</v>
      </c>
      <c r="BO19">
        <v>2</v>
      </c>
      <c r="BP19">
        <v>1608329150.75</v>
      </c>
      <c r="BQ19">
        <v>122.54236666666699</v>
      </c>
      <c r="BR19">
        <v>120.86086666666699</v>
      </c>
      <c r="BS19">
        <v>9.3335736666666698</v>
      </c>
      <c r="BT19">
        <v>8.9717893333333301</v>
      </c>
      <c r="BU19">
        <v>119.3884</v>
      </c>
      <c r="BV19">
        <v>9.3659590000000001</v>
      </c>
      <c r="BW19">
        <v>500.01183333333302</v>
      </c>
      <c r="BX19">
        <v>102.54326666666699</v>
      </c>
      <c r="BY19">
        <v>9.9941453333333305E-2</v>
      </c>
      <c r="BZ19">
        <v>27.982573333333299</v>
      </c>
      <c r="CA19">
        <v>29.36656</v>
      </c>
      <c r="CB19">
        <v>999.9</v>
      </c>
      <c r="CC19">
        <v>0</v>
      </c>
      <c r="CD19">
        <v>0</v>
      </c>
      <c r="CE19">
        <v>10001.6826666667</v>
      </c>
      <c r="CF19">
        <v>0</v>
      </c>
      <c r="CG19">
        <v>410.68049999999999</v>
      </c>
      <c r="CH19">
        <v>1400.021</v>
      </c>
      <c r="CI19">
        <v>0.89999703333333303</v>
      </c>
      <c r="CJ19">
        <v>0.10000292666666701</v>
      </c>
      <c r="CK19">
        <v>0</v>
      </c>
      <c r="CL19">
        <v>845.31323333333296</v>
      </c>
      <c r="CM19">
        <v>4.9997499999999997</v>
      </c>
      <c r="CN19">
        <v>11671.2833333333</v>
      </c>
      <c r="CO19">
        <v>12178.2166666667</v>
      </c>
      <c r="CP19">
        <v>49.449599999999997</v>
      </c>
      <c r="CQ19">
        <v>51.625</v>
      </c>
      <c r="CR19">
        <v>50.557933333333303</v>
      </c>
      <c r="CS19">
        <v>50.749866666666698</v>
      </c>
      <c r="CT19">
        <v>50.472766666666701</v>
      </c>
      <c r="CU19">
        <v>1255.5126666666699</v>
      </c>
      <c r="CV19">
        <v>139.50833333333301</v>
      </c>
      <c r="CW19">
        <v>0</v>
      </c>
      <c r="CX19">
        <v>61.399999856948902</v>
      </c>
      <c r="CY19">
        <v>0</v>
      </c>
      <c r="CZ19">
        <v>845.14864</v>
      </c>
      <c r="DA19">
        <v>-16.884230786869001</v>
      </c>
      <c r="DB19">
        <v>-223.22307727773801</v>
      </c>
      <c r="DC19">
        <v>11668.856</v>
      </c>
      <c r="DD19">
        <v>15</v>
      </c>
      <c r="DE19">
        <v>1608328964</v>
      </c>
      <c r="DF19" t="s">
        <v>295</v>
      </c>
      <c r="DG19">
        <v>1608328964</v>
      </c>
      <c r="DH19">
        <v>1608328946.5</v>
      </c>
      <c r="DI19">
        <v>16</v>
      </c>
      <c r="DJ19">
        <v>-2.097</v>
      </c>
      <c r="DK19">
        <v>-1.2E-2</v>
      </c>
      <c r="DL19">
        <v>3.1539999999999999</v>
      </c>
      <c r="DM19">
        <v>-3.2000000000000001E-2</v>
      </c>
      <c r="DN19">
        <v>414</v>
      </c>
      <c r="DO19">
        <v>9</v>
      </c>
      <c r="DP19">
        <v>0.24</v>
      </c>
      <c r="DQ19">
        <v>0.19</v>
      </c>
      <c r="DR19">
        <v>-1.4407641771779101</v>
      </c>
      <c r="DS19">
        <v>0.15916255911282201</v>
      </c>
      <c r="DT19">
        <v>1.6069222981846602E-2</v>
      </c>
      <c r="DU19">
        <v>1</v>
      </c>
      <c r="DV19">
        <v>1.6828179999999999</v>
      </c>
      <c r="DW19">
        <v>-0.16479750834260201</v>
      </c>
      <c r="DX19">
        <v>1.8239882017162298E-2</v>
      </c>
      <c r="DY19">
        <v>1</v>
      </c>
      <c r="DZ19">
        <v>0.3612611</v>
      </c>
      <c r="EA19">
        <v>6.5946740823136202E-2</v>
      </c>
      <c r="EB19">
        <v>4.8702936280406502E-3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3.1539999999999999</v>
      </c>
      <c r="EJ19">
        <v>-3.2399999999999998E-2</v>
      </c>
      <c r="EK19">
        <v>3.1538571428572499</v>
      </c>
      <c r="EL19">
        <v>0</v>
      </c>
      <c r="EM19">
        <v>0</v>
      </c>
      <c r="EN19">
        <v>0</v>
      </c>
      <c r="EO19">
        <v>-3.2385000000001399E-2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3.5</v>
      </c>
      <c r="EY19">
        <v>2</v>
      </c>
      <c r="EZ19">
        <v>489.80900000000003</v>
      </c>
      <c r="FA19">
        <v>461.82600000000002</v>
      </c>
      <c r="FB19">
        <v>23.520399999999999</v>
      </c>
      <c r="FC19">
        <v>32.360300000000002</v>
      </c>
      <c r="FD19">
        <v>30.001100000000001</v>
      </c>
      <c r="FE19">
        <v>32.2485</v>
      </c>
      <c r="FF19">
        <v>32.217100000000002</v>
      </c>
      <c r="FG19">
        <v>0</v>
      </c>
      <c r="FH19">
        <v>0</v>
      </c>
      <c r="FI19">
        <v>100</v>
      </c>
      <c r="FJ19">
        <v>23.513000000000002</v>
      </c>
      <c r="FK19">
        <v>0</v>
      </c>
      <c r="FL19">
        <v>9.2144999999999992</v>
      </c>
      <c r="FM19">
        <v>101.599</v>
      </c>
      <c r="FN19">
        <v>101.024</v>
      </c>
    </row>
    <row r="20" spans="1:170" x14ac:dyDescent="0.25">
      <c r="A20">
        <v>4</v>
      </c>
      <c r="B20">
        <v>1608329236.5</v>
      </c>
      <c r="C20">
        <v>243.5</v>
      </c>
      <c r="D20" t="s">
        <v>306</v>
      </c>
      <c r="E20" t="s">
        <v>307</v>
      </c>
      <c r="F20" t="s">
        <v>289</v>
      </c>
      <c r="G20" t="s">
        <v>290</v>
      </c>
      <c r="H20">
        <v>1608329228.75</v>
      </c>
      <c r="I20">
        <f t="shared" si="0"/>
        <v>3.0637645620225893E-4</v>
      </c>
      <c r="J20">
        <f t="shared" si="1"/>
        <v>-1.2074231151140018</v>
      </c>
      <c r="K20">
        <f t="shared" si="2"/>
        <v>117.44929999999999</v>
      </c>
      <c r="L20">
        <f t="shared" si="3"/>
        <v>304.64677414226901</v>
      </c>
      <c r="M20">
        <f t="shared" si="4"/>
        <v>31.271318120704901</v>
      </c>
      <c r="N20">
        <f t="shared" si="5"/>
        <v>12.055911091442981</v>
      </c>
      <c r="O20">
        <f t="shared" si="6"/>
        <v>9.7826173605391128E-3</v>
      </c>
      <c r="P20">
        <f t="shared" si="7"/>
        <v>2.9741348194421349</v>
      </c>
      <c r="Q20">
        <f t="shared" si="8"/>
        <v>9.7647762942092309E-3</v>
      </c>
      <c r="R20">
        <f t="shared" si="9"/>
        <v>6.1045853885785418E-3</v>
      </c>
      <c r="S20">
        <f t="shared" si="10"/>
        <v>231.29512086317496</v>
      </c>
      <c r="T20">
        <f t="shared" si="11"/>
        <v>29.264391300474507</v>
      </c>
      <c r="U20">
        <f t="shared" si="12"/>
        <v>29.419519999999999</v>
      </c>
      <c r="V20">
        <f t="shared" si="13"/>
        <v>4.1204437317304787</v>
      </c>
      <c r="W20">
        <f t="shared" si="14"/>
        <v>25.821257572340567</v>
      </c>
      <c r="X20">
        <f t="shared" si="15"/>
        <v>0.97981192296232378</v>
      </c>
      <c r="Y20">
        <f t="shared" si="16"/>
        <v>3.7945941254692683</v>
      </c>
      <c r="Z20">
        <f t="shared" si="17"/>
        <v>3.1406318087681551</v>
      </c>
      <c r="AA20">
        <f t="shared" si="18"/>
        <v>-13.511201718519619</v>
      </c>
      <c r="AB20">
        <f t="shared" si="19"/>
        <v>-227.78602524830833</v>
      </c>
      <c r="AC20">
        <f t="shared" si="20"/>
        <v>-16.813019683480945</v>
      </c>
      <c r="AD20">
        <f t="shared" si="21"/>
        <v>-26.815125787133951</v>
      </c>
      <c r="AE20">
        <v>5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54052.594915841815</v>
      </c>
      <c r="AJ20" t="s">
        <v>291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308</v>
      </c>
      <c r="AQ20">
        <v>828.07420000000002</v>
      </c>
      <c r="AR20">
        <v>884.81</v>
      </c>
      <c r="AS20">
        <f t="shared" si="27"/>
        <v>6.412201489585323E-2</v>
      </c>
      <c r="AT20">
        <v>0.5</v>
      </c>
      <c r="AU20">
        <f t="shared" si="28"/>
        <v>1180.2068407473078</v>
      </c>
      <c r="AV20">
        <f t="shared" si="29"/>
        <v>-1.2074231151140018</v>
      </c>
      <c r="AW20">
        <f t="shared" si="30"/>
        <v>37.838620311293376</v>
      </c>
      <c r="AX20">
        <f t="shared" si="31"/>
        <v>0.27750590522259011</v>
      </c>
      <c r="AY20">
        <f t="shared" si="32"/>
        <v>-5.3352989794489567E-4</v>
      </c>
      <c r="AZ20">
        <f t="shared" si="33"/>
        <v>2.686757608978199</v>
      </c>
      <c r="BA20" t="s">
        <v>309</v>
      </c>
      <c r="BB20">
        <v>639.27</v>
      </c>
      <c r="BC20">
        <f t="shared" si="34"/>
        <v>245.53999999999996</v>
      </c>
      <c r="BD20">
        <f t="shared" si="35"/>
        <v>0.23106540685835275</v>
      </c>
      <c r="BE20">
        <f t="shared" si="36"/>
        <v>0.90638284892920185</v>
      </c>
      <c r="BF20">
        <f t="shared" si="37"/>
        <v>0.33505444435863718</v>
      </c>
      <c r="BG20">
        <f t="shared" si="38"/>
        <v>0.93350629375360961</v>
      </c>
      <c r="BH20">
        <f t="shared" si="39"/>
        <v>1400.0260000000001</v>
      </c>
      <c r="BI20">
        <f t="shared" si="40"/>
        <v>1180.2068407473078</v>
      </c>
      <c r="BJ20">
        <f t="shared" si="41"/>
        <v>0.84298923073379184</v>
      </c>
      <c r="BK20">
        <f t="shared" si="42"/>
        <v>0.19597846146758371</v>
      </c>
      <c r="BL20">
        <v>6</v>
      </c>
      <c r="BM20">
        <v>0.5</v>
      </c>
      <c r="BN20" t="s">
        <v>294</v>
      </c>
      <c r="BO20">
        <v>2</v>
      </c>
      <c r="BP20">
        <v>1608329228.75</v>
      </c>
      <c r="BQ20">
        <v>117.44929999999999</v>
      </c>
      <c r="BR20">
        <v>116.04363333333301</v>
      </c>
      <c r="BS20">
        <v>9.5453776666666705</v>
      </c>
      <c r="BT20">
        <v>9.1812509999999996</v>
      </c>
      <c r="BU20">
        <v>114.29543333333299</v>
      </c>
      <c r="BV20">
        <v>9.5777616666666692</v>
      </c>
      <c r="BW20">
        <v>500.02156666666701</v>
      </c>
      <c r="BX20">
        <v>102.547766666667</v>
      </c>
      <c r="BY20">
        <v>0.10002341333333301</v>
      </c>
      <c r="BZ20">
        <v>27.998889999999999</v>
      </c>
      <c r="CA20">
        <v>29.419519999999999</v>
      </c>
      <c r="CB20">
        <v>999.9</v>
      </c>
      <c r="CC20">
        <v>0</v>
      </c>
      <c r="CD20">
        <v>0</v>
      </c>
      <c r="CE20">
        <v>10001.579</v>
      </c>
      <c r="CF20">
        <v>0</v>
      </c>
      <c r="CG20">
        <v>409.24756666666701</v>
      </c>
      <c r="CH20">
        <v>1400.0260000000001</v>
      </c>
      <c r="CI20">
        <v>0.90000036666666705</v>
      </c>
      <c r="CJ20">
        <v>9.9999523333333298E-2</v>
      </c>
      <c r="CK20">
        <v>0</v>
      </c>
      <c r="CL20">
        <v>828.18089999999995</v>
      </c>
      <c r="CM20">
        <v>4.9997499999999997</v>
      </c>
      <c r="CN20">
        <v>11449.31</v>
      </c>
      <c r="CO20">
        <v>12178.266666666699</v>
      </c>
      <c r="CP20">
        <v>49.628999999999998</v>
      </c>
      <c r="CQ20">
        <v>51.783066666666599</v>
      </c>
      <c r="CR20">
        <v>50.749933333333303</v>
      </c>
      <c r="CS20">
        <v>50.8915333333333</v>
      </c>
      <c r="CT20">
        <v>50.649799999999999</v>
      </c>
      <c r="CU20">
        <v>1255.5260000000001</v>
      </c>
      <c r="CV20">
        <v>139.5</v>
      </c>
      <c r="CW20">
        <v>0</v>
      </c>
      <c r="CX20">
        <v>77.5</v>
      </c>
      <c r="CY20">
        <v>0</v>
      </c>
      <c r="CZ20">
        <v>828.07420000000002</v>
      </c>
      <c r="DA20">
        <v>-10.2976153846259</v>
      </c>
      <c r="DB20">
        <v>-125.22307699154101</v>
      </c>
      <c r="DC20">
        <v>11447.852000000001</v>
      </c>
      <c r="DD20">
        <v>15</v>
      </c>
      <c r="DE20">
        <v>1608328964</v>
      </c>
      <c r="DF20" t="s">
        <v>295</v>
      </c>
      <c r="DG20">
        <v>1608328964</v>
      </c>
      <c r="DH20">
        <v>1608328946.5</v>
      </c>
      <c r="DI20">
        <v>16</v>
      </c>
      <c r="DJ20">
        <v>-2.097</v>
      </c>
      <c r="DK20">
        <v>-1.2E-2</v>
      </c>
      <c r="DL20">
        <v>3.1539999999999999</v>
      </c>
      <c r="DM20">
        <v>-3.2000000000000001E-2</v>
      </c>
      <c r="DN20">
        <v>414</v>
      </c>
      <c r="DO20">
        <v>9</v>
      </c>
      <c r="DP20">
        <v>0.24</v>
      </c>
      <c r="DQ20">
        <v>0.19</v>
      </c>
      <c r="DR20">
        <v>-1.2121718093669001</v>
      </c>
      <c r="DS20">
        <v>0.18796378365784899</v>
      </c>
      <c r="DT20">
        <v>2.2103857404640902E-2</v>
      </c>
      <c r="DU20">
        <v>1</v>
      </c>
      <c r="DV20">
        <v>1.40859933333333</v>
      </c>
      <c r="DW20">
        <v>-0.166074660734149</v>
      </c>
      <c r="DX20">
        <v>2.22094107581048E-2</v>
      </c>
      <c r="DY20">
        <v>1</v>
      </c>
      <c r="DZ20">
        <v>0.36422460000000001</v>
      </c>
      <c r="EA20">
        <v>-1.6775119021134099E-2</v>
      </c>
      <c r="EB20">
        <v>1.28008967394216E-3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3.1539999999999999</v>
      </c>
      <c r="EJ20">
        <v>-3.2399999999999998E-2</v>
      </c>
      <c r="EK20">
        <v>3.1538571428572499</v>
      </c>
      <c r="EL20">
        <v>0</v>
      </c>
      <c r="EM20">
        <v>0</v>
      </c>
      <c r="EN20">
        <v>0</v>
      </c>
      <c r="EO20">
        <v>-3.2385000000001399E-2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4.8</v>
      </c>
      <c r="EY20">
        <v>2</v>
      </c>
      <c r="EZ20">
        <v>490.43700000000001</v>
      </c>
      <c r="FA20">
        <v>461.59500000000003</v>
      </c>
      <c r="FB20">
        <v>23.4802</v>
      </c>
      <c r="FC20">
        <v>32.499299999999998</v>
      </c>
      <c r="FD20">
        <v>30.000599999999999</v>
      </c>
      <c r="FE20">
        <v>32.373800000000003</v>
      </c>
      <c r="FF20">
        <v>32.339100000000002</v>
      </c>
      <c r="FG20">
        <v>0</v>
      </c>
      <c r="FH20">
        <v>0</v>
      </c>
      <c r="FI20">
        <v>100</v>
      </c>
      <c r="FJ20">
        <v>23.4847</v>
      </c>
      <c r="FK20">
        <v>0</v>
      </c>
      <c r="FL20">
        <v>9.3490199999999994</v>
      </c>
      <c r="FM20">
        <v>101.574</v>
      </c>
      <c r="FN20">
        <v>100.997</v>
      </c>
    </row>
    <row r="21" spans="1:170" x14ac:dyDescent="0.25">
      <c r="A21">
        <v>5</v>
      </c>
      <c r="B21">
        <v>1608329357</v>
      </c>
      <c r="C21">
        <v>364</v>
      </c>
      <c r="D21" t="s">
        <v>310</v>
      </c>
      <c r="E21" t="s">
        <v>311</v>
      </c>
      <c r="F21" t="s">
        <v>289</v>
      </c>
      <c r="G21" t="s">
        <v>290</v>
      </c>
      <c r="H21">
        <v>1608329349</v>
      </c>
      <c r="I21">
        <f t="shared" si="0"/>
        <v>3.1253881854247215E-4</v>
      </c>
      <c r="J21">
        <f t="shared" si="1"/>
        <v>-0.14978527077754528</v>
      </c>
      <c r="K21">
        <f t="shared" si="2"/>
        <v>149.12906451612901</v>
      </c>
      <c r="L21">
        <f t="shared" si="3"/>
        <v>165.09737101161949</v>
      </c>
      <c r="M21">
        <f t="shared" si="4"/>
        <v>16.945672462055164</v>
      </c>
      <c r="N21">
        <f t="shared" si="5"/>
        <v>15.306677910002332</v>
      </c>
      <c r="O21">
        <f t="shared" si="6"/>
        <v>1.0104420419932689E-2</v>
      </c>
      <c r="P21">
        <f t="shared" si="7"/>
        <v>2.9729273154674978</v>
      </c>
      <c r="Q21">
        <f t="shared" si="8"/>
        <v>1.0085379787961243E-2</v>
      </c>
      <c r="R21">
        <f t="shared" si="9"/>
        <v>6.3050700679280324E-3</v>
      </c>
      <c r="S21">
        <f t="shared" si="10"/>
        <v>231.29122595901558</v>
      </c>
      <c r="T21">
        <f t="shared" si="11"/>
        <v>29.261566369447642</v>
      </c>
      <c r="U21">
        <f t="shared" si="12"/>
        <v>29.4205096774194</v>
      </c>
      <c r="V21">
        <f t="shared" si="13"/>
        <v>4.1206789761903213</v>
      </c>
      <c r="W21">
        <f t="shared" si="14"/>
        <v>26.871661984855837</v>
      </c>
      <c r="X21">
        <f t="shared" si="15"/>
        <v>1.0195692844732418</v>
      </c>
      <c r="Y21">
        <f t="shared" si="16"/>
        <v>3.794217436375332</v>
      </c>
      <c r="Z21">
        <f t="shared" si="17"/>
        <v>3.1011096917170793</v>
      </c>
      <c r="AA21">
        <f t="shared" si="18"/>
        <v>-13.782961897723021</v>
      </c>
      <c r="AB21">
        <f t="shared" si="19"/>
        <v>-228.12510100804974</v>
      </c>
      <c r="AC21">
        <f t="shared" si="20"/>
        <v>-16.844826740774064</v>
      </c>
      <c r="AD21">
        <f t="shared" si="21"/>
        <v>-27.461663687531257</v>
      </c>
      <c r="AE21">
        <v>5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54017.337309171118</v>
      </c>
      <c r="AJ21" t="s">
        <v>291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813.71161538461502</v>
      </c>
      <c r="AR21">
        <v>871.62</v>
      </c>
      <c r="AS21">
        <f t="shared" si="27"/>
        <v>6.643765014041092E-2</v>
      </c>
      <c r="AT21">
        <v>0.5</v>
      </c>
      <c r="AU21">
        <f t="shared" si="28"/>
        <v>1180.1865975215082</v>
      </c>
      <c r="AV21">
        <f t="shared" si="29"/>
        <v>-0.14978527077754528</v>
      </c>
      <c r="AW21">
        <f t="shared" si="30"/>
        <v>39.204412133267958</v>
      </c>
      <c r="AX21">
        <f t="shared" si="31"/>
        <v>0.28175122186273838</v>
      </c>
      <c r="AY21">
        <f t="shared" si="32"/>
        <v>3.6262249540660316E-4</v>
      </c>
      <c r="AZ21">
        <f t="shared" si="33"/>
        <v>2.7425483582295036</v>
      </c>
      <c r="BA21" t="s">
        <v>313</v>
      </c>
      <c r="BB21">
        <v>626.04</v>
      </c>
      <c r="BC21">
        <f t="shared" si="34"/>
        <v>245.58000000000004</v>
      </c>
      <c r="BD21">
        <f t="shared" si="35"/>
        <v>0.23580252714139988</v>
      </c>
      <c r="BE21">
        <f t="shared" si="36"/>
        <v>0.90683752902080395</v>
      </c>
      <c r="BF21">
        <f t="shared" si="37"/>
        <v>0.37086744898663171</v>
      </c>
      <c r="BG21">
        <f t="shared" si="38"/>
        <v>0.93868574245510761</v>
      </c>
      <c r="BH21">
        <f t="shared" si="39"/>
        <v>1400.0019354838701</v>
      </c>
      <c r="BI21">
        <f t="shared" si="40"/>
        <v>1180.1865975215082</v>
      </c>
      <c r="BJ21">
        <f t="shared" si="41"/>
        <v>0.84298926137813579</v>
      </c>
      <c r="BK21">
        <f t="shared" si="42"/>
        <v>0.19597852275627153</v>
      </c>
      <c r="BL21">
        <v>6</v>
      </c>
      <c r="BM21">
        <v>0.5</v>
      </c>
      <c r="BN21" t="s">
        <v>294</v>
      </c>
      <c r="BO21">
        <v>2</v>
      </c>
      <c r="BP21">
        <v>1608329349</v>
      </c>
      <c r="BQ21">
        <v>149.12906451612901</v>
      </c>
      <c r="BR21">
        <v>149.005258064516</v>
      </c>
      <c r="BS21">
        <v>9.9334038709677408</v>
      </c>
      <c r="BT21">
        <v>9.5620993548387094</v>
      </c>
      <c r="BU21">
        <v>145.97522580645199</v>
      </c>
      <c r="BV21">
        <v>9.9657880645161292</v>
      </c>
      <c r="BW21">
        <v>500.02232258064498</v>
      </c>
      <c r="BX21">
        <v>102.540419354839</v>
      </c>
      <c r="BY21">
        <v>0.100054919354839</v>
      </c>
      <c r="BZ21">
        <v>27.997187096774201</v>
      </c>
      <c r="CA21">
        <v>29.4205096774194</v>
      </c>
      <c r="CB21">
        <v>999.9</v>
      </c>
      <c r="CC21">
        <v>0</v>
      </c>
      <c r="CD21">
        <v>0</v>
      </c>
      <c r="CE21">
        <v>9995.4651612903199</v>
      </c>
      <c r="CF21">
        <v>0</v>
      </c>
      <c r="CG21">
        <v>406.33351612903198</v>
      </c>
      <c r="CH21">
        <v>1400.0019354838701</v>
      </c>
      <c r="CI21">
        <v>0.89999922580645098</v>
      </c>
      <c r="CJ21">
        <v>0.100000503225806</v>
      </c>
      <c r="CK21">
        <v>0</v>
      </c>
      <c r="CL21">
        <v>813.74780645161297</v>
      </c>
      <c r="CM21">
        <v>4.9997499999999997</v>
      </c>
      <c r="CN21">
        <v>11258.1612903226</v>
      </c>
      <c r="CO21">
        <v>12178.061290322599</v>
      </c>
      <c r="CP21">
        <v>49.824322580645202</v>
      </c>
      <c r="CQ21">
        <v>51.987806451612897</v>
      </c>
      <c r="CR21">
        <v>50.9491935483871</v>
      </c>
      <c r="CS21">
        <v>51.108741935483899</v>
      </c>
      <c r="CT21">
        <v>50.820129032258002</v>
      </c>
      <c r="CU21">
        <v>1255.5029032258101</v>
      </c>
      <c r="CV21">
        <v>139.49903225806401</v>
      </c>
      <c r="CW21">
        <v>0</v>
      </c>
      <c r="CX21">
        <v>120.10000014305101</v>
      </c>
      <c r="CY21">
        <v>0</v>
      </c>
      <c r="CZ21">
        <v>813.71161538461502</v>
      </c>
      <c r="DA21">
        <v>-5.0963418843975896</v>
      </c>
      <c r="DB21">
        <v>-51.805128177567497</v>
      </c>
      <c r="DC21">
        <v>11257.4653846154</v>
      </c>
      <c r="DD21">
        <v>15</v>
      </c>
      <c r="DE21">
        <v>1608328964</v>
      </c>
      <c r="DF21" t="s">
        <v>295</v>
      </c>
      <c r="DG21">
        <v>1608328964</v>
      </c>
      <c r="DH21">
        <v>1608328946.5</v>
      </c>
      <c r="DI21">
        <v>16</v>
      </c>
      <c r="DJ21">
        <v>-2.097</v>
      </c>
      <c r="DK21">
        <v>-1.2E-2</v>
      </c>
      <c r="DL21">
        <v>3.1539999999999999</v>
      </c>
      <c r="DM21">
        <v>-3.2000000000000001E-2</v>
      </c>
      <c r="DN21">
        <v>414</v>
      </c>
      <c r="DO21">
        <v>9</v>
      </c>
      <c r="DP21">
        <v>0.24</v>
      </c>
      <c r="DQ21">
        <v>0.19</v>
      </c>
      <c r="DR21">
        <v>-0.142386244540255</v>
      </c>
      <c r="DS21">
        <v>-0.72999290393635896</v>
      </c>
      <c r="DT21">
        <v>0.116220129212264</v>
      </c>
      <c r="DU21">
        <v>0</v>
      </c>
      <c r="DV21">
        <v>0.116913842666667</v>
      </c>
      <c r="DW21">
        <v>1.2628342974861</v>
      </c>
      <c r="DX21">
        <v>0.142832071365942</v>
      </c>
      <c r="DY21">
        <v>0</v>
      </c>
      <c r="DZ21">
        <v>0.37137193333333302</v>
      </c>
      <c r="EA21">
        <v>1.2279296996664E-2</v>
      </c>
      <c r="EB21">
        <v>1.1200435983577701E-3</v>
      </c>
      <c r="EC21">
        <v>1</v>
      </c>
      <c r="ED21">
        <v>1</v>
      </c>
      <c r="EE21">
        <v>3</v>
      </c>
      <c r="EF21" t="s">
        <v>296</v>
      </c>
      <c r="EG21">
        <v>100</v>
      </c>
      <c r="EH21">
        <v>100</v>
      </c>
      <c r="EI21">
        <v>3.1539999999999999</v>
      </c>
      <c r="EJ21">
        <v>-3.2399999999999998E-2</v>
      </c>
      <c r="EK21">
        <v>3.1538571428572499</v>
      </c>
      <c r="EL21">
        <v>0</v>
      </c>
      <c r="EM21">
        <v>0</v>
      </c>
      <c r="EN21">
        <v>0</v>
      </c>
      <c r="EO21">
        <v>-3.2385000000001399E-2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6.8</v>
      </c>
      <c r="EY21">
        <v>2</v>
      </c>
      <c r="EZ21">
        <v>491.13200000000001</v>
      </c>
      <c r="FA21">
        <v>461.36</v>
      </c>
      <c r="FB21">
        <v>23.553599999999999</v>
      </c>
      <c r="FC21">
        <v>32.694000000000003</v>
      </c>
      <c r="FD21">
        <v>30.001000000000001</v>
      </c>
      <c r="FE21">
        <v>32.562899999999999</v>
      </c>
      <c r="FF21">
        <v>32.5261</v>
      </c>
      <c r="FG21">
        <v>6.7835599999999996</v>
      </c>
      <c r="FH21">
        <v>0</v>
      </c>
      <c r="FI21">
        <v>100</v>
      </c>
      <c r="FJ21">
        <v>23.470800000000001</v>
      </c>
      <c r="FK21">
        <v>149.172</v>
      </c>
      <c r="FL21">
        <v>9.5508100000000002</v>
      </c>
      <c r="FM21">
        <v>101.545</v>
      </c>
      <c r="FN21">
        <v>100.962</v>
      </c>
    </row>
    <row r="22" spans="1:170" x14ac:dyDescent="0.25">
      <c r="A22">
        <v>6</v>
      </c>
      <c r="B22">
        <v>1608329431.5</v>
      </c>
      <c r="C22">
        <v>438.5</v>
      </c>
      <c r="D22" t="s">
        <v>314</v>
      </c>
      <c r="E22" t="s">
        <v>315</v>
      </c>
      <c r="F22" t="s">
        <v>289</v>
      </c>
      <c r="G22" t="s">
        <v>290</v>
      </c>
      <c r="H22">
        <v>1608329423.5</v>
      </c>
      <c r="I22">
        <f t="shared" si="0"/>
        <v>3.1170700445240198E-4</v>
      </c>
      <c r="J22">
        <f t="shared" si="1"/>
        <v>5.4365506858583372E-2</v>
      </c>
      <c r="K22">
        <f t="shared" si="2"/>
        <v>199.19445161290301</v>
      </c>
      <c r="L22">
        <f t="shared" si="3"/>
        <v>181.302419028396</v>
      </c>
      <c r="M22">
        <f t="shared" si="4"/>
        <v>18.607967158856198</v>
      </c>
      <c r="N22">
        <f t="shared" si="5"/>
        <v>20.444315270050161</v>
      </c>
      <c r="O22">
        <f t="shared" si="6"/>
        <v>1.0181280646517034E-2</v>
      </c>
      <c r="P22">
        <f t="shared" si="7"/>
        <v>2.9737169569395925</v>
      </c>
      <c r="Q22">
        <f t="shared" si="8"/>
        <v>1.0161954665983262E-2</v>
      </c>
      <c r="R22">
        <f t="shared" si="9"/>
        <v>6.3529549366328434E-3</v>
      </c>
      <c r="S22">
        <f t="shared" si="10"/>
        <v>231.28899976301335</v>
      </c>
      <c r="T22">
        <f t="shared" si="11"/>
        <v>29.227431490916189</v>
      </c>
      <c r="U22">
        <f t="shared" si="12"/>
        <v>29.3900516129032</v>
      </c>
      <c r="V22">
        <f t="shared" si="13"/>
        <v>4.1134445138056046</v>
      </c>
      <c r="W22">
        <f t="shared" si="14"/>
        <v>27.579013395194146</v>
      </c>
      <c r="X22">
        <f t="shared" si="15"/>
        <v>1.0443322738139589</v>
      </c>
      <c r="Y22">
        <f t="shared" si="16"/>
        <v>3.7866919271156445</v>
      </c>
      <c r="Z22">
        <f t="shared" si="17"/>
        <v>3.0691122399916457</v>
      </c>
      <c r="AA22">
        <f t="shared" si="18"/>
        <v>-13.746278896350928</v>
      </c>
      <c r="AB22">
        <f t="shared" si="19"/>
        <v>-228.76180767518258</v>
      </c>
      <c r="AC22">
        <f t="shared" si="20"/>
        <v>-16.881940826947087</v>
      </c>
      <c r="AD22">
        <f t="shared" si="21"/>
        <v>-28.101027635467233</v>
      </c>
      <c r="AE22">
        <v>5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54046.485847603166</v>
      </c>
      <c r="AJ22" t="s">
        <v>291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808.16834615384596</v>
      </c>
      <c r="AR22">
        <v>866.55</v>
      </c>
      <c r="AS22">
        <f t="shared" si="27"/>
        <v>6.7372516122732651E-2</v>
      </c>
      <c r="AT22">
        <v>0.5</v>
      </c>
      <c r="AU22">
        <f t="shared" si="28"/>
        <v>1180.1759136505273</v>
      </c>
      <c r="AV22">
        <f t="shared" si="29"/>
        <v>5.4365506858583372E-2</v>
      </c>
      <c r="AW22">
        <f t="shared" si="30"/>
        <v>39.755710385040445</v>
      </c>
      <c r="AX22">
        <f t="shared" si="31"/>
        <v>0.28240724712942117</v>
      </c>
      <c r="AY22">
        <f t="shared" si="32"/>
        <v>5.3560912349037064E-4</v>
      </c>
      <c r="AZ22">
        <f t="shared" si="33"/>
        <v>2.7644452137787776</v>
      </c>
      <c r="BA22" t="s">
        <v>317</v>
      </c>
      <c r="BB22">
        <v>621.83000000000004</v>
      </c>
      <c r="BC22">
        <f t="shared" si="34"/>
        <v>244.71999999999991</v>
      </c>
      <c r="BD22">
        <f t="shared" si="35"/>
        <v>0.23856511051877255</v>
      </c>
      <c r="BE22">
        <f t="shared" si="36"/>
        <v>0.90731180759397778</v>
      </c>
      <c r="BF22">
        <f t="shared" si="37"/>
        <v>0.38644644721097865</v>
      </c>
      <c r="BG22">
        <f t="shared" si="38"/>
        <v>0.94067662986349221</v>
      </c>
      <c r="BH22">
        <f t="shared" si="39"/>
        <v>1399.9893548387099</v>
      </c>
      <c r="BI22">
        <f t="shared" si="40"/>
        <v>1180.1759136505273</v>
      </c>
      <c r="BJ22">
        <f t="shared" si="41"/>
        <v>0.84298920529041677</v>
      </c>
      <c r="BK22">
        <f t="shared" si="42"/>
        <v>0.19597841058083351</v>
      </c>
      <c r="BL22">
        <v>6</v>
      </c>
      <c r="BM22">
        <v>0.5</v>
      </c>
      <c r="BN22" t="s">
        <v>294</v>
      </c>
      <c r="BO22">
        <v>2</v>
      </c>
      <c r="BP22">
        <v>1608329423.5</v>
      </c>
      <c r="BQ22">
        <v>199.19445161290301</v>
      </c>
      <c r="BR22">
        <v>199.33419354838699</v>
      </c>
      <c r="BS22">
        <v>10.175209677419399</v>
      </c>
      <c r="BT22">
        <v>9.8049806451612902</v>
      </c>
      <c r="BU22">
        <v>196.040548387097</v>
      </c>
      <c r="BV22">
        <v>10.207603225806499</v>
      </c>
      <c r="BW22">
        <v>500.01803225806401</v>
      </c>
      <c r="BX22">
        <v>102.53496774193501</v>
      </c>
      <c r="BY22">
        <v>9.9995754838709705E-2</v>
      </c>
      <c r="BZ22">
        <v>27.963135483871</v>
      </c>
      <c r="CA22">
        <v>29.3900516129032</v>
      </c>
      <c r="CB22">
        <v>999.9</v>
      </c>
      <c r="CC22">
        <v>0</v>
      </c>
      <c r="CD22">
        <v>0</v>
      </c>
      <c r="CE22">
        <v>10000.463225806499</v>
      </c>
      <c r="CF22">
        <v>0</v>
      </c>
      <c r="CG22">
        <v>404.06035483871</v>
      </c>
      <c r="CH22">
        <v>1399.9893548387099</v>
      </c>
      <c r="CI22">
        <v>0.90000277419354802</v>
      </c>
      <c r="CJ22">
        <v>9.9997290322580604E-2</v>
      </c>
      <c r="CK22">
        <v>0</v>
      </c>
      <c r="CL22">
        <v>808.20364516128996</v>
      </c>
      <c r="CM22">
        <v>4.9997499999999997</v>
      </c>
      <c r="CN22">
        <v>11167.103225806401</v>
      </c>
      <c r="CO22">
        <v>12177.9806451613</v>
      </c>
      <c r="CP22">
        <v>49.501709677419299</v>
      </c>
      <c r="CQ22">
        <v>51.505774193548397</v>
      </c>
      <c r="CR22">
        <v>50.534032258064499</v>
      </c>
      <c r="CS22">
        <v>50.509774193548402</v>
      </c>
      <c r="CT22">
        <v>50.455387096774203</v>
      </c>
      <c r="CU22">
        <v>1255.4941935483901</v>
      </c>
      <c r="CV22">
        <v>139.49516129032301</v>
      </c>
      <c r="CW22">
        <v>0</v>
      </c>
      <c r="CX22">
        <v>74.099999904632597</v>
      </c>
      <c r="CY22">
        <v>0</v>
      </c>
      <c r="CZ22">
        <v>808.16834615384596</v>
      </c>
      <c r="DA22">
        <v>-4.0402393206810103</v>
      </c>
      <c r="DB22">
        <v>-70.211965945684199</v>
      </c>
      <c r="DC22">
        <v>11166.35</v>
      </c>
      <c r="DD22">
        <v>15</v>
      </c>
      <c r="DE22">
        <v>1608328964</v>
      </c>
      <c r="DF22" t="s">
        <v>295</v>
      </c>
      <c r="DG22">
        <v>1608328964</v>
      </c>
      <c r="DH22">
        <v>1608328946.5</v>
      </c>
      <c r="DI22">
        <v>16</v>
      </c>
      <c r="DJ22">
        <v>-2.097</v>
      </c>
      <c r="DK22">
        <v>-1.2E-2</v>
      </c>
      <c r="DL22">
        <v>3.1539999999999999</v>
      </c>
      <c r="DM22">
        <v>-3.2000000000000001E-2</v>
      </c>
      <c r="DN22">
        <v>414</v>
      </c>
      <c r="DO22">
        <v>9</v>
      </c>
      <c r="DP22">
        <v>0.24</v>
      </c>
      <c r="DQ22">
        <v>0.19</v>
      </c>
      <c r="DR22">
        <v>6.2003876006356699E-2</v>
      </c>
      <c r="DS22">
        <v>-0.29019761827559398</v>
      </c>
      <c r="DT22">
        <v>5.1429130188768102E-2</v>
      </c>
      <c r="DU22">
        <v>1</v>
      </c>
      <c r="DV22">
        <v>-0.13837638333333299</v>
      </c>
      <c r="DW22">
        <v>6.1512680756395897E-2</v>
      </c>
      <c r="DX22">
        <v>4.26506442609259E-2</v>
      </c>
      <c r="DY22">
        <v>1</v>
      </c>
      <c r="DZ22">
        <v>0.37015490000000001</v>
      </c>
      <c r="EA22">
        <v>2.6451443826474699E-2</v>
      </c>
      <c r="EB22">
        <v>1.9632851100472699E-3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3.1539999999999999</v>
      </c>
      <c r="EJ22">
        <v>-3.2399999999999998E-2</v>
      </c>
      <c r="EK22">
        <v>3.1538571428572499</v>
      </c>
      <c r="EL22">
        <v>0</v>
      </c>
      <c r="EM22">
        <v>0</v>
      </c>
      <c r="EN22">
        <v>0</v>
      </c>
      <c r="EO22">
        <v>-3.2385000000001399E-2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7.8</v>
      </c>
      <c r="EX22">
        <v>8.1</v>
      </c>
      <c r="EY22">
        <v>2</v>
      </c>
      <c r="EZ22">
        <v>491.63</v>
      </c>
      <c r="FA22">
        <v>461.08300000000003</v>
      </c>
      <c r="FB22">
        <v>23.437999999999999</v>
      </c>
      <c r="FC22">
        <v>32.826799999999999</v>
      </c>
      <c r="FD22">
        <v>30.000399999999999</v>
      </c>
      <c r="FE22">
        <v>32.686599999999999</v>
      </c>
      <c r="FF22">
        <v>32.645400000000002</v>
      </c>
      <c r="FG22">
        <v>9.3971199999999993</v>
      </c>
      <c r="FH22">
        <v>0</v>
      </c>
      <c r="FI22">
        <v>100</v>
      </c>
      <c r="FJ22">
        <v>23.469000000000001</v>
      </c>
      <c r="FK22">
        <v>200.11600000000001</v>
      </c>
      <c r="FL22">
        <v>9.9403000000000006</v>
      </c>
      <c r="FM22">
        <v>101.524</v>
      </c>
      <c r="FN22">
        <v>100.937</v>
      </c>
    </row>
    <row r="23" spans="1:170" x14ac:dyDescent="0.25">
      <c r="A23">
        <v>7</v>
      </c>
      <c r="B23">
        <v>1608329502.5</v>
      </c>
      <c r="C23">
        <v>509.5</v>
      </c>
      <c r="D23" t="s">
        <v>318</v>
      </c>
      <c r="E23" t="s">
        <v>319</v>
      </c>
      <c r="F23" t="s">
        <v>289</v>
      </c>
      <c r="G23" t="s">
        <v>290</v>
      </c>
      <c r="H23">
        <v>1608329494.75</v>
      </c>
      <c r="I23">
        <f t="shared" si="0"/>
        <v>3.35746549603859E-4</v>
      </c>
      <c r="J23">
        <f t="shared" si="1"/>
        <v>0.73409302280740174</v>
      </c>
      <c r="K23">
        <f t="shared" si="2"/>
        <v>249.10273333333299</v>
      </c>
      <c r="L23">
        <f t="shared" si="3"/>
        <v>133.50527621335968</v>
      </c>
      <c r="M23">
        <f t="shared" si="4"/>
        <v>13.702520283134699</v>
      </c>
      <c r="N23">
        <f t="shared" si="5"/>
        <v>25.567043886934577</v>
      </c>
      <c r="O23">
        <f t="shared" si="6"/>
        <v>1.1069252845891709E-2</v>
      </c>
      <c r="P23">
        <f t="shared" si="7"/>
        <v>2.9740375914493065</v>
      </c>
      <c r="Q23">
        <f t="shared" si="8"/>
        <v>1.1046415323385149E-2</v>
      </c>
      <c r="R23">
        <f t="shared" si="9"/>
        <v>6.9060574706838948E-3</v>
      </c>
      <c r="S23">
        <f t="shared" si="10"/>
        <v>231.29596947168486</v>
      </c>
      <c r="T23">
        <f t="shared" si="11"/>
        <v>29.218594426743792</v>
      </c>
      <c r="U23">
        <f t="shared" si="12"/>
        <v>29.368970000000001</v>
      </c>
      <c r="V23">
        <f t="shared" si="13"/>
        <v>4.1084436522422934</v>
      </c>
      <c r="W23">
        <f t="shared" si="14"/>
        <v>28.19646235740791</v>
      </c>
      <c r="X23">
        <f t="shared" si="15"/>
        <v>1.0675517843793525</v>
      </c>
      <c r="Y23">
        <f t="shared" si="16"/>
        <v>3.7861195877960205</v>
      </c>
      <c r="Z23">
        <f t="shared" si="17"/>
        <v>3.0408918678629409</v>
      </c>
      <c r="AA23">
        <f t="shared" si="18"/>
        <v>-14.806422837530182</v>
      </c>
      <c r="AB23">
        <f t="shared" si="19"/>
        <v>-225.82194116025684</v>
      </c>
      <c r="AC23">
        <f t="shared" si="20"/>
        <v>-16.661226996776506</v>
      </c>
      <c r="AD23">
        <f t="shared" si="21"/>
        <v>-25.993621522878669</v>
      </c>
      <c r="AE23">
        <v>4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54056.388861229178</v>
      </c>
      <c r="AJ23" t="s">
        <v>291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320</v>
      </c>
      <c r="AQ23">
        <v>806.00876000000005</v>
      </c>
      <c r="AR23">
        <v>865.86</v>
      </c>
      <c r="AS23">
        <f t="shared" si="27"/>
        <v>6.9123461067609027E-2</v>
      </c>
      <c r="AT23">
        <v>0.5</v>
      </c>
      <c r="AU23">
        <f t="shared" si="28"/>
        <v>1180.2100607473335</v>
      </c>
      <c r="AV23">
        <f t="shared" si="29"/>
        <v>0.73409302280740174</v>
      </c>
      <c r="AW23">
        <f t="shared" si="30"/>
        <v>40.790102092834395</v>
      </c>
      <c r="AX23">
        <f t="shared" si="31"/>
        <v>0.28476890028411067</v>
      </c>
      <c r="AY23">
        <f t="shared" si="32"/>
        <v>1.1115313673846672E-3</v>
      </c>
      <c r="AZ23">
        <f t="shared" si="33"/>
        <v>2.7674450835007964</v>
      </c>
      <c r="BA23" t="s">
        <v>321</v>
      </c>
      <c r="BB23">
        <v>619.29</v>
      </c>
      <c r="BC23">
        <f t="shared" si="34"/>
        <v>246.57000000000005</v>
      </c>
      <c r="BD23">
        <f t="shared" si="35"/>
        <v>0.24273528815346535</v>
      </c>
      <c r="BE23">
        <f t="shared" si="36"/>
        <v>0.90670087294109625</v>
      </c>
      <c r="BF23">
        <f t="shared" si="37"/>
        <v>0.39799185669418552</v>
      </c>
      <c r="BG23">
        <f t="shared" si="38"/>
        <v>0.94094757903741444</v>
      </c>
      <c r="BH23">
        <f t="shared" si="39"/>
        <v>1400.02966666667</v>
      </c>
      <c r="BI23">
        <f t="shared" si="40"/>
        <v>1180.2100607473335</v>
      </c>
      <c r="BJ23">
        <f t="shared" si="41"/>
        <v>0.8429893229029175</v>
      </c>
      <c r="BK23">
        <f t="shared" si="42"/>
        <v>0.19597864580583516</v>
      </c>
      <c r="BL23">
        <v>6</v>
      </c>
      <c r="BM23">
        <v>0.5</v>
      </c>
      <c r="BN23" t="s">
        <v>294</v>
      </c>
      <c r="BO23">
        <v>2</v>
      </c>
      <c r="BP23">
        <v>1608329494.75</v>
      </c>
      <c r="BQ23">
        <v>249.10273333333299</v>
      </c>
      <c r="BR23">
        <v>250.08396666666701</v>
      </c>
      <c r="BS23">
        <v>10.4012833333333</v>
      </c>
      <c r="BT23">
        <v>10.002594666666701</v>
      </c>
      <c r="BU23">
        <v>245.948833333333</v>
      </c>
      <c r="BV23">
        <v>10.4336633333333</v>
      </c>
      <c r="BW23">
        <v>500.02076666666699</v>
      </c>
      <c r="BX23">
        <v>102.536566666667</v>
      </c>
      <c r="BY23">
        <v>9.9978283333333307E-2</v>
      </c>
      <c r="BZ23">
        <v>27.960543333333302</v>
      </c>
      <c r="CA23">
        <v>29.368970000000001</v>
      </c>
      <c r="CB23">
        <v>999.9</v>
      </c>
      <c r="CC23">
        <v>0</v>
      </c>
      <c r="CD23">
        <v>0</v>
      </c>
      <c r="CE23">
        <v>10002.1213333333</v>
      </c>
      <c r="CF23">
        <v>0</v>
      </c>
      <c r="CG23">
        <v>404.11693333333301</v>
      </c>
      <c r="CH23">
        <v>1400.02966666667</v>
      </c>
      <c r="CI23">
        <v>0.89999873333333302</v>
      </c>
      <c r="CJ23">
        <v>0.100001283333333</v>
      </c>
      <c r="CK23">
        <v>0</v>
      </c>
      <c r="CL23">
        <v>806.02203333333296</v>
      </c>
      <c r="CM23">
        <v>4.9997499999999997</v>
      </c>
      <c r="CN23">
        <v>11111.6933333333</v>
      </c>
      <c r="CO23">
        <v>12178.303333333301</v>
      </c>
      <c r="CP23">
        <v>49.003866666666703</v>
      </c>
      <c r="CQ23">
        <v>50.953866666666599</v>
      </c>
      <c r="CR23">
        <v>49.978999999999999</v>
      </c>
      <c r="CS23">
        <v>49.949666666666701</v>
      </c>
      <c r="CT23">
        <v>50.020600000000002</v>
      </c>
      <c r="CU23">
        <v>1255.5250000000001</v>
      </c>
      <c r="CV23">
        <v>139.50466666666699</v>
      </c>
      <c r="CW23">
        <v>0</v>
      </c>
      <c r="CX23">
        <v>70.299999952316298</v>
      </c>
      <c r="CY23">
        <v>0</v>
      </c>
      <c r="CZ23">
        <v>806.00876000000005</v>
      </c>
      <c r="DA23">
        <v>-2.5181538497510201</v>
      </c>
      <c r="DB23">
        <v>-65.038461429560797</v>
      </c>
      <c r="DC23">
        <v>11111.147999999999</v>
      </c>
      <c r="DD23">
        <v>15</v>
      </c>
      <c r="DE23">
        <v>1608328964</v>
      </c>
      <c r="DF23" t="s">
        <v>295</v>
      </c>
      <c r="DG23">
        <v>1608328964</v>
      </c>
      <c r="DH23">
        <v>1608328946.5</v>
      </c>
      <c r="DI23">
        <v>16</v>
      </c>
      <c r="DJ23">
        <v>-2.097</v>
      </c>
      <c r="DK23">
        <v>-1.2E-2</v>
      </c>
      <c r="DL23">
        <v>3.1539999999999999</v>
      </c>
      <c r="DM23">
        <v>-3.2000000000000001E-2</v>
      </c>
      <c r="DN23">
        <v>414</v>
      </c>
      <c r="DO23">
        <v>9</v>
      </c>
      <c r="DP23">
        <v>0.24</v>
      </c>
      <c r="DQ23">
        <v>0.19</v>
      </c>
      <c r="DR23">
        <v>0.74072259989977096</v>
      </c>
      <c r="DS23">
        <v>-0.10441579748619</v>
      </c>
      <c r="DT23">
        <v>3.9860959804500398E-2</v>
      </c>
      <c r="DU23">
        <v>1</v>
      </c>
      <c r="DV23">
        <v>-0.98509979999999997</v>
      </c>
      <c r="DW23">
        <v>-8.3033592880972003E-3</v>
      </c>
      <c r="DX23">
        <v>4.0929588334439299E-2</v>
      </c>
      <c r="DY23">
        <v>1</v>
      </c>
      <c r="DZ23">
        <v>0.398415666666667</v>
      </c>
      <c r="EA23">
        <v>3.2986571746384502E-2</v>
      </c>
      <c r="EB23">
        <v>2.4492822939701201E-3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3.1539999999999999</v>
      </c>
      <c r="EJ23">
        <v>-3.2399999999999998E-2</v>
      </c>
      <c r="EK23">
        <v>3.1538571428572499</v>
      </c>
      <c r="EL23">
        <v>0</v>
      </c>
      <c r="EM23">
        <v>0</v>
      </c>
      <c r="EN23">
        <v>0</v>
      </c>
      <c r="EO23">
        <v>-3.2385000000001399E-2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9.3000000000000007</v>
      </c>
      <c r="EY23">
        <v>2</v>
      </c>
      <c r="EZ23">
        <v>492.09500000000003</v>
      </c>
      <c r="FA23">
        <v>461.40199999999999</v>
      </c>
      <c r="FB23">
        <v>23.726800000000001</v>
      </c>
      <c r="FC23">
        <v>32.913800000000002</v>
      </c>
      <c r="FD23">
        <v>30.000299999999999</v>
      </c>
      <c r="FE23">
        <v>32.7821</v>
      </c>
      <c r="FF23">
        <v>32.741300000000003</v>
      </c>
      <c r="FG23">
        <v>11.999000000000001</v>
      </c>
      <c r="FH23">
        <v>0</v>
      </c>
      <c r="FI23">
        <v>100</v>
      </c>
      <c r="FJ23">
        <v>23.747</v>
      </c>
      <c r="FK23">
        <v>250.80799999999999</v>
      </c>
      <c r="FL23">
        <v>10.187799999999999</v>
      </c>
      <c r="FM23">
        <v>101.508</v>
      </c>
      <c r="FN23">
        <v>100.91800000000001</v>
      </c>
    </row>
    <row r="24" spans="1:170" x14ac:dyDescent="0.25">
      <c r="A24">
        <v>8</v>
      </c>
      <c r="B24">
        <v>1608329574.5</v>
      </c>
      <c r="C24">
        <v>581.5</v>
      </c>
      <c r="D24" t="s">
        <v>322</v>
      </c>
      <c r="E24" t="s">
        <v>323</v>
      </c>
      <c r="F24" t="s">
        <v>289</v>
      </c>
      <c r="G24" t="s">
        <v>290</v>
      </c>
      <c r="H24">
        <v>1608329566.75</v>
      </c>
      <c r="I24">
        <f t="shared" si="0"/>
        <v>3.6747339728551069E-4</v>
      </c>
      <c r="J24">
        <f t="shared" si="1"/>
        <v>2.7234958442083093</v>
      </c>
      <c r="K24">
        <f t="shared" si="2"/>
        <v>397.28563333333301</v>
      </c>
      <c r="L24">
        <f t="shared" si="3"/>
        <v>30.03712490048969</v>
      </c>
      <c r="M24">
        <f t="shared" si="4"/>
        <v>3.0828971460848074</v>
      </c>
      <c r="N24">
        <f t="shared" si="5"/>
        <v>40.775898134107365</v>
      </c>
      <c r="O24">
        <f t="shared" si="6"/>
        <v>1.2231466592166848E-2</v>
      </c>
      <c r="P24">
        <f t="shared" si="7"/>
        <v>2.9736751745254209</v>
      </c>
      <c r="Q24">
        <f t="shared" si="8"/>
        <v>1.2203584801109672E-2</v>
      </c>
      <c r="R24">
        <f t="shared" si="9"/>
        <v>7.629740224182547E-3</v>
      </c>
      <c r="S24">
        <f t="shared" si="10"/>
        <v>231.29201672093916</v>
      </c>
      <c r="T24">
        <f t="shared" si="11"/>
        <v>29.215824911760404</v>
      </c>
      <c r="U24">
        <f t="shared" si="12"/>
        <v>29.339376666666698</v>
      </c>
      <c r="V24">
        <f t="shared" si="13"/>
        <v>4.1014326309068538</v>
      </c>
      <c r="W24">
        <f t="shared" si="14"/>
        <v>28.754307593719187</v>
      </c>
      <c r="X24">
        <f t="shared" si="15"/>
        <v>1.0890055985611298</v>
      </c>
      <c r="Y24">
        <f t="shared" si="16"/>
        <v>3.787278114806707</v>
      </c>
      <c r="Z24">
        <f t="shared" si="17"/>
        <v>3.0124270323457241</v>
      </c>
      <c r="AA24">
        <f t="shared" si="18"/>
        <v>-16.205576820291022</v>
      </c>
      <c r="AB24">
        <f t="shared" si="19"/>
        <v>-220.20898596897419</v>
      </c>
      <c r="AC24">
        <f t="shared" si="20"/>
        <v>-16.247109808569647</v>
      </c>
      <c r="AD24">
        <f t="shared" si="21"/>
        <v>-21.369655876895678</v>
      </c>
      <c r="AE24">
        <v>4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54044.810458734442</v>
      </c>
      <c r="AJ24" t="s">
        <v>291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324</v>
      </c>
      <c r="AQ24">
        <v>808.96259999999995</v>
      </c>
      <c r="AR24">
        <v>874.14</v>
      </c>
      <c r="AS24">
        <f t="shared" si="27"/>
        <v>7.4561740682270616E-2</v>
      </c>
      <c r="AT24">
        <v>0.5</v>
      </c>
      <c r="AU24">
        <f t="shared" si="28"/>
        <v>1180.1895837721881</v>
      </c>
      <c r="AV24">
        <f t="shared" si="29"/>
        <v>2.7234958442083093</v>
      </c>
      <c r="AW24">
        <f t="shared" si="30"/>
        <v>43.998494850569394</v>
      </c>
      <c r="AX24">
        <f t="shared" si="31"/>
        <v>0.28369597547303638</v>
      </c>
      <c r="AY24">
        <f t="shared" si="32"/>
        <v>2.7972144216634356E-3</v>
      </c>
      <c r="AZ24">
        <f t="shared" si="33"/>
        <v>2.7317592147710892</v>
      </c>
      <c r="BA24" t="s">
        <v>325</v>
      </c>
      <c r="BB24">
        <v>626.15</v>
      </c>
      <c r="BC24">
        <f t="shared" si="34"/>
        <v>247.99</v>
      </c>
      <c r="BD24">
        <f t="shared" si="35"/>
        <v>0.26282269446348655</v>
      </c>
      <c r="BE24">
        <f t="shared" si="36"/>
        <v>0.905919352941846</v>
      </c>
      <c r="BF24">
        <f t="shared" si="37"/>
        <v>0.41079122669226514</v>
      </c>
      <c r="BG24">
        <f t="shared" si="38"/>
        <v>0.93769618895034834</v>
      </c>
      <c r="BH24">
        <f t="shared" si="39"/>
        <v>1400.0053333333301</v>
      </c>
      <c r="BI24">
        <f t="shared" si="40"/>
        <v>1180.1895837721881</v>
      </c>
      <c r="BJ24">
        <f t="shared" si="41"/>
        <v>0.84298934844928508</v>
      </c>
      <c r="BK24">
        <f t="shared" si="42"/>
        <v>0.19597869689857</v>
      </c>
      <c r="BL24">
        <v>6</v>
      </c>
      <c r="BM24">
        <v>0.5</v>
      </c>
      <c r="BN24" t="s">
        <v>294</v>
      </c>
      <c r="BO24">
        <v>2</v>
      </c>
      <c r="BP24">
        <v>1608329566.75</v>
      </c>
      <c r="BQ24">
        <v>397.28563333333301</v>
      </c>
      <c r="BR24">
        <v>400.72886666666699</v>
      </c>
      <c r="BS24">
        <v>10.610343333333301</v>
      </c>
      <c r="BT24">
        <v>10.1740733333333</v>
      </c>
      <c r="BU24">
        <v>394.17663333333297</v>
      </c>
      <c r="BV24">
        <v>10.610343333333301</v>
      </c>
      <c r="BW24">
        <v>500.022066666667</v>
      </c>
      <c r="BX24">
        <v>102.53619999999999</v>
      </c>
      <c r="BY24">
        <v>0.100026213333333</v>
      </c>
      <c r="BZ24">
        <v>27.965789999999998</v>
      </c>
      <c r="CA24">
        <v>29.339376666666698</v>
      </c>
      <c r="CB24">
        <v>999.9</v>
      </c>
      <c r="CC24">
        <v>0</v>
      </c>
      <c r="CD24">
        <v>0</v>
      </c>
      <c r="CE24">
        <v>10000.106666666699</v>
      </c>
      <c r="CF24">
        <v>0</v>
      </c>
      <c r="CG24">
        <v>420.44119999999998</v>
      </c>
      <c r="CH24">
        <v>1400.0053333333301</v>
      </c>
      <c r="CI24">
        <v>0.89999929999999995</v>
      </c>
      <c r="CJ24">
        <v>0.10000075</v>
      </c>
      <c r="CK24">
        <v>0</v>
      </c>
      <c r="CL24">
        <v>808.96810000000005</v>
      </c>
      <c r="CM24">
        <v>4.9997499999999997</v>
      </c>
      <c r="CN24">
        <v>11125.676666666701</v>
      </c>
      <c r="CO24">
        <v>12178.09</v>
      </c>
      <c r="CP24">
        <v>48.537233333333297</v>
      </c>
      <c r="CQ24">
        <v>50.476833333333303</v>
      </c>
      <c r="CR24">
        <v>49.491433333333298</v>
      </c>
      <c r="CS24">
        <v>49.518599999999999</v>
      </c>
      <c r="CT24">
        <v>49.597700000000003</v>
      </c>
      <c r="CU24">
        <v>1255.5039999999999</v>
      </c>
      <c r="CV24">
        <v>139.50366666666699</v>
      </c>
      <c r="CW24">
        <v>0</v>
      </c>
      <c r="CX24">
        <v>71.099999904632597</v>
      </c>
      <c r="CY24">
        <v>0</v>
      </c>
      <c r="CZ24">
        <v>808.96259999999995</v>
      </c>
      <c r="DA24">
        <v>-0.52746153298969201</v>
      </c>
      <c r="DB24">
        <v>-37.984615490927197</v>
      </c>
      <c r="DC24">
        <v>11125.54</v>
      </c>
      <c r="DD24">
        <v>15</v>
      </c>
      <c r="DE24">
        <v>1608329595</v>
      </c>
      <c r="DF24" t="s">
        <v>326</v>
      </c>
      <c r="DG24">
        <v>1608329592</v>
      </c>
      <c r="DH24">
        <v>1608329595</v>
      </c>
      <c r="DI24">
        <v>17</v>
      </c>
      <c r="DJ24">
        <v>-4.4999999999999998E-2</v>
      </c>
      <c r="DK24">
        <v>3.3000000000000002E-2</v>
      </c>
      <c r="DL24">
        <v>3.109</v>
      </c>
      <c r="DM24">
        <v>0</v>
      </c>
      <c r="DN24">
        <v>402</v>
      </c>
      <c r="DO24">
        <v>10</v>
      </c>
      <c r="DP24">
        <v>0.33</v>
      </c>
      <c r="DQ24">
        <v>0.2</v>
      </c>
      <c r="DR24">
        <v>2.7080090869417899</v>
      </c>
      <c r="DS24">
        <v>-0.28907285107360903</v>
      </c>
      <c r="DT24">
        <v>5.1682313249199002E-2</v>
      </c>
      <c r="DU24">
        <v>1</v>
      </c>
      <c r="DV24">
        <v>-3.4039250000000001</v>
      </c>
      <c r="DW24">
        <v>0.18634224694105</v>
      </c>
      <c r="DX24">
        <v>4.8344150956105003E-2</v>
      </c>
      <c r="DY24">
        <v>1</v>
      </c>
      <c r="DZ24">
        <v>0.40375519999999998</v>
      </c>
      <c r="EA24">
        <v>1.1728978865405601E-2</v>
      </c>
      <c r="EB24">
        <v>1.1889814520560601E-3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3.109</v>
      </c>
      <c r="EJ24">
        <v>0</v>
      </c>
      <c r="EK24">
        <v>3.1538571428572499</v>
      </c>
      <c r="EL24">
        <v>0</v>
      </c>
      <c r="EM24">
        <v>0</v>
      </c>
      <c r="EN24">
        <v>0</v>
      </c>
      <c r="EO24">
        <v>-3.2385000000001399E-2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10.5</v>
      </c>
      <c r="EY24">
        <v>2</v>
      </c>
      <c r="EZ24">
        <v>492.51499999999999</v>
      </c>
      <c r="FA24">
        <v>461.95800000000003</v>
      </c>
      <c r="FB24">
        <v>23.734999999999999</v>
      </c>
      <c r="FC24">
        <v>32.965400000000002</v>
      </c>
      <c r="FD24">
        <v>29.9999</v>
      </c>
      <c r="FE24">
        <v>32.8504</v>
      </c>
      <c r="FF24">
        <v>32.809800000000003</v>
      </c>
      <c r="FG24">
        <v>18.822600000000001</v>
      </c>
      <c r="FH24">
        <v>0</v>
      </c>
      <c r="FI24">
        <v>100</v>
      </c>
      <c r="FJ24">
        <v>23.748999999999999</v>
      </c>
      <c r="FK24">
        <v>401.96</v>
      </c>
      <c r="FL24">
        <v>10.4094</v>
      </c>
      <c r="FM24">
        <v>101.499</v>
      </c>
      <c r="FN24">
        <v>100.914</v>
      </c>
    </row>
    <row r="25" spans="1:170" x14ac:dyDescent="0.25">
      <c r="A25">
        <v>9</v>
      </c>
      <c r="B25">
        <v>1608329664.5</v>
      </c>
      <c r="C25">
        <v>671.5</v>
      </c>
      <c r="D25" t="s">
        <v>327</v>
      </c>
      <c r="E25" t="s">
        <v>328</v>
      </c>
      <c r="F25" t="s">
        <v>289</v>
      </c>
      <c r="G25" t="s">
        <v>290</v>
      </c>
      <c r="H25">
        <v>1608329656.75</v>
      </c>
      <c r="I25">
        <f t="shared" si="0"/>
        <v>3.8563853933982546E-4</v>
      </c>
      <c r="J25">
        <f t="shared" si="1"/>
        <v>3.6983680481139443</v>
      </c>
      <c r="K25">
        <f t="shared" si="2"/>
        <v>497.68033333333301</v>
      </c>
      <c r="L25">
        <f t="shared" si="3"/>
        <v>30.346521443109115</v>
      </c>
      <c r="M25">
        <f t="shared" si="4"/>
        <v>3.1146955727521362</v>
      </c>
      <c r="N25">
        <f t="shared" si="5"/>
        <v>51.080738653527987</v>
      </c>
      <c r="O25">
        <f t="shared" si="6"/>
        <v>1.3037729436759422E-2</v>
      </c>
      <c r="P25">
        <f t="shared" si="7"/>
        <v>2.9732501388659887</v>
      </c>
      <c r="Q25">
        <f t="shared" si="8"/>
        <v>1.3006051346454188E-2</v>
      </c>
      <c r="R25">
        <f t="shared" si="9"/>
        <v>8.1316217742676347E-3</v>
      </c>
      <c r="S25">
        <f t="shared" si="10"/>
        <v>231.28858216412681</v>
      </c>
      <c r="T25">
        <f t="shared" si="11"/>
        <v>29.175502156657704</v>
      </c>
      <c r="U25">
        <f t="shared" si="12"/>
        <v>29.230176666666701</v>
      </c>
      <c r="V25">
        <f t="shared" si="13"/>
        <v>4.0756519957063722</v>
      </c>
      <c r="W25">
        <f t="shared" si="14"/>
        <v>29.349912081934352</v>
      </c>
      <c r="X25">
        <f t="shared" si="15"/>
        <v>1.1092416646806058</v>
      </c>
      <c r="Y25">
        <f t="shared" si="16"/>
        <v>3.779369633489885</v>
      </c>
      <c r="Z25">
        <f t="shared" si="17"/>
        <v>2.9664103310257666</v>
      </c>
      <c r="AA25">
        <f t="shared" si="18"/>
        <v>-17.006659584886304</v>
      </c>
      <c r="AB25">
        <f t="shared" si="19"/>
        <v>-208.4188875206479</v>
      </c>
      <c r="AC25">
        <f t="shared" si="20"/>
        <v>-15.368331810579907</v>
      </c>
      <c r="AD25">
        <f t="shared" si="21"/>
        <v>-9.5052967519873164</v>
      </c>
      <c r="AE25">
        <v>4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54038.814405760386</v>
      </c>
      <c r="AJ25" t="s">
        <v>291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329</v>
      </c>
      <c r="AQ25">
        <v>814.22684615384605</v>
      </c>
      <c r="AR25">
        <v>883.93</v>
      </c>
      <c r="AS25">
        <f t="shared" si="27"/>
        <v>7.8855965796108207E-2</v>
      </c>
      <c r="AT25">
        <v>0.5</v>
      </c>
      <c r="AU25">
        <f t="shared" si="28"/>
        <v>1180.171647757963</v>
      </c>
      <c r="AV25">
        <f t="shared" si="29"/>
        <v>3.6983680481139443</v>
      </c>
      <c r="AW25">
        <f t="shared" si="30"/>
        <v>46.531787544569298</v>
      </c>
      <c r="AX25">
        <f t="shared" si="31"/>
        <v>0.29583790571651603</v>
      </c>
      <c r="AY25">
        <f t="shared" si="32"/>
        <v>3.6232996581927203E-3</v>
      </c>
      <c r="AZ25">
        <f t="shared" si="33"/>
        <v>2.6904279750658993</v>
      </c>
      <c r="BA25" t="s">
        <v>330</v>
      </c>
      <c r="BB25">
        <v>622.42999999999995</v>
      </c>
      <c r="BC25">
        <f t="shared" si="34"/>
        <v>261.5</v>
      </c>
      <c r="BD25">
        <f t="shared" si="35"/>
        <v>0.2665512575378734</v>
      </c>
      <c r="BE25">
        <f t="shared" si="36"/>
        <v>0.90093383592521736</v>
      </c>
      <c r="BF25">
        <f t="shared" si="37"/>
        <v>0.41378379735968485</v>
      </c>
      <c r="BG25">
        <f t="shared" si="38"/>
        <v>0.93385185212035104</v>
      </c>
      <c r="BH25">
        <f t="shared" si="39"/>
        <v>1399.9839999999999</v>
      </c>
      <c r="BI25">
        <f t="shared" si="40"/>
        <v>1180.171647757963</v>
      </c>
      <c r="BJ25">
        <f t="shared" si="41"/>
        <v>0.84298938256291722</v>
      </c>
      <c r="BK25">
        <f t="shared" si="42"/>
        <v>0.1959787651258344</v>
      </c>
      <c r="BL25">
        <v>6</v>
      </c>
      <c r="BM25">
        <v>0.5</v>
      </c>
      <c r="BN25" t="s">
        <v>294</v>
      </c>
      <c r="BO25">
        <v>2</v>
      </c>
      <c r="BP25">
        <v>1608329656.75</v>
      </c>
      <c r="BQ25">
        <v>497.68033333333301</v>
      </c>
      <c r="BR25">
        <v>502.34859999999998</v>
      </c>
      <c r="BS25">
        <v>10.807356666666699</v>
      </c>
      <c r="BT25">
        <v>10.349600000000001</v>
      </c>
      <c r="BU25">
        <v>494.571233333333</v>
      </c>
      <c r="BV25">
        <v>10.8068766666667</v>
      </c>
      <c r="BW25">
        <v>500.00906666666702</v>
      </c>
      <c r="BX25">
        <v>102.53766666666699</v>
      </c>
      <c r="BY25">
        <v>9.9980899999999998E-2</v>
      </c>
      <c r="BZ25">
        <v>27.929946666666702</v>
      </c>
      <c r="CA25">
        <v>29.230176666666701</v>
      </c>
      <c r="CB25">
        <v>999.9</v>
      </c>
      <c r="CC25">
        <v>0</v>
      </c>
      <c r="CD25">
        <v>0</v>
      </c>
      <c r="CE25">
        <v>9997.5593333333309</v>
      </c>
      <c r="CF25">
        <v>0</v>
      </c>
      <c r="CG25">
        <v>415.9828</v>
      </c>
      <c r="CH25">
        <v>1399.9839999999999</v>
      </c>
      <c r="CI25">
        <v>0.89999776666666698</v>
      </c>
      <c r="CJ25">
        <v>0.10000231666666699</v>
      </c>
      <c r="CK25">
        <v>0</v>
      </c>
      <c r="CL25">
        <v>814.19376666666699</v>
      </c>
      <c r="CM25">
        <v>4.9997499999999997</v>
      </c>
      <c r="CN25">
        <v>11155.44</v>
      </c>
      <c r="CO25">
        <v>12177.913333333299</v>
      </c>
      <c r="CP25">
        <v>47.749766666666702</v>
      </c>
      <c r="CQ25">
        <v>49.791433333333302</v>
      </c>
      <c r="CR25">
        <v>48.7289666666667</v>
      </c>
      <c r="CS25">
        <v>48.878966666666699</v>
      </c>
      <c r="CT25">
        <v>48.928899999999999</v>
      </c>
      <c r="CU25">
        <v>1255.482</v>
      </c>
      <c r="CV25">
        <v>139.50299999999999</v>
      </c>
      <c r="CW25">
        <v>0</v>
      </c>
      <c r="CX25">
        <v>89.599999904632597</v>
      </c>
      <c r="CY25">
        <v>0</v>
      </c>
      <c r="CZ25">
        <v>814.22684615384605</v>
      </c>
      <c r="DA25">
        <v>3.8246153880663698</v>
      </c>
      <c r="DB25">
        <v>21.945299018145001</v>
      </c>
      <c r="DC25">
        <v>11155.6192307692</v>
      </c>
      <c r="DD25">
        <v>15</v>
      </c>
      <c r="DE25">
        <v>1608329595</v>
      </c>
      <c r="DF25" t="s">
        <v>326</v>
      </c>
      <c r="DG25">
        <v>1608329592</v>
      </c>
      <c r="DH25">
        <v>1608329595</v>
      </c>
      <c r="DI25">
        <v>17</v>
      </c>
      <c r="DJ25">
        <v>-4.4999999999999998E-2</v>
      </c>
      <c r="DK25">
        <v>3.3000000000000002E-2</v>
      </c>
      <c r="DL25">
        <v>3.109</v>
      </c>
      <c r="DM25">
        <v>0</v>
      </c>
      <c r="DN25">
        <v>402</v>
      </c>
      <c r="DO25">
        <v>10</v>
      </c>
      <c r="DP25">
        <v>0.33</v>
      </c>
      <c r="DQ25">
        <v>0.2</v>
      </c>
      <c r="DR25">
        <v>3.7132164673121402</v>
      </c>
      <c r="DS25">
        <v>-0.22503247935677401</v>
      </c>
      <c r="DT25">
        <v>9.0737905539967301E-2</v>
      </c>
      <c r="DU25">
        <v>1</v>
      </c>
      <c r="DV25">
        <v>-4.67610833333333</v>
      </c>
      <c r="DW25">
        <v>-1.9308120133478102E-2</v>
      </c>
      <c r="DX25">
        <v>9.2330342577917196E-2</v>
      </c>
      <c r="DY25">
        <v>1</v>
      </c>
      <c r="DZ25">
        <v>0.45762303333333298</v>
      </c>
      <c r="EA25">
        <v>2.2372404894324599E-2</v>
      </c>
      <c r="EB25">
        <v>1.8473546759864201E-3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3.109</v>
      </c>
      <c r="EJ25">
        <v>5.0000000000000001E-4</v>
      </c>
      <c r="EK25">
        <v>3.1091904761904599</v>
      </c>
      <c r="EL25">
        <v>0</v>
      </c>
      <c r="EM25">
        <v>0</v>
      </c>
      <c r="EN25">
        <v>0</v>
      </c>
      <c r="EO25">
        <v>4.7619047619029703E-4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1.2</v>
      </c>
      <c r="EY25">
        <v>2</v>
      </c>
      <c r="EZ25">
        <v>492.79300000000001</v>
      </c>
      <c r="FA25">
        <v>463.791</v>
      </c>
      <c r="FB25">
        <v>24.332999999999998</v>
      </c>
      <c r="FC25">
        <v>32.848199999999999</v>
      </c>
      <c r="FD25">
        <v>29.998799999999999</v>
      </c>
      <c r="FE25">
        <v>32.7911</v>
      </c>
      <c r="FF25">
        <v>32.751100000000001</v>
      </c>
      <c r="FG25">
        <v>23.248000000000001</v>
      </c>
      <c r="FH25">
        <v>0</v>
      </c>
      <c r="FI25">
        <v>100</v>
      </c>
      <c r="FJ25">
        <v>24.350999999999999</v>
      </c>
      <c r="FK25">
        <v>503.64400000000001</v>
      </c>
      <c r="FL25">
        <v>10.4094</v>
      </c>
      <c r="FM25">
        <v>101.53400000000001</v>
      </c>
      <c r="FN25">
        <v>100.955</v>
      </c>
    </row>
    <row r="26" spans="1:170" x14ac:dyDescent="0.25">
      <c r="A26">
        <v>10</v>
      </c>
      <c r="B26">
        <v>1608329731.5</v>
      </c>
      <c r="C26">
        <v>738.5</v>
      </c>
      <c r="D26" t="s">
        <v>331</v>
      </c>
      <c r="E26" t="s">
        <v>332</v>
      </c>
      <c r="F26" t="s">
        <v>289</v>
      </c>
      <c r="G26" t="s">
        <v>290</v>
      </c>
      <c r="H26">
        <v>1608329723.75</v>
      </c>
      <c r="I26">
        <f t="shared" si="0"/>
        <v>3.6360921594714269E-4</v>
      </c>
      <c r="J26">
        <f t="shared" si="1"/>
        <v>4.7358358829995186</v>
      </c>
      <c r="K26">
        <f t="shared" si="2"/>
        <v>597.54093333333299</v>
      </c>
      <c r="L26">
        <f t="shared" si="3"/>
        <v>-28.773697240973409</v>
      </c>
      <c r="M26">
        <f t="shared" si="4"/>
        <v>-2.9534561107890682</v>
      </c>
      <c r="N26">
        <f t="shared" si="5"/>
        <v>61.334172880879045</v>
      </c>
      <c r="O26">
        <f t="shared" si="6"/>
        <v>1.2386942929768852E-2</v>
      </c>
      <c r="P26">
        <f t="shared" si="7"/>
        <v>2.9738879170783385</v>
      </c>
      <c r="Q26">
        <f t="shared" si="8"/>
        <v>1.23583507480041E-2</v>
      </c>
      <c r="R26">
        <f t="shared" si="9"/>
        <v>7.7265325623131374E-3</v>
      </c>
      <c r="S26">
        <f t="shared" si="10"/>
        <v>231.29673627254036</v>
      </c>
      <c r="T26">
        <f t="shared" si="11"/>
        <v>29.212502968361832</v>
      </c>
      <c r="U26">
        <f t="shared" si="12"/>
        <v>29.194123333333302</v>
      </c>
      <c r="V26">
        <f t="shared" si="13"/>
        <v>4.0671713750353131</v>
      </c>
      <c r="W26">
        <f t="shared" si="14"/>
        <v>29.672900722666441</v>
      </c>
      <c r="X26">
        <f t="shared" si="15"/>
        <v>1.1235161472334336</v>
      </c>
      <c r="Y26">
        <f t="shared" si="16"/>
        <v>3.7863374320367869</v>
      </c>
      <c r="Z26">
        <f t="shared" si="17"/>
        <v>2.9436552278018793</v>
      </c>
      <c r="AA26">
        <f t="shared" si="18"/>
        <v>-16.035166423268993</v>
      </c>
      <c r="AB26">
        <f t="shared" si="19"/>
        <v>-197.6195264072268</v>
      </c>
      <c r="AC26">
        <f t="shared" si="20"/>
        <v>-14.568555765457024</v>
      </c>
      <c r="AD26">
        <f t="shared" si="21"/>
        <v>3.0734876765875185</v>
      </c>
      <c r="AE26">
        <v>4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54051.989579096225</v>
      </c>
      <c r="AJ26" t="s">
        <v>291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333</v>
      </c>
      <c r="AQ26">
        <v>821.34115384615404</v>
      </c>
      <c r="AR26">
        <v>895.17</v>
      </c>
      <c r="AS26">
        <f t="shared" si="27"/>
        <v>8.2474665319264395E-2</v>
      </c>
      <c r="AT26">
        <v>0.5</v>
      </c>
      <c r="AU26">
        <f t="shared" si="28"/>
        <v>1180.2137407473356</v>
      </c>
      <c r="AV26">
        <f t="shared" si="29"/>
        <v>4.7358358829995186</v>
      </c>
      <c r="AW26">
        <f t="shared" si="30"/>
        <v>48.668866636666792</v>
      </c>
      <c r="AX26">
        <f t="shared" si="31"/>
        <v>0.29802160483483581</v>
      </c>
      <c r="AY26">
        <f t="shared" si="32"/>
        <v>4.5022212327837088E-3</v>
      </c>
      <c r="AZ26">
        <f t="shared" si="33"/>
        <v>2.6440899493950871</v>
      </c>
      <c r="BA26" t="s">
        <v>334</v>
      </c>
      <c r="BB26">
        <v>628.39</v>
      </c>
      <c r="BC26">
        <f t="shared" si="34"/>
        <v>266.77999999999997</v>
      </c>
      <c r="BD26">
        <f t="shared" si="35"/>
        <v>0.27674055833962785</v>
      </c>
      <c r="BE26">
        <f t="shared" si="36"/>
        <v>0.89870485896214047</v>
      </c>
      <c r="BF26">
        <f t="shared" si="37"/>
        <v>0.41086082679440433</v>
      </c>
      <c r="BG26">
        <f t="shared" si="38"/>
        <v>0.92943812934515468</v>
      </c>
      <c r="BH26">
        <f t="shared" si="39"/>
        <v>1400.0340000000001</v>
      </c>
      <c r="BI26">
        <f t="shared" si="40"/>
        <v>1180.2137407473356</v>
      </c>
      <c r="BJ26">
        <f t="shared" si="41"/>
        <v>0.84298934222121424</v>
      </c>
      <c r="BK26">
        <f t="shared" si="42"/>
        <v>0.19597868444242864</v>
      </c>
      <c r="BL26">
        <v>6</v>
      </c>
      <c r="BM26">
        <v>0.5</v>
      </c>
      <c r="BN26" t="s">
        <v>294</v>
      </c>
      <c r="BO26">
        <v>2</v>
      </c>
      <c r="BP26">
        <v>1608329723.75</v>
      </c>
      <c r="BQ26">
        <v>597.54093333333299</v>
      </c>
      <c r="BR26">
        <v>603.48450000000003</v>
      </c>
      <c r="BS26">
        <v>10.9457233333333</v>
      </c>
      <c r="BT26">
        <v>10.51418</v>
      </c>
      <c r="BU26">
        <v>594.43166666666696</v>
      </c>
      <c r="BV26">
        <v>10.94524</v>
      </c>
      <c r="BW26">
        <v>500.01363333333302</v>
      </c>
      <c r="BX26">
        <v>102.544333333333</v>
      </c>
      <c r="BY26">
        <v>9.9970110000000001E-2</v>
      </c>
      <c r="BZ26">
        <v>27.96153</v>
      </c>
      <c r="CA26">
        <v>29.194123333333302</v>
      </c>
      <c r="CB26">
        <v>999.9</v>
      </c>
      <c r="CC26">
        <v>0</v>
      </c>
      <c r="CD26">
        <v>0</v>
      </c>
      <c r="CE26">
        <v>10000.517</v>
      </c>
      <c r="CF26">
        <v>0</v>
      </c>
      <c r="CG26">
        <v>404.34563333333301</v>
      </c>
      <c r="CH26">
        <v>1400.0340000000001</v>
      </c>
      <c r="CI26">
        <v>0.899997933333333</v>
      </c>
      <c r="CJ26">
        <v>0.10000212</v>
      </c>
      <c r="CK26">
        <v>0</v>
      </c>
      <c r="CL26">
        <v>821.35096666666698</v>
      </c>
      <c r="CM26">
        <v>4.9997499999999997</v>
      </c>
      <c r="CN26">
        <v>11227.6333333333</v>
      </c>
      <c r="CO26">
        <v>12178.33</v>
      </c>
      <c r="CP26">
        <v>47.2997333333333</v>
      </c>
      <c r="CQ26">
        <v>49.324666666666701</v>
      </c>
      <c r="CR26">
        <v>48.270666666666699</v>
      </c>
      <c r="CS26">
        <v>48.416400000000003</v>
      </c>
      <c r="CT26">
        <v>48.512266666666697</v>
      </c>
      <c r="CU26">
        <v>1255.528</v>
      </c>
      <c r="CV26">
        <v>139.506</v>
      </c>
      <c r="CW26">
        <v>0</v>
      </c>
      <c r="CX26">
        <v>66.099999904632597</v>
      </c>
      <c r="CY26">
        <v>0</v>
      </c>
      <c r="CZ26">
        <v>821.34115384615404</v>
      </c>
      <c r="DA26">
        <v>-3.00827350405183</v>
      </c>
      <c r="DB26">
        <v>-54.6769231181704</v>
      </c>
      <c r="DC26">
        <v>11227.688461538501</v>
      </c>
      <c r="DD26">
        <v>15</v>
      </c>
      <c r="DE26">
        <v>1608329595</v>
      </c>
      <c r="DF26" t="s">
        <v>326</v>
      </c>
      <c r="DG26">
        <v>1608329592</v>
      </c>
      <c r="DH26">
        <v>1608329595</v>
      </c>
      <c r="DI26">
        <v>17</v>
      </c>
      <c r="DJ26">
        <v>-4.4999999999999998E-2</v>
      </c>
      <c r="DK26">
        <v>3.3000000000000002E-2</v>
      </c>
      <c r="DL26">
        <v>3.109</v>
      </c>
      <c r="DM26">
        <v>0</v>
      </c>
      <c r="DN26">
        <v>402</v>
      </c>
      <c r="DO26">
        <v>10</v>
      </c>
      <c r="DP26">
        <v>0.33</v>
      </c>
      <c r="DQ26">
        <v>0.2</v>
      </c>
      <c r="DR26">
        <v>4.75014240020296</v>
      </c>
      <c r="DS26">
        <v>-0.13933078411389199</v>
      </c>
      <c r="DT26">
        <v>6.9182989965268005E-2</v>
      </c>
      <c r="DU26">
        <v>1</v>
      </c>
      <c r="DV26">
        <v>-5.9500543333333296</v>
      </c>
      <c r="DW26">
        <v>-1.8930634037814701E-2</v>
      </c>
      <c r="DX26">
        <v>6.6870088563987698E-2</v>
      </c>
      <c r="DY26">
        <v>1</v>
      </c>
      <c r="DZ26">
        <v>0.43147439999999998</v>
      </c>
      <c r="EA26">
        <v>4.82707007786421E-3</v>
      </c>
      <c r="EB26">
        <v>5.5630289111838302E-4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3.109</v>
      </c>
      <c r="EJ26">
        <v>4.0000000000000002E-4</v>
      </c>
      <c r="EK26">
        <v>3.1091904761904599</v>
      </c>
      <c r="EL26">
        <v>0</v>
      </c>
      <c r="EM26">
        <v>0</v>
      </c>
      <c r="EN26">
        <v>0</v>
      </c>
      <c r="EO26">
        <v>4.7619047619029703E-4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2.2999999999999998</v>
      </c>
      <c r="EX26">
        <v>2.2999999999999998</v>
      </c>
      <c r="EY26">
        <v>2</v>
      </c>
      <c r="EZ26">
        <v>492.66800000000001</v>
      </c>
      <c r="FA26">
        <v>465.05900000000003</v>
      </c>
      <c r="FB26">
        <v>24.232700000000001</v>
      </c>
      <c r="FC26">
        <v>32.661900000000003</v>
      </c>
      <c r="FD26">
        <v>29.998999999999999</v>
      </c>
      <c r="FE26">
        <v>32.670099999999998</v>
      </c>
      <c r="FF26">
        <v>32.645800000000001</v>
      </c>
      <c r="FG26">
        <v>27.4725</v>
      </c>
      <c r="FH26">
        <v>0</v>
      </c>
      <c r="FI26">
        <v>100</v>
      </c>
      <c r="FJ26">
        <v>24.256599999999999</v>
      </c>
      <c r="FK26">
        <v>604.69399999999996</v>
      </c>
      <c r="FL26">
        <v>10.8209</v>
      </c>
      <c r="FM26">
        <v>101.569</v>
      </c>
      <c r="FN26">
        <v>100.992</v>
      </c>
    </row>
    <row r="27" spans="1:170" x14ac:dyDescent="0.25">
      <c r="A27">
        <v>11</v>
      </c>
      <c r="B27">
        <v>1608329842.5</v>
      </c>
      <c r="C27">
        <v>849.5</v>
      </c>
      <c r="D27" t="s">
        <v>335</v>
      </c>
      <c r="E27" t="s">
        <v>336</v>
      </c>
      <c r="F27" t="s">
        <v>289</v>
      </c>
      <c r="G27" t="s">
        <v>290</v>
      </c>
      <c r="H27">
        <v>1608329834.75</v>
      </c>
      <c r="I27">
        <f t="shared" si="0"/>
        <v>3.5838176672659103E-4</v>
      </c>
      <c r="J27">
        <f t="shared" si="1"/>
        <v>5.026828059192364</v>
      </c>
      <c r="K27">
        <f t="shared" si="2"/>
        <v>699.71910000000003</v>
      </c>
      <c r="L27">
        <f t="shared" si="3"/>
        <v>27.289487634301448</v>
      </c>
      <c r="M27">
        <f t="shared" si="4"/>
        <v>2.8007816688031562</v>
      </c>
      <c r="N27">
        <f t="shared" si="5"/>
        <v>71.813749486748407</v>
      </c>
      <c r="O27">
        <f t="shared" si="6"/>
        <v>1.2295101589588147E-2</v>
      </c>
      <c r="P27">
        <f t="shared" si="7"/>
        <v>2.9733577499291384</v>
      </c>
      <c r="Q27">
        <f t="shared" si="8"/>
        <v>1.2266926290831143E-2</v>
      </c>
      <c r="R27">
        <f t="shared" si="9"/>
        <v>7.6693549412255573E-3</v>
      </c>
      <c r="S27">
        <f t="shared" si="10"/>
        <v>231.29029326405814</v>
      </c>
      <c r="T27">
        <f t="shared" si="11"/>
        <v>29.251258162016406</v>
      </c>
      <c r="U27">
        <f t="shared" si="12"/>
        <v>29.2158533333333</v>
      </c>
      <c r="V27">
        <f t="shared" si="13"/>
        <v>4.0722809553822472</v>
      </c>
      <c r="W27">
        <f t="shared" si="14"/>
        <v>30.310040385645966</v>
      </c>
      <c r="X27">
        <f t="shared" si="15"/>
        <v>1.1501374244178344</v>
      </c>
      <c r="Y27">
        <f t="shared" si="16"/>
        <v>3.7945756910390296</v>
      </c>
      <c r="Z27">
        <f t="shared" si="17"/>
        <v>2.922143530964413</v>
      </c>
      <c r="AA27">
        <f t="shared" si="18"/>
        <v>-15.804635912642665</v>
      </c>
      <c r="AB27">
        <f t="shared" si="19"/>
        <v>-195.09217053918684</v>
      </c>
      <c r="AC27">
        <f t="shared" si="20"/>
        <v>-14.389023649632945</v>
      </c>
      <c r="AD27">
        <f t="shared" si="21"/>
        <v>6.0044631625956981</v>
      </c>
      <c r="AE27">
        <v>4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54029.491405668872</v>
      </c>
      <c r="AJ27" t="s">
        <v>291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337</v>
      </c>
      <c r="AQ27">
        <v>830.021115384616</v>
      </c>
      <c r="AR27">
        <v>912.61</v>
      </c>
      <c r="AS27">
        <f t="shared" si="27"/>
        <v>9.0497457419252525E-2</v>
      </c>
      <c r="AT27">
        <v>0.5</v>
      </c>
      <c r="AU27">
        <f t="shared" si="28"/>
        <v>1180.180360747343</v>
      </c>
      <c r="AV27">
        <f t="shared" si="29"/>
        <v>5.026828059192364</v>
      </c>
      <c r="AW27">
        <f t="shared" si="30"/>
        <v>53.401660971885377</v>
      </c>
      <c r="AX27">
        <f t="shared" si="31"/>
        <v>0.30460985525032597</v>
      </c>
      <c r="AY27">
        <f t="shared" si="32"/>
        <v>4.7489144247914094E-3</v>
      </c>
      <c r="AZ27">
        <f t="shared" si="33"/>
        <v>2.5744512990214874</v>
      </c>
      <c r="BA27" t="s">
        <v>338</v>
      </c>
      <c r="BB27">
        <v>634.62</v>
      </c>
      <c r="BC27">
        <f t="shared" si="34"/>
        <v>277.99</v>
      </c>
      <c r="BD27">
        <f t="shared" si="35"/>
        <v>0.29709300555913526</v>
      </c>
      <c r="BE27">
        <f t="shared" si="36"/>
        <v>0.89419819902110775</v>
      </c>
      <c r="BF27">
        <f t="shared" si="37"/>
        <v>0.41894990888622347</v>
      </c>
      <c r="BG27">
        <f t="shared" si="38"/>
        <v>0.92258979080428094</v>
      </c>
      <c r="BH27">
        <f t="shared" si="39"/>
        <v>1399.9943333333299</v>
      </c>
      <c r="BI27">
        <f t="shared" si="40"/>
        <v>1180.180360747343</v>
      </c>
      <c r="BJ27">
        <f t="shared" si="41"/>
        <v>0.84298938406227786</v>
      </c>
      <c r="BK27">
        <f t="shared" si="42"/>
        <v>0.19597876812455578</v>
      </c>
      <c r="BL27">
        <v>6</v>
      </c>
      <c r="BM27">
        <v>0.5</v>
      </c>
      <c r="BN27" t="s">
        <v>294</v>
      </c>
      <c r="BO27">
        <v>2</v>
      </c>
      <c r="BP27">
        <v>1608329834.75</v>
      </c>
      <c r="BQ27">
        <v>699.71910000000003</v>
      </c>
      <c r="BR27">
        <v>706.05213333333302</v>
      </c>
      <c r="BS27">
        <v>11.206393333333301</v>
      </c>
      <c r="BT27">
        <v>10.78116</v>
      </c>
      <c r="BU27">
        <v>696.60979999999995</v>
      </c>
      <c r="BV27">
        <v>11.205920000000001</v>
      </c>
      <c r="BW27">
        <v>500.00633333333298</v>
      </c>
      <c r="BX27">
        <v>102.53230000000001</v>
      </c>
      <c r="BY27">
        <v>9.9955553333333294E-2</v>
      </c>
      <c r="BZ27">
        <v>27.998806666666699</v>
      </c>
      <c r="CA27">
        <v>29.2158533333333</v>
      </c>
      <c r="CB27">
        <v>999.9</v>
      </c>
      <c r="CC27">
        <v>0</v>
      </c>
      <c r="CD27">
        <v>0</v>
      </c>
      <c r="CE27">
        <v>9998.6913333333305</v>
      </c>
      <c r="CF27">
        <v>0</v>
      </c>
      <c r="CG27">
        <v>403.21526666666699</v>
      </c>
      <c r="CH27">
        <v>1399.9943333333299</v>
      </c>
      <c r="CI27">
        <v>0.89999629999999997</v>
      </c>
      <c r="CJ27">
        <v>0.10000373999999999</v>
      </c>
      <c r="CK27">
        <v>0</v>
      </c>
      <c r="CL27">
        <v>830.00120000000004</v>
      </c>
      <c r="CM27">
        <v>4.9997499999999997</v>
      </c>
      <c r="CN27">
        <v>11310.7733333333</v>
      </c>
      <c r="CO27">
        <v>12177.99</v>
      </c>
      <c r="CP27">
        <v>46.710099999999997</v>
      </c>
      <c r="CQ27">
        <v>48.722766666666701</v>
      </c>
      <c r="CR27">
        <v>47.643599999999999</v>
      </c>
      <c r="CS27">
        <v>47.8645</v>
      </c>
      <c r="CT27">
        <v>47.901866666666699</v>
      </c>
      <c r="CU27">
        <v>1255.49033333333</v>
      </c>
      <c r="CV27">
        <v>139.50399999999999</v>
      </c>
      <c r="CW27">
        <v>0</v>
      </c>
      <c r="CX27">
        <v>110.09999990463299</v>
      </c>
      <c r="CY27">
        <v>0</v>
      </c>
      <c r="CZ27">
        <v>830.021115384616</v>
      </c>
      <c r="DA27">
        <v>4.3636581264795398</v>
      </c>
      <c r="DB27">
        <v>44.9367521347516</v>
      </c>
      <c r="DC27">
        <v>11310.807692307701</v>
      </c>
      <c r="DD27">
        <v>15</v>
      </c>
      <c r="DE27">
        <v>1608329595</v>
      </c>
      <c r="DF27" t="s">
        <v>326</v>
      </c>
      <c r="DG27">
        <v>1608329592</v>
      </c>
      <c r="DH27">
        <v>1608329595</v>
      </c>
      <c r="DI27">
        <v>17</v>
      </c>
      <c r="DJ27">
        <v>-4.4999999999999998E-2</v>
      </c>
      <c r="DK27">
        <v>3.3000000000000002E-2</v>
      </c>
      <c r="DL27">
        <v>3.109</v>
      </c>
      <c r="DM27">
        <v>0</v>
      </c>
      <c r="DN27">
        <v>402</v>
      </c>
      <c r="DO27">
        <v>10</v>
      </c>
      <c r="DP27">
        <v>0.33</v>
      </c>
      <c r="DQ27">
        <v>0.2</v>
      </c>
      <c r="DR27">
        <v>5.02533378467042</v>
      </c>
      <c r="DS27">
        <v>-0.225040114246431</v>
      </c>
      <c r="DT27">
        <v>3.7269295775088702E-2</v>
      </c>
      <c r="DU27">
        <v>1</v>
      </c>
      <c r="DV27">
        <v>-6.33257433333333</v>
      </c>
      <c r="DW27">
        <v>0.19329023359286701</v>
      </c>
      <c r="DX27">
        <v>4.6153008907569897E-2</v>
      </c>
      <c r="DY27">
        <v>1</v>
      </c>
      <c r="DZ27">
        <v>0.42536006666666698</v>
      </c>
      <c r="EA27">
        <v>-1.4307577308119801E-2</v>
      </c>
      <c r="EB27">
        <v>1.1709954151158E-3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3.11</v>
      </c>
      <c r="EJ27">
        <v>5.0000000000000001E-4</v>
      </c>
      <c r="EK27">
        <v>3.1091904761904599</v>
      </c>
      <c r="EL27">
        <v>0</v>
      </c>
      <c r="EM27">
        <v>0</v>
      </c>
      <c r="EN27">
        <v>0</v>
      </c>
      <c r="EO27">
        <v>4.7619047619029703E-4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4.2</v>
      </c>
      <c r="EX27">
        <v>4.0999999999999996</v>
      </c>
      <c r="EY27">
        <v>2</v>
      </c>
      <c r="EZ27">
        <v>492.87</v>
      </c>
      <c r="FA27">
        <v>465.97399999999999</v>
      </c>
      <c r="FB27">
        <v>24.409400000000002</v>
      </c>
      <c r="FC27">
        <v>32.421799999999998</v>
      </c>
      <c r="FD27">
        <v>29.9999</v>
      </c>
      <c r="FE27">
        <v>32.487000000000002</v>
      </c>
      <c r="FF27">
        <v>32.483600000000003</v>
      </c>
      <c r="FG27">
        <v>31.5777</v>
      </c>
      <c r="FH27">
        <v>0</v>
      </c>
      <c r="FI27">
        <v>100</v>
      </c>
      <c r="FJ27">
        <v>24.258199999999999</v>
      </c>
      <c r="FK27">
        <v>706.30200000000002</v>
      </c>
      <c r="FL27">
        <v>10.954800000000001</v>
      </c>
      <c r="FM27">
        <v>101.599</v>
      </c>
      <c r="FN27">
        <v>101.027</v>
      </c>
    </row>
    <row r="28" spans="1:170" x14ac:dyDescent="0.25">
      <c r="A28">
        <v>12</v>
      </c>
      <c r="B28">
        <v>1608329906.5</v>
      </c>
      <c r="C28">
        <v>913.5</v>
      </c>
      <c r="D28" t="s">
        <v>339</v>
      </c>
      <c r="E28" t="s">
        <v>340</v>
      </c>
      <c r="F28" t="s">
        <v>289</v>
      </c>
      <c r="G28" t="s">
        <v>290</v>
      </c>
      <c r="H28">
        <v>1608329898.75</v>
      </c>
      <c r="I28">
        <f t="shared" si="0"/>
        <v>3.3975746713988314E-4</v>
      </c>
      <c r="J28">
        <f t="shared" si="1"/>
        <v>6.619425759980909</v>
      </c>
      <c r="K28">
        <f t="shared" si="2"/>
        <v>796.99919999999997</v>
      </c>
      <c r="L28">
        <f t="shared" si="3"/>
        <v>-121.93098240616567</v>
      </c>
      <c r="M28">
        <f t="shared" si="4"/>
        <v>-12.513703398709934</v>
      </c>
      <c r="N28">
        <f t="shared" si="5"/>
        <v>81.79554860459136</v>
      </c>
      <c r="O28">
        <f t="shared" si="6"/>
        <v>1.1747166243445656E-2</v>
      </c>
      <c r="P28">
        <f t="shared" si="7"/>
        <v>2.9718330008798319</v>
      </c>
      <c r="Q28">
        <f t="shared" si="8"/>
        <v>1.1721430267232208E-2</v>
      </c>
      <c r="R28">
        <f t="shared" si="9"/>
        <v>7.328201448586878E-3</v>
      </c>
      <c r="S28">
        <f t="shared" si="10"/>
        <v>231.29486872027292</v>
      </c>
      <c r="T28">
        <f t="shared" si="11"/>
        <v>29.217749521730703</v>
      </c>
      <c r="U28">
        <f t="shared" si="12"/>
        <v>29.165150000000001</v>
      </c>
      <c r="V28">
        <f t="shared" si="13"/>
        <v>4.0603672968838378</v>
      </c>
      <c r="W28">
        <f t="shared" si="14"/>
        <v>30.671862764385597</v>
      </c>
      <c r="X28">
        <f t="shared" si="15"/>
        <v>1.1612273565407745</v>
      </c>
      <c r="Y28">
        <f t="shared" si="16"/>
        <v>3.7859694582655896</v>
      </c>
      <c r="Z28">
        <f t="shared" si="17"/>
        <v>2.8991399403430633</v>
      </c>
      <c r="AA28">
        <f t="shared" si="18"/>
        <v>-14.983304300868847</v>
      </c>
      <c r="AB28">
        <f t="shared" si="19"/>
        <v>-193.10796920125608</v>
      </c>
      <c r="AC28">
        <f t="shared" si="20"/>
        <v>-14.243632886837457</v>
      </c>
      <c r="AD28">
        <f t="shared" si="21"/>
        <v>8.9599623313105496</v>
      </c>
      <c r="AE28">
        <v>4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53991.718481739648</v>
      </c>
      <c r="AJ28" t="s">
        <v>291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341</v>
      </c>
      <c r="AQ28">
        <v>837.73153846153798</v>
      </c>
      <c r="AR28">
        <v>925.5</v>
      </c>
      <c r="AS28">
        <f t="shared" si="27"/>
        <v>9.4833561900013019E-2</v>
      </c>
      <c r="AT28">
        <v>0.5</v>
      </c>
      <c r="AU28">
        <f t="shared" si="28"/>
        <v>1180.202930747362</v>
      </c>
      <c r="AV28">
        <f t="shared" si="29"/>
        <v>6.619425759980909</v>
      </c>
      <c r="AW28">
        <f t="shared" si="30"/>
        <v>55.961423843803367</v>
      </c>
      <c r="AX28">
        <f t="shared" si="31"/>
        <v>0.31184224743381955</v>
      </c>
      <c r="AY28">
        <f t="shared" si="32"/>
        <v>6.0982506078336302E-3</v>
      </c>
      <c r="AZ28">
        <f t="shared" si="33"/>
        <v>2.5246677471636954</v>
      </c>
      <c r="BA28" t="s">
        <v>342</v>
      </c>
      <c r="BB28">
        <v>636.89</v>
      </c>
      <c r="BC28">
        <f t="shared" si="34"/>
        <v>288.61</v>
      </c>
      <c r="BD28">
        <f t="shared" si="35"/>
        <v>0.3041074860138665</v>
      </c>
      <c r="BE28">
        <f t="shared" si="36"/>
        <v>0.89006129080180862</v>
      </c>
      <c r="BF28">
        <f t="shared" si="37"/>
        <v>0.41789913196352257</v>
      </c>
      <c r="BG28">
        <f t="shared" si="38"/>
        <v>0.91752814609144484</v>
      </c>
      <c r="BH28">
        <f t="shared" si="39"/>
        <v>1400.021</v>
      </c>
      <c r="BI28">
        <f t="shared" si="40"/>
        <v>1180.202930747362</v>
      </c>
      <c r="BJ28">
        <f t="shared" si="41"/>
        <v>0.84298944854924462</v>
      </c>
      <c r="BK28">
        <f t="shared" si="42"/>
        <v>0.19597889709848945</v>
      </c>
      <c r="BL28">
        <v>6</v>
      </c>
      <c r="BM28">
        <v>0.5</v>
      </c>
      <c r="BN28" t="s">
        <v>294</v>
      </c>
      <c r="BO28">
        <v>2</v>
      </c>
      <c r="BP28">
        <v>1608329898.75</v>
      </c>
      <c r="BQ28">
        <v>796.99919999999997</v>
      </c>
      <c r="BR28">
        <v>805.26726666666696</v>
      </c>
      <c r="BS28">
        <v>11.3147633333333</v>
      </c>
      <c r="BT28">
        <v>10.9116766666667</v>
      </c>
      <c r="BU28">
        <v>793.89006666666705</v>
      </c>
      <c r="BV28">
        <v>11.3142866666667</v>
      </c>
      <c r="BW28">
        <v>500.01136666666702</v>
      </c>
      <c r="BX28">
        <v>102.529366666667</v>
      </c>
      <c r="BY28">
        <v>0.100031963333333</v>
      </c>
      <c r="BZ28">
        <v>27.959863333333299</v>
      </c>
      <c r="CA28">
        <v>29.165150000000001</v>
      </c>
      <c r="CB28">
        <v>999.9</v>
      </c>
      <c r="CC28">
        <v>0</v>
      </c>
      <c r="CD28">
        <v>0</v>
      </c>
      <c r="CE28">
        <v>9990.3546666666698</v>
      </c>
      <c r="CF28">
        <v>0</v>
      </c>
      <c r="CG28">
        <v>427.05090000000001</v>
      </c>
      <c r="CH28">
        <v>1400.021</v>
      </c>
      <c r="CI28">
        <v>0.89999439999999997</v>
      </c>
      <c r="CJ28">
        <v>0.10000569333333301</v>
      </c>
      <c r="CK28">
        <v>0</v>
      </c>
      <c r="CL28">
        <v>837.71243333333302</v>
      </c>
      <c r="CM28">
        <v>4.9997499999999997</v>
      </c>
      <c r="CN28">
        <v>11402.303333333301</v>
      </c>
      <c r="CO28">
        <v>12178.2133333333</v>
      </c>
      <c r="CP28">
        <v>46.462233333333302</v>
      </c>
      <c r="CQ28">
        <v>48.4559</v>
      </c>
      <c r="CR28">
        <v>47.360300000000002</v>
      </c>
      <c r="CS28">
        <v>47.610300000000002</v>
      </c>
      <c r="CT28">
        <v>47.678833333333301</v>
      </c>
      <c r="CU28">
        <v>1255.51133333333</v>
      </c>
      <c r="CV28">
        <v>139.50966666666699</v>
      </c>
      <c r="CW28">
        <v>0</v>
      </c>
      <c r="CX28">
        <v>63.299999952316298</v>
      </c>
      <c r="CY28">
        <v>0</v>
      </c>
      <c r="CZ28">
        <v>837.73153846153798</v>
      </c>
      <c r="DA28">
        <v>6.4478631921516399E-2</v>
      </c>
      <c r="DB28">
        <v>-45.770940006881602</v>
      </c>
      <c r="DC28">
        <v>11402.438461538501</v>
      </c>
      <c r="DD28">
        <v>15</v>
      </c>
      <c r="DE28">
        <v>1608329595</v>
      </c>
      <c r="DF28" t="s">
        <v>326</v>
      </c>
      <c r="DG28">
        <v>1608329592</v>
      </c>
      <c r="DH28">
        <v>1608329595</v>
      </c>
      <c r="DI28">
        <v>17</v>
      </c>
      <c r="DJ28">
        <v>-4.4999999999999998E-2</v>
      </c>
      <c r="DK28">
        <v>3.3000000000000002E-2</v>
      </c>
      <c r="DL28">
        <v>3.109</v>
      </c>
      <c r="DM28">
        <v>0</v>
      </c>
      <c r="DN28">
        <v>402</v>
      </c>
      <c r="DO28">
        <v>10</v>
      </c>
      <c r="DP28">
        <v>0.33</v>
      </c>
      <c r="DQ28">
        <v>0.2</v>
      </c>
      <c r="DR28">
        <v>6.64797598801559</v>
      </c>
      <c r="DS28">
        <v>-0.26055037244486201</v>
      </c>
      <c r="DT28">
        <v>0.144165040404545</v>
      </c>
      <c r="DU28">
        <v>1</v>
      </c>
      <c r="DV28">
        <v>-8.2841629999999995</v>
      </c>
      <c r="DW28">
        <v>-5.3929521690765703E-2</v>
      </c>
      <c r="DX28">
        <v>0.148655216281389</v>
      </c>
      <c r="DY28">
        <v>1</v>
      </c>
      <c r="DZ28">
        <v>0.40285163333333301</v>
      </c>
      <c r="EA28">
        <v>2.1336427141268401E-2</v>
      </c>
      <c r="EB28">
        <v>1.6675871688027399E-3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3.109</v>
      </c>
      <c r="EJ28">
        <v>5.0000000000000001E-4</v>
      </c>
      <c r="EK28">
        <v>3.1091904761904599</v>
      </c>
      <c r="EL28">
        <v>0</v>
      </c>
      <c r="EM28">
        <v>0</v>
      </c>
      <c r="EN28">
        <v>0</v>
      </c>
      <c r="EO28">
        <v>4.7619047619029703E-4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5.2</v>
      </c>
      <c r="EX28">
        <v>5.2</v>
      </c>
      <c r="EY28">
        <v>2</v>
      </c>
      <c r="EZ28">
        <v>492.762</v>
      </c>
      <c r="FA28">
        <v>466.57400000000001</v>
      </c>
      <c r="FB28">
        <v>24.229500000000002</v>
      </c>
      <c r="FC28">
        <v>32.3416</v>
      </c>
      <c r="FD28">
        <v>29.999199999999998</v>
      </c>
      <c r="FE28">
        <v>32.406500000000001</v>
      </c>
      <c r="FF28">
        <v>32.402200000000001</v>
      </c>
      <c r="FG28">
        <v>35.468299999999999</v>
      </c>
      <c r="FH28">
        <v>0</v>
      </c>
      <c r="FI28">
        <v>100</v>
      </c>
      <c r="FJ28">
        <v>24.262899999999998</v>
      </c>
      <c r="FK28">
        <v>806.47900000000004</v>
      </c>
      <c r="FL28">
        <v>11.223100000000001</v>
      </c>
      <c r="FM28">
        <v>101.61</v>
      </c>
      <c r="FN28">
        <v>101.04</v>
      </c>
    </row>
    <row r="29" spans="1:170" x14ac:dyDescent="0.25">
      <c r="A29">
        <v>13</v>
      </c>
      <c r="B29">
        <v>1608330006.5</v>
      </c>
      <c r="C29">
        <v>1013.5</v>
      </c>
      <c r="D29" t="s">
        <v>343</v>
      </c>
      <c r="E29" t="s">
        <v>344</v>
      </c>
      <c r="F29" t="s">
        <v>289</v>
      </c>
      <c r="G29" t="s">
        <v>290</v>
      </c>
      <c r="H29">
        <v>1608329998.75</v>
      </c>
      <c r="I29">
        <f t="shared" si="0"/>
        <v>3.6419335134844466E-4</v>
      </c>
      <c r="J29">
        <f t="shared" si="1"/>
        <v>6.7038764760573342</v>
      </c>
      <c r="K29">
        <f t="shared" si="2"/>
        <v>899.524233333334</v>
      </c>
      <c r="L29">
        <f t="shared" si="3"/>
        <v>27.358567006971715</v>
      </c>
      <c r="M29">
        <f t="shared" si="4"/>
        <v>2.807698442290651</v>
      </c>
      <c r="N29">
        <f t="shared" si="5"/>
        <v>92.314512967331353</v>
      </c>
      <c r="O29">
        <f t="shared" si="6"/>
        <v>1.2633464599610971E-2</v>
      </c>
      <c r="P29">
        <f t="shared" si="7"/>
        <v>2.9735815471934619</v>
      </c>
      <c r="Q29">
        <f t="shared" si="8"/>
        <v>1.2603721443751577E-2</v>
      </c>
      <c r="R29">
        <f t="shared" si="9"/>
        <v>7.8799923203663295E-3</v>
      </c>
      <c r="S29">
        <f t="shared" si="10"/>
        <v>231.2915363152286</v>
      </c>
      <c r="T29">
        <f t="shared" si="11"/>
        <v>29.254783703527426</v>
      </c>
      <c r="U29">
        <f t="shared" si="12"/>
        <v>29.192816666666701</v>
      </c>
      <c r="V29">
        <f t="shared" si="13"/>
        <v>4.0668643043946426</v>
      </c>
      <c r="W29">
        <f t="shared" si="14"/>
        <v>31.013518254613903</v>
      </c>
      <c r="X29">
        <f t="shared" si="15"/>
        <v>1.1771813597885765</v>
      </c>
      <c r="Y29">
        <f t="shared" si="16"/>
        <v>3.7957040221112175</v>
      </c>
      <c r="Z29">
        <f t="shared" si="17"/>
        <v>2.8896829446060659</v>
      </c>
      <c r="AA29">
        <f t="shared" si="18"/>
        <v>-16.060926794466408</v>
      </c>
      <c r="AB29">
        <f t="shared" si="19"/>
        <v>-190.59621697910399</v>
      </c>
      <c r="AC29">
        <f t="shared" si="20"/>
        <v>-14.055110114840893</v>
      </c>
      <c r="AD29">
        <f t="shared" si="21"/>
        <v>10.579282426817315</v>
      </c>
      <c r="AE29">
        <v>4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54035.000315175079</v>
      </c>
      <c r="AJ29" t="s">
        <v>291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345</v>
      </c>
      <c r="AQ29">
        <v>847.25380769230799</v>
      </c>
      <c r="AR29">
        <v>942.53</v>
      </c>
      <c r="AS29">
        <f t="shared" si="27"/>
        <v>0.10108558062628459</v>
      </c>
      <c r="AT29">
        <v>0.5</v>
      </c>
      <c r="AU29">
        <f t="shared" si="28"/>
        <v>1180.1853007473751</v>
      </c>
      <c r="AV29">
        <f t="shared" si="29"/>
        <v>6.7038764760573342</v>
      </c>
      <c r="AW29">
        <f t="shared" si="30"/>
        <v>59.649858186327357</v>
      </c>
      <c r="AX29">
        <f t="shared" si="31"/>
        <v>0.32049908225732859</v>
      </c>
      <c r="AY29">
        <f t="shared" si="32"/>
        <v>6.1698988720350336E-3</v>
      </c>
      <c r="AZ29">
        <f t="shared" si="33"/>
        <v>2.4609826742915346</v>
      </c>
      <c r="BA29" t="s">
        <v>346</v>
      </c>
      <c r="BB29">
        <v>640.45000000000005</v>
      </c>
      <c r="BC29">
        <f t="shared" si="34"/>
        <v>302.07999999999993</v>
      </c>
      <c r="BD29">
        <f t="shared" si="35"/>
        <v>0.31540053067959484</v>
      </c>
      <c r="BE29">
        <f t="shared" si="36"/>
        <v>0.88477397649553902</v>
      </c>
      <c r="BF29">
        <f t="shared" si="37"/>
        <v>0.41962079351151216</v>
      </c>
      <c r="BG29">
        <f t="shared" si="38"/>
        <v>0.91084080633507569</v>
      </c>
      <c r="BH29">
        <f t="shared" si="39"/>
        <v>1400</v>
      </c>
      <c r="BI29">
        <f t="shared" si="40"/>
        <v>1180.1853007473751</v>
      </c>
      <c r="BJ29">
        <f t="shared" si="41"/>
        <v>0.84298950053383936</v>
      </c>
      <c r="BK29">
        <f t="shared" si="42"/>
        <v>0.19597900106767877</v>
      </c>
      <c r="BL29">
        <v>6</v>
      </c>
      <c r="BM29">
        <v>0.5</v>
      </c>
      <c r="BN29" t="s">
        <v>294</v>
      </c>
      <c r="BO29">
        <v>2</v>
      </c>
      <c r="BP29">
        <v>1608329998.75</v>
      </c>
      <c r="BQ29">
        <v>899.524233333334</v>
      </c>
      <c r="BR29">
        <v>907.96169999999995</v>
      </c>
      <c r="BS29">
        <v>11.470603333333299</v>
      </c>
      <c r="BT29">
        <v>11.038600000000001</v>
      </c>
      <c r="BU29">
        <v>896.41506666666703</v>
      </c>
      <c r="BV29">
        <v>11.470126666666699</v>
      </c>
      <c r="BW29">
        <v>500.01813333333303</v>
      </c>
      <c r="BX29">
        <v>102.525933333333</v>
      </c>
      <c r="BY29">
        <v>9.999885E-2</v>
      </c>
      <c r="BZ29">
        <v>28.003906666666701</v>
      </c>
      <c r="CA29">
        <v>29.192816666666701</v>
      </c>
      <c r="CB29">
        <v>999.9</v>
      </c>
      <c r="CC29">
        <v>0</v>
      </c>
      <c r="CD29">
        <v>0</v>
      </c>
      <c r="CE29">
        <v>10000.5783333333</v>
      </c>
      <c r="CF29">
        <v>0</v>
      </c>
      <c r="CG29">
        <v>442.51773333333301</v>
      </c>
      <c r="CH29">
        <v>1400</v>
      </c>
      <c r="CI29">
        <v>0.89999376666666597</v>
      </c>
      <c r="CJ29">
        <v>0.10000624666666701</v>
      </c>
      <c r="CK29">
        <v>0</v>
      </c>
      <c r="CL29">
        <v>847.22059999999999</v>
      </c>
      <c r="CM29">
        <v>4.9997499999999997</v>
      </c>
      <c r="CN29">
        <v>11508.346666666699</v>
      </c>
      <c r="CO29">
        <v>12178.0233333333</v>
      </c>
      <c r="CP29">
        <v>46.041333333333299</v>
      </c>
      <c r="CQ29">
        <v>48.066200000000002</v>
      </c>
      <c r="CR29">
        <v>46.936999999999998</v>
      </c>
      <c r="CS29">
        <v>47.25</v>
      </c>
      <c r="CT29">
        <v>47.291333333333299</v>
      </c>
      <c r="CU29">
        <v>1255.49</v>
      </c>
      <c r="CV29">
        <v>139.51</v>
      </c>
      <c r="CW29">
        <v>0</v>
      </c>
      <c r="CX29">
        <v>99.200000047683702</v>
      </c>
      <c r="CY29">
        <v>0</v>
      </c>
      <c r="CZ29">
        <v>847.25380769230799</v>
      </c>
      <c r="DA29">
        <v>4.7278974396243596</v>
      </c>
      <c r="DB29">
        <v>58.981196493237299</v>
      </c>
      <c r="DC29">
        <v>11508.538461538499</v>
      </c>
      <c r="DD29">
        <v>15</v>
      </c>
      <c r="DE29">
        <v>1608329595</v>
      </c>
      <c r="DF29" t="s">
        <v>326</v>
      </c>
      <c r="DG29">
        <v>1608329592</v>
      </c>
      <c r="DH29">
        <v>1608329595</v>
      </c>
      <c r="DI29">
        <v>17</v>
      </c>
      <c r="DJ29">
        <v>-4.4999999999999998E-2</v>
      </c>
      <c r="DK29">
        <v>3.3000000000000002E-2</v>
      </c>
      <c r="DL29">
        <v>3.109</v>
      </c>
      <c r="DM29">
        <v>0</v>
      </c>
      <c r="DN29">
        <v>402</v>
      </c>
      <c r="DO29">
        <v>10</v>
      </c>
      <c r="DP29">
        <v>0.33</v>
      </c>
      <c r="DQ29">
        <v>0.2</v>
      </c>
      <c r="DR29">
        <v>6.7129905157944698</v>
      </c>
      <c r="DS29">
        <v>-0.24758724420625799</v>
      </c>
      <c r="DT29">
        <v>4.9605186558558501E-2</v>
      </c>
      <c r="DU29">
        <v>1</v>
      </c>
      <c r="DV29">
        <v>-8.4421149999999994</v>
      </c>
      <c r="DW29">
        <v>0.17819986651835301</v>
      </c>
      <c r="DX29">
        <v>5.0915403350394302E-2</v>
      </c>
      <c r="DY29">
        <v>1</v>
      </c>
      <c r="DZ29">
        <v>0.43205743333333302</v>
      </c>
      <c r="EA29">
        <v>-6.1654905450491499E-3</v>
      </c>
      <c r="EB29">
        <v>4.9633340161181602E-4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3.109</v>
      </c>
      <c r="EJ29">
        <v>4.0000000000000002E-4</v>
      </c>
      <c r="EK29">
        <v>3.1091904761904599</v>
      </c>
      <c r="EL29">
        <v>0</v>
      </c>
      <c r="EM29">
        <v>0</v>
      </c>
      <c r="EN29">
        <v>0</v>
      </c>
      <c r="EO29">
        <v>4.7619047619029703E-4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6.9</v>
      </c>
      <c r="EX29">
        <v>6.9</v>
      </c>
      <c r="EY29">
        <v>2</v>
      </c>
      <c r="EZ29">
        <v>492.57799999999997</v>
      </c>
      <c r="FA29">
        <v>466.90800000000002</v>
      </c>
      <c r="FB29">
        <v>24.490500000000001</v>
      </c>
      <c r="FC29">
        <v>32.207900000000002</v>
      </c>
      <c r="FD29">
        <v>30.002099999999999</v>
      </c>
      <c r="FE29">
        <v>32.279299999999999</v>
      </c>
      <c r="FF29">
        <v>32.280099999999997</v>
      </c>
      <c r="FG29">
        <v>39.409399999999998</v>
      </c>
      <c r="FH29">
        <v>0</v>
      </c>
      <c r="FI29">
        <v>100</v>
      </c>
      <c r="FJ29">
        <v>24.410599999999999</v>
      </c>
      <c r="FK29">
        <v>908.22699999999998</v>
      </c>
      <c r="FL29">
        <v>11.320399999999999</v>
      </c>
      <c r="FM29">
        <v>101.63200000000001</v>
      </c>
      <c r="FN29">
        <v>101.06</v>
      </c>
    </row>
    <row r="30" spans="1:170" x14ac:dyDescent="0.25">
      <c r="A30">
        <v>14</v>
      </c>
      <c r="B30">
        <v>1608330072.5</v>
      </c>
      <c r="C30">
        <v>1079.5</v>
      </c>
      <c r="D30" t="s">
        <v>347</v>
      </c>
      <c r="E30" t="s">
        <v>348</v>
      </c>
      <c r="F30" t="s">
        <v>289</v>
      </c>
      <c r="G30" t="s">
        <v>290</v>
      </c>
      <c r="H30">
        <v>1608330064.75</v>
      </c>
      <c r="I30">
        <f t="shared" si="0"/>
        <v>3.4799545897542633E-4</v>
      </c>
      <c r="J30">
        <f t="shared" si="1"/>
        <v>11.161172240582944</v>
      </c>
      <c r="K30">
        <f t="shared" si="2"/>
        <v>1191.50166666667</v>
      </c>
      <c r="L30">
        <f t="shared" si="3"/>
        <v>-305.96652211470143</v>
      </c>
      <c r="M30">
        <f t="shared" si="4"/>
        <v>-31.399460725491736</v>
      </c>
      <c r="N30">
        <f t="shared" si="5"/>
        <v>122.27648151921916</v>
      </c>
      <c r="O30">
        <f t="shared" si="6"/>
        <v>1.211343256549648E-2</v>
      </c>
      <c r="P30">
        <f t="shared" si="7"/>
        <v>2.973856258858719</v>
      </c>
      <c r="Q30">
        <f t="shared" si="8"/>
        <v>1.20860873098977E-2</v>
      </c>
      <c r="R30">
        <f t="shared" si="9"/>
        <v>7.5562562396232474E-3</v>
      </c>
      <c r="S30">
        <f t="shared" si="10"/>
        <v>231.28783577552696</v>
      </c>
      <c r="T30">
        <f t="shared" si="11"/>
        <v>29.226902978850017</v>
      </c>
      <c r="U30">
        <f t="shared" si="12"/>
        <v>29.1649766666667</v>
      </c>
      <c r="V30">
        <f t="shared" si="13"/>
        <v>4.0603266212832656</v>
      </c>
      <c r="W30">
        <f t="shared" si="14"/>
        <v>31.170192362156307</v>
      </c>
      <c r="X30">
        <f t="shared" si="15"/>
        <v>1.1809278105082817</v>
      </c>
      <c r="Y30">
        <f t="shared" si="16"/>
        <v>3.7886446024697773</v>
      </c>
      <c r="Z30">
        <f t="shared" si="17"/>
        <v>2.8793988107749842</v>
      </c>
      <c r="AA30">
        <f t="shared" si="18"/>
        <v>-15.3465997408163</v>
      </c>
      <c r="AB30">
        <f t="shared" si="19"/>
        <v>-191.26956058271662</v>
      </c>
      <c r="AC30">
        <f t="shared" si="20"/>
        <v>-14.09926978358938</v>
      </c>
      <c r="AD30">
        <f t="shared" si="21"/>
        <v>10.572405668404656</v>
      </c>
      <c r="AE30">
        <v>4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54048.744452785984</v>
      </c>
      <c r="AJ30" t="s">
        <v>291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349</v>
      </c>
      <c r="AQ30">
        <v>869.08176000000003</v>
      </c>
      <c r="AR30">
        <v>979.24</v>
      </c>
      <c r="AS30">
        <f t="shared" si="27"/>
        <v>0.11249360728728397</v>
      </c>
      <c r="AT30">
        <v>0.5</v>
      </c>
      <c r="AU30">
        <f t="shared" si="28"/>
        <v>1180.1697407473059</v>
      </c>
      <c r="AV30">
        <f t="shared" si="29"/>
        <v>11.161172240582944</v>
      </c>
      <c r="AW30">
        <f t="shared" si="30"/>
        <v>66.380775673981589</v>
      </c>
      <c r="AX30">
        <f t="shared" si="31"/>
        <v>0.33825211388423676</v>
      </c>
      <c r="AY30">
        <f t="shared" si="32"/>
        <v>9.9468062220997629E-3</v>
      </c>
      <c r="AZ30">
        <f t="shared" si="33"/>
        <v>2.3312364690984846</v>
      </c>
      <c r="BA30" t="s">
        <v>350</v>
      </c>
      <c r="BB30">
        <v>648.01</v>
      </c>
      <c r="BC30">
        <f t="shared" si="34"/>
        <v>331.23</v>
      </c>
      <c r="BD30">
        <f t="shared" si="35"/>
        <v>0.33257325725326803</v>
      </c>
      <c r="BE30">
        <f t="shared" si="36"/>
        <v>0.87328954465641717</v>
      </c>
      <c r="BF30">
        <f t="shared" si="37"/>
        <v>0.41764086651190435</v>
      </c>
      <c r="BG30">
        <f t="shared" si="38"/>
        <v>0.89642552492249106</v>
      </c>
      <c r="BH30">
        <f t="shared" si="39"/>
        <v>1399.982</v>
      </c>
      <c r="BI30">
        <f t="shared" si="40"/>
        <v>1180.1697407473059</v>
      </c>
      <c r="BJ30">
        <f t="shared" si="41"/>
        <v>0.84298922468096449</v>
      </c>
      <c r="BK30">
        <f t="shared" si="42"/>
        <v>0.19597844936192915</v>
      </c>
      <c r="BL30">
        <v>6</v>
      </c>
      <c r="BM30">
        <v>0.5</v>
      </c>
      <c r="BN30" t="s">
        <v>294</v>
      </c>
      <c r="BO30">
        <v>2</v>
      </c>
      <c r="BP30">
        <v>1608330064.75</v>
      </c>
      <c r="BQ30">
        <v>1191.50166666667</v>
      </c>
      <c r="BR30">
        <v>1205.39266666667</v>
      </c>
      <c r="BS30">
        <v>11.507343333333299</v>
      </c>
      <c r="BT30">
        <v>11.0945533333333</v>
      </c>
      <c r="BU30">
        <v>1188.39266666667</v>
      </c>
      <c r="BV30">
        <v>11.506866666666699</v>
      </c>
      <c r="BW30">
        <v>499.998966666667</v>
      </c>
      <c r="BX30">
        <v>102.5239</v>
      </c>
      <c r="BY30">
        <v>9.9944296666666696E-2</v>
      </c>
      <c r="BZ30">
        <v>27.971976666666698</v>
      </c>
      <c r="CA30">
        <v>29.1649766666667</v>
      </c>
      <c r="CB30">
        <v>999.9</v>
      </c>
      <c r="CC30">
        <v>0</v>
      </c>
      <c r="CD30">
        <v>0</v>
      </c>
      <c r="CE30">
        <v>10002.331</v>
      </c>
      <c r="CF30">
        <v>0</v>
      </c>
      <c r="CG30">
        <v>411.54309999999998</v>
      </c>
      <c r="CH30">
        <v>1399.982</v>
      </c>
      <c r="CI30">
        <v>0.90000150000000001</v>
      </c>
      <c r="CJ30">
        <v>9.9998646666666705E-2</v>
      </c>
      <c r="CK30">
        <v>0</v>
      </c>
      <c r="CL30">
        <v>869.05240000000003</v>
      </c>
      <c r="CM30">
        <v>4.9997499999999997</v>
      </c>
      <c r="CN30">
        <v>11801.88</v>
      </c>
      <c r="CO30">
        <v>12177.91</v>
      </c>
      <c r="CP30">
        <v>46.097700000000003</v>
      </c>
      <c r="CQ30">
        <v>48.208100000000002</v>
      </c>
      <c r="CR30">
        <v>47.026866666666699</v>
      </c>
      <c r="CS30">
        <v>47.458100000000002</v>
      </c>
      <c r="CT30">
        <v>47.4268</v>
      </c>
      <c r="CU30">
        <v>1255.4866666666701</v>
      </c>
      <c r="CV30">
        <v>139.49533333333301</v>
      </c>
      <c r="CW30">
        <v>0</v>
      </c>
      <c r="CX30">
        <v>65.099999904632597</v>
      </c>
      <c r="CY30">
        <v>0</v>
      </c>
      <c r="CZ30">
        <v>869.08176000000003</v>
      </c>
      <c r="DA30">
        <v>6.5476923104187899</v>
      </c>
      <c r="DB30">
        <v>88.484615571927506</v>
      </c>
      <c r="DC30">
        <v>11802.28</v>
      </c>
      <c r="DD30">
        <v>15</v>
      </c>
      <c r="DE30">
        <v>1608329595</v>
      </c>
      <c r="DF30" t="s">
        <v>326</v>
      </c>
      <c r="DG30">
        <v>1608329592</v>
      </c>
      <c r="DH30">
        <v>1608329595</v>
      </c>
      <c r="DI30">
        <v>17</v>
      </c>
      <c r="DJ30">
        <v>-4.4999999999999998E-2</v>
      </c>
      <c r="DK30">
        <v>3.3000000000000002E-2</v>
      </c>
      <c r="DL30">
        <v>3.109</v>
      </c>
      <c r="DM30">
        <v>0</v>
      </c>
      <c r="DN30">
        <v>402</v>
      </c>
      <c r="DO30">
        <v>10</v>
      </c>
      <c r="DP30">
        <v>0.33</v>
      </c>
      <c r="DQ30">
        <v>0.2</v>
      </c>
      <c r="DR30">
        <v>11.1845531769495</v>
      </c>
      <c r="DS30">
        <v>0.407451268692686</v>
      </c>
      <c r="DT30">
        <v>0.14007787120287099</v>
      </c>
      <c r="DU30">
        <v>1</v>
      </c>
      <c r="DV30">
        <v>-13.90615</v>
      </c>
      <c r="DW30">
        <v>-4.1654282536148897E-2</v>
      </c>
      <c r="DX30">
        <v>0.19254952912605799</v>
      </c>
      <c r="DY30">
        <v>1</v>
      </c>
      <c r="DZ30">
        <v>0.41242960000000001</v>
      </c>
      <c r="EA30">
        <v>4.3529806451613098E-2</v>
      </c>
      <c r="EB30">
        <v>3.20751039073402E-3</v>
      </c>
      <c r="EC30">
        <v>1</v>
      </c>
      <c r="ED30">
        <v>3</v>
      </c>
      <c r="EE30">
        <v>3</v>
      </c>
      <c r="EF30" t="s">
        <v>301</v>
      </c>
      <c r="EG30">
        <v>100</v>
      </c>
      <c r="EH30">
        <v>100</v>
      </c>
      <c r="EI30">
        <v>3.11</v>
      </c>
      <c r="EJ30">
        <v>5.0000000000000001E-4</v>
      </c>
      <c r="EK30">
        <v>3.1091904761904599</v>
      </c>
      <c r="EL30">
        <v>0</v>
      </c>
      <c r="EM30">
        <v>0</v>
      </c>
      <c r="EN30">
        <v>0</v>
      </c>
      <c r="EO30">
        <v>4.7619047619029703E-4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</v>
      </c>
      <c r="EX30">
        <v>8</v>
      </c>
      <c r="EY30">
        <v>2</v>
      </c>
      <c r="EZ30">
        <v>492.673</v>
      </c>
      <c r="FA30">
        <v>467.10500000000002</v>
      </c>
      <c r="FB30">
        <v>24.319600000000001</v>
      </c>
      <c r="FC30">
        <v>32.176600000000001</v>
      </c>
      <c r="FD30">
        <v>30</v>
      </c>
      <c r="FE30">
        <v>32.233899999999998</v>
      </c>
      <c r="FF30">
        <v>32.231900000000003</v>
      </c>
      <c r="FG30">
        <v>50.271999999999998</v>
      </c>
      <c r="FH30">
        <v>0</v>
      </c>
      <c r="FI30">
        <v>100</v>
      </c>
      <c r="FJ30">
        <v>24.335799999999999</v>
      </c>
      <c r="FK30">
        <v>1208.26</v>
      </c>
      <c r="FL30">
        <v>11.476800000000001</v>
      </c>
      <c r="FM30">
        <v>101.636</v>
      </c>
      <c r="FN30">
        <v>101.063</v>
      </c>
    </row>
    <row r="31" spans="1:170" x14ac:dyDescent="0.25">
      <c r="A31">
        <v>15</v>
      </c>
      <c r="B31">
        <v>1608330188.5</v>
      </c>
      <c r="C31">
        <v>1195.5</v>
      </c>
      <c r="D31" t="s">
        <v>351</v>
      </c>
      <c r="E31" t="s">
        <v>352</v>
      </c>
      <c r="F31" t="s">
        <v>289</v>
      </c>
      <c r="G31" t="s">
        <v>290</v>
      </c>
      <c r="H31">
        <v>1608330180.75</v>
      </c>
      <c r="I31">
        <f t="shared" si="0"/>
        <v>3.6370814403214019E-4</v>
      </c>
      <c r="J31">
        <f t="shared" si="1"/>
        <v>9.9317721272888111</v>
      </c>
      <c r="K31">
        <f t="shared" si="2"/>
        <v>1399.55766666667</v>
      </c>
      <c r="L31">
        <f t="shared" si="3"/>
        <v>106.42154268013547</v>
      </c>
      <c r="M31">
        <f t="shared" si="4"/>
        <v>10.921356163634615</v>
      </c>
      <c r="N31">
        <f t="shared" si="5"/>
        <v>143.62757167647419</v>
      </c>
      <c r="O31">
        <f t="shared" si="6"/>
        <v>1.2653015936329937E-2</v>
      </c>
      <c r="P31">
        <f t="shared" si="7"/>
        <v>2.9735781702008106</v>
      </c>
      <c r="Q31">
        <f t="shared" si="8"/>
        <v>1.2623180732797355E-2</v>
      </c>
      <c r="R31">
        <f t="shared" si="9"/>
        <v>7.8921626189033291E-3</v>
      </c>
      <c r="S31">
        <f t="shared" si="10"/>
        <v>231.28879979764636</v>
      </c>
      <c r="T31">
        <f t="shared" si="11"/>
        <v>29.260911685798121</v>
      </c>
      <c r="U31">
        <f t="shared" si="12"/>
        <v>29.1801733333333</v>
      </c>
      <c r="V31">
        <f t="shared" si="13"/>
        <v>4.0638941264952271</v>
      </c>
      <c r="W31">
        <f t="shared" si="14"/>
        <v>31.145704124298106</v>
      </c>
      <c r="X31">
        <f t="shared" si="15"/>
        <v>1.1826139125403419</v>
      </c>
      <c r="Y31">
        <f t="shared" si="16"/>
        <v>3.7970370097291641</v>
      </c>
      <c r="Z31">
        <f t="shared" si="17"/>
        <v>2.8812802139548852</v>
      </c>
      <c r="AA31">
        <f t="shared" si="18"/>
        <v>-16.039529151817383</v>
      </c>
      <c r="AB31">
        <f t="shared" si="19"/>
        <v>-187.60351832781387</v>
      </c>
      <c r="AC31">
        <f t="shared" si="20"/>
        <v>-13.83397850770216</v>
      </c>
      <c r="AD31">
        <f t="shared" si="21"/>
        <v>13.811773810312928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54033.768324056997</v>
      </c>
      <c r="AJ31" t="s">
        <v>291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353</v>
      </c>
      <c r="AQ31">
        <v>892.64332000000002</v>
      </c>
      <c r="AR31">
        <v>1016.57</v>
      </c>
      <c r="AS31">
        <f t="shared" si="27"/>
        <v>0.12190668620950851</v>
      </c>
      <c r="AT31">
        <v>0.5</v>
      </c>
      <c r="AU31">
        <f t="shared" si="28"/>
        <v>1180.1742807473113</v>
      </c>
      <c r="AV31">
        <f t="shared" si="29"/>
        <v>9.9317721272888111</v>
      </c>
      <c r="AW31">
        <f t="shared" si="30"/>
        <v>71.935567857797437</v>
      </c>
      <c r="AX31">
        <f t="shared" si="31"/>
        <v>0.35011853586078684</v>
      </c>
      <c r="AY31">
        <f t="shared" si="32"/>
        <v>8.905057311069501E-3</v>
      </c>
      <c r="AZ31">
        <f t="shared" si="33"/>
        <v>2.2089083880106628</v>
      </c>
      <c r="BA31" t="s">
        <v>354</v>
      </c>
      <c r="BB31">
        <v>660.65</v>
      </c>
      <c r="BC31">
        <f t="shared" si="34"/>
        <v>355.92000000000007</v>
      </c>
      <c r="BD31">
        <f t="shared" si="35"/>
        <v>0.34818689593167007</v>
      </c>
      <c r="BE31">
        <f t="shared" si="36"/>
        <v>0.86318294168976295</v>
      </c>
      <c r="BF31">
        <f t="shared" si="37"/>
        <v>0.41158927088735647</v>
      </c>
      <c r="BG31">
        <f t="shared" si="38"/>
        <v>0.88176678193333857</v>
      </c>
      <c r="BH31">
        <f t="shared" si="39"/>
        <v>1399.9873333333301</v>
      </c>
      <c r="BI31">
        <f t="shared" si="40"/>
        <v>1180.1742807473113</v>
      </c>
      <c r="BJ31">
        <f t="shared" si="41"/>
        <v>0.84298925615087517</v>
      </c>
      <c r="BK31">
        <f t="shared" si="42"/>
        <v>0.1959785123017504</v>
      </c>
      <c r="BL31">
        <v>6</v>
      </c>
      <c r="BM31">
        <v>0.5</v>
      </c>
      <c r="BN31" t="s">
        <v>294</v>
      </c>
      <c r="BO31">
        <v>2</v>
      </c>
      <c r="BP31">
        <v>1608330180.75</v>
      </c>
      <c r="BQ31">
        <v>1399.55766666667</v>
      </c>
      <c r="BR31">
        <v>1412.08633333333</v>
      </c>
      <c r="BS31">
        <v>11.523806666666699</v>
      </c>
      <c r="BT31">
        <v>11.0923966666667</v>
      </c>
      <c r="BU31">
        <v>1396.4486666666701</v>
      </c>
      <c r="BV31">
        <v>11.5233266666667</v>
      </c>
      <c r="BW31">
        <v>500.01183333333302</v>
      </c>
      <c r="BX31">
        <v>102.52353333333301</v>
      </c>
      <c r="BY31">
        <v>0.10001344666666701</v>
      </c>
      <c r="BZ31">
        <v>28.009930000000001</v>
      </c>
      <c r="CA31">
        <v>29.1801733333333</v>
      </c>
      <c r="CB31">
        <v>999.9</v>
      </c>
      <c r="CC31">
        <v>0</v>
      </c>
      <c r="CD31">
        <v>0</v>
      </c>
      <c r="CE31">
        <v>10000.7933333333</v>
      </c>
      <c r="CF31">
        <v>0</v>
      </c>
      <c r="CG31">
        <v>442.94163333333302</v>
      </c>
      <c r="CH31">
        <v>1399.9873333333301</v>
      </c>
      <c r="CI31">
        <v>0.90000089999999999</v>
      </c>
      <c r="CJ31">
        <v>9.999922E-2</v>
      </c>
      <c r="CK31">
        <v>0</v>
      </c>
      <c r="CL31">
        <v>892.55946666666603</v>
      </c>
      <c r="CM31">
        <v>4.9997499999999997</v>
      </c>
      <c r="CN31">
        <v>12138.733333333301</v>
      </c>
      <c r="CO31">
        <v>12177.936666666699</v>
      </c>
      <c r="CP31">
        <v>46.624933333333303</v>
      </c>
      <c r="CQ31">
        <v>48.891500000000001</v>
      </c>
      <c r="CR31">
        <v>47.660200000000003</v>
      </c>
      <c r="CS31">
        <v>48.218433333333302</v>
      </c>
      <c r="CT31">
        <v>47.893599999999999</v>
      </c>
      <c r="CU31">
        <v>1255.49</v>
      </c>
      <c r="CV31">
        <v>139.49733333333299</v>
      </c>
      <c r="CW31">
        <v>0</v>
      </c>
      <c r="CX31">
        <v>115.5</v>
      </c>
      <c r="CY31">
        <v>0</v>
      </c>
      <c r="CZ31">
        <v>892.64332000000002</v>
      </c>
      <c r="DA31">
        <v>7.4080000127588503</v>
      </c>
      <c r="DB31">
        <v>99.592307726555504</v>
      </c>
      <c r="DC31">
        <v>12139.995999999999</v>
      </c>
      <c r="DD31">
        <v>15</v>
      </c>
      <c r="DE31">
        <v>1608329595</v>
      </c>
      <c r="DF31" t="s">
        <v>326</v>
      </c>
      <c r="DG31">
        <v>1608329592</v>
      </c>
      <c r="DH31">
        <v>1608329595</v>
      </c>
      <c r="DI31">
        <v>17</v>
      </c>
      <c r="DJ31">
        <v>-4.4999999999999998E-2</v>
      </c>
      <c r="DK31">
        <v>3.3000000000000002E-2</v>
      </c>
      <c r="DL31">
        <v>3.109</v>
      </c>
      <c r="DM31">
        <v>0</v>
      </c>
      <c r="DN31">
        <v>402</v>
      </c>
      <c r="DO31">
        <v>10</v>
      </c>
      <c r="DP31">
        <v>0.33</v>
      </c>
      <c r="DQ31">
        <v>0.2</v>
      </c>
      <c r="DR31">
        <v>9.9203056456705294</v>
      </c>
      <c r="DS31">
        <v>-0.139655370272249</v>
      </c>
      <c r="DT31">
        <v>0.11935824598580699</v>
      </c>
      <c r="DU31">
        <v>1</v>
      </c>
      <c r="DV31">
        <v>-12.524293333333301</v>
      </c>
      <c r="DW31">
        <v>5.5154616240199704E-3</v>
      </c>
      <c r="DX31">
        <v>0.15006249572169</v>
      </c>
      <c r="DY31">
        <v>1</v>
      </c>
      <c r="DZ31">
        <v>0.43143673333333299</v>
      </c>
      <c r="EA31">
        <v>3.0733882091219201E-3</v>
      </c>
      <c r="EB31">
        <v>7.46333389906207E-4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3.11</v>
      </c>
      <c r="EJ31">
        <v>5.0000000000000001E-4</v>
      </c>
      <c r="EK31">
        <v>3.1091904761904599</v>
      </c>
      <c r="EL31">
        <v>0</v>
      </c>
      <c r="EM31">
        <v>0</v>
      </c>
      <c r="EN31">
        <v>0</v>
      </c>
      <c r="EO31">
        <v>4.7619047619029703E-4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9.9</v>
      </c>
      <c r="EX31">
        <v>9.9</v>
      </c>
      <c r="EY31">
        <v>2</v>
      </c>
      <c r="EZ31">
        <v>492.50400000000002</v>
      </c>
      <c r="FA31">
        <v>467.49900000000002</v>
      </c>
      <c r="FB31">
        <v>24.357900000000001</v>
      </c>
      <c r="FC31">
        <v>32.140099999999997</v>
      </c>
      <c r="FD31">
        <v>30</v>
      </c>
      <c r="FE31">
        <v>32.175800000000002</v>
      </c>
      <c r="FF31">
        <v>32.171100000000003</v>
      </c>
      <c r="FG31">
        <v>57.220999999999997</v>
      </c>
      <c r="FH31">
        <v>0</v>
      </c>
      <c r="FI31">
        <v>100</v>
      </c>
      <c r="FJ31">
        <v>24.353200000000001</v>
      </c>
      <c r="FK31">
        <v>1411.79</v>
      </c>
      <c r="FL31">
        <v>11.5153</v>
      </c>
      <c r="FM31">
        <v>101.634</v>
      </c>
      <c r="FN31">
        <v>101.06699999999999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2020-12-18T14:59:37Z</dcterms:created>
  <dcterms:modified xsi:type="dcterms:W3CDTF">2021-05-04T23:52:24Z</dcterms:modified>
</cp:coreProperties>
</file>