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6800 Point measurements\"/>
    </mc:Choice>
  </mc:AlternateContent>
  <xr:revisionPtr revIDLastSave="0" documentId="13_ncr:1_{E1598430-FC57-4ADB-A666-969CD79BDBB7}" xr6:coauthVersionLast="46" xr6:coauthVersionMax="46" xr10:uidLastSave="{00000000-0000-0000-0000-000000000000}"/>
  <bookViews>
    <workbookView xWindow="1560" yWindow="1560" windowWidth="21600" windowHeight="11385" activeTab="1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17" i="1" l="1"/>
  <c r="BJ17" i="1"/>
  <c r="BH17" i="1"/>
  <c r="BI17" i="1" s="1"/>
  <c r="BG17" i="1"/>
  <c r="BF17" i="1"/>
  <c r="BE17" i="1"/>
  <c r="BD17" i="1"/>
  <c r="BC17" i="1"/>
  <c r="AX17" i="1" s="1"/>
  <c r="AZ17" i="1"/>
  <c r="AS17" i="1"/>
  <c r="AM17" i="1"/>
  <c r="AN17" i="1" s="1"/>
  <c r="AI17" i="1"/>
  <c r="AG17" i="1"/>
  <c r="I17" i="1" s="1"/>
  <c r="Y17" i="1"/>
  <c r="X17" i="1"/>
  <c r="W17" i="1"/>
  <c r="P17" i="1"/>
  <c r="N17" i="1"/>
  <c r="AA17" i="1" l="1"/>
  <c r="S17" i="1"/>
  <c r="AU17" i="1"/>
  <c r="AW17" i="1"/>
  <c r="J17" i="1"/>
  <c r="AV17" i="1" s="1"/>
  <c r="AY17" i="1" s="1"/>
  <c r="K17" i="1"/>
  <c r="AH17" i="1"/>
  <c r="T17" i="1" l="1"/>
  <c r="U17" i="1" s="1"/>
  <c r="AC17" i="1" l="1"/>
  <c r="AD17" i="1" s="1"/>
  <c r="V17" i="1"/>
  <c r="Z17" i="1" s="1"/>
  <c r="Q17" i="1"/>
  <c r="O17" i="1" s="1"/>
  <c r="R17" i="1" s="1"/>
  <c r="L17" i="1" s="1"/>
  <c r="M17" i="1" s="1"/>
  <c r="AB17" i="1"/>
</calcChain>
</file>

<file path=xl/sharedStrings.xml><?xml version="1.0" encoding="utf-8"?>
<sst xmlns="http://schemas.openxmlformats.org/spreadsheetml/2006/main" count="552" uniqueCount="292">
  <si>
    <t>File opened</t>
  </si>
  <si>
    <t>2020-10-29 12:25:15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</si>
  <si>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</si>
  <si>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</si>
  <si>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</si>
  <si>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</si>
  <si>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</si>
  <si>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</si>
  <si>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</si>
  <si>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</si>
  <si>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</si>
  <si>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</si>
  <si>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</si>
  <si>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{"h2oaspan2a": "0.0744543", "co2aspan2": "0", "h2oazero": "1.06897", "h2obspanconc2": "0", "co2aspan2b": "0.182023", "co2bspanconc1": "995.1", "h2obspan2a": "0.0741299", "co2bspanconc2": "0", "h2obspan2": "0", "co2azero": "0.968485", "h2oaspanconc2": "0", "h2oaspanconc1": "13.51", "co2bspan2b": "0.180987", "flowbzero": "0.21903", "co2bspan1": "0.994117", "chamberpressurezero": "2.56567", "h2obspanconc1": "13.5", "oxygen": "21", "tbzero": "-0.0452194", "h2oaspan2b": "0.0752776", "h2oaspan2": "0", "co2aspanconc2": "0", "co2aspan1": "0.993652", "h2obspan2b": "0.0756432", "h2obspan1": "1.02041", "co2bzero": "0.945393", "flowazero": "0.42501", "co2bspan2": "0", "ssb_ref": "34304.3", "h2obzero": "1.0713", "co2aspan2a": "0.183186", "h2oaspan1": "1.01106", "ssa_ref": "31243.3", "flowmeterzero": "0.990522", "co2aspanconc1": "995.1", "tazero": "-0.045269", "co2bspan2a": "0.182058"}</t>
  </si>
  <si>
    <t>Chamber type</t>
  </si>
  <si>
    <t>6800-01A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</si>
  <si>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</si>
  <si>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</si>
  <si>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</si>
  <si>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</si>
  <si>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</si>
  <si>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</si>
  <si>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</si>
  <si>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12:25:15</t>
  </si>
  <si>
    <t>Stability Definition:	ΔCO2 (Meas2): Slp&lt;0.2 Per=15	ΔH2O (Meas2): Slp&lt;0.2 Per=15	A (GasEx): Slp&lt;0.5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</si>
  <si>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</si>
  <si>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</si>
  <si>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</si>
  <si>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</si>
  <si>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</si>
  <si>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</si>
  <si>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</si>
  <si>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</si>
  <si>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</si>
  <si>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</si>
  <si>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</si>
  <si>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</si>
  <si>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</si>
  <si>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</si>
  <si>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</si>
  <si>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</si>
  <si>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</si>
  <si>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</si>
  <si>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</si>
  <si>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</si>
  <si>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</si>
  <si>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</si>
  <si>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</si>
  <si>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</si>
  <si>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</si>
  <si>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</si>
  <si>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</si>
  <si>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</si>
  <si>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</si>
  <si>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</si>
  <si>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</si>
  <si>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</si>
  <si>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</si>
  <si>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</si>
  <si>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</si>
  <si>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</si>
  <si>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</si>
  <si>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</si>
  <si>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</si>
  <si>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</si>
  <si>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</si>
  <si>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</si>
  <si>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</si>
  <si>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</si>
  <si>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</si>
  <si>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</si>
  <si>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</si>
  <si>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</si>
  <si>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</si>
  <si>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</si>
  <si>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</si>
  <si>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0.836421 70.8596 364.835 604.581 847.379 1022.09 1167.29 1264.57</t>
  </si>
  <si>
    <t>Fs_true</t>
  </si>
  <si>
    <t>-0.00546023 101.249 402.502 601.429 801.996 1001.03 1200.85 1400.55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</si>
  <si>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</si>
  <si>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</si>
  <si>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</si>
  <si>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</si>
  <si>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</si>
  <si>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</si>
  <si>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</si>
  <si>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</si>
  <si>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</si>
  <si>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</si>
  <si>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</si>
  <si>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</si>
  <si>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</si>
  <si>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</si>
  <si>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</si>
  <si>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</si>
  <si>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</si>
  <si>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</si>
  <si>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</si>
  <si>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</si>
  <si>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</si>
  <si>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</si>
  <si>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</si>
  <si>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</si>
  <si>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</si>
  <si>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</si>
  <si>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</si>
  <si>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</si>
  <si>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</si>
  <si>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</si>
  <si>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</si>
  <si>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</si>
  <si>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</si>
  <si>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</si>
  <si>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</si>
  <si>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</si>
  <si>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</si>
  <si>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</si>
  <si>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</si>
  <si>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</si>
  <si>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</si>
  <si>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</si>
  <si>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</si>
  <si>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</si>
  <si>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</si>
  <si>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</si>
  <si>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</si>
  <si>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</si>
  <si>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</si>
  <si>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</si>
  <si>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</si>
  <si>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</si>
  <si>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</si>
  <si>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</si>
  <si>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</si>
  <si>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</si>
  <si>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</si>
  <si>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</si>
  <si>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</si>
  <si>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</si>
  <si>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</si>
  <si>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</si>
  <si>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</si>
  <si>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</si>
  <si>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</si>
  <si>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</si>
  <si>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</si>
  <si>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</si>
  <si>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</si>
  <si>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</si>
  <si>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</si>
  <si>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</si>
  <si>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</si>
  <si>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</si>
  <si>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</si>
  <si>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</si>
  <si>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</si>
  <si>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</si>
  <si>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</si>
  <si>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</si>
  <si>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</si>
  <si>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</si>
  <si>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</si>
  <si>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</si>
  <si>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</si>
  <si>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</si>
  <si>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</si>
  <si>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</si>
  <si>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</si>
  <si>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</si>
  <si>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</si>
  <si>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</si>
  <si>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</si>
  <si>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</si>
  <si>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</si>
  <si>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</si>
  <si>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</si>
  <si>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</si>
  <si>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</si>
  <si>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</si>
  <si>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</si>
  <si>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</si>
  <si>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</si>
  <si>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</si>
  <si>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</si>
  <si>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</si>
  <si>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</si>
  <si>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</si>
  <si>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</si>
  <si>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</si>
  <si>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</si>
  <si>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</si>
  <si>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</si>
  <si>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</si>
  <si>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</si>
  <si>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</si>
  <si>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</si>
  <si>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</si>
  <si>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</si>
  <si>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</si>
  <si>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</si>
  <si>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</si>
  <si>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</si>
  <si>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</si>
  <si>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</si>
  <si>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</si>
  <si>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</si>
  <si>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</si>
  <si>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</si>
  <si>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</si>
  <si>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</si>
  <si>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</si>
  <si>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</si>
  <si>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</si>
  <si>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</si>
  <si>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</si>
  <si>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</si>
  <si>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</si>
  <si>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</si>
  <si>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</si>
  <si>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</si>
  <si>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</si>
  <si>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</si>
  <si>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</si>
  <si>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</si>
  <si>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</si>
  <si>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</si>
  <si>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</si>
  <si>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</si>
  <si>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</si>
  <si>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</si>
  <si>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</si>
  <si>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</si>
  <si>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</si>
  <si>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</si>
  <si>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</si>
  <si>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</si>
  <si>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</si>
  <si>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</si>
  <si>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</si>
  <si>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</si>
  <si>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</si>
  <si>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</si>
  <si>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</si>
  <si>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</si>
  <si>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</si>
  <si>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</si>
  <si>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</si>
  <si>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</si>
  <si>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</si>
  <si>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</si>
  <si>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</si>
  <si>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</si>
  <si>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</si>
  <si>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</si>
  <si>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</si>
  <si>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</si>
  <si>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</si>
  <si>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</si>
  <si>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</si>
  <si>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</si>
  <si>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</si>
  <si>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</si>
  <si>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</si>
  <si>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</si>
  <si>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</si>
  <si>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</si>
  <si>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</si>
  <si>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</si>
  <si>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</si>
  <si>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</si>
  <si>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</si>
  <si>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</si>
  <si>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</si>
  <si>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</si>
  <si>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</si>
  <si>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</si>
  <si>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</si>
  <si>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</si>
  <si>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</si>
  <si>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</si>
  <si>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</si>
  <si>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</si>
  <si>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20201029 12:30:50</t>
  </si>
  <si>
    <t>12:30:50</t>
  </si>
  <si>
    <t>b40-14</t>
  </si>
  <si>
    <t>_10</t>
  </si>
  <si>
    <t>RECT-4143-20200907-06_33_50</t>
  </si>
  <si>
    <t>RECT-60-20201029-12_30_50</t>
  </si>
  <si>
    <t>DARK-61-20201029-12_30_52</t>
  </si>
  <si>
    <t>0: Broadleaf</t>
  </si>
  <si>
    <t>--:--:--</t>
  </si>
  <si>
    <t>0/3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</si>
</sst>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17"/>
  <sheetViews>
    <sheetView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27</v>
      </c>
    </row>
    <row r="3" spans="1:170" x14ac:dyDescent="0.25">
      <c r="B3">
        <v>4</v>
      </c>
      <c r="C3">
        <v>21</v>
      </c>
    </row>
    <row r="4" spans="1:170" x14ac:dyDescent="0.25">
      <c r="A4" t="s">
        <v>28</v>
      </c>
      <c r="B4" t="s">
        <v>29</v>
      </c>
      <c r="C4" t="s">
        <v>30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</row>
    <row r="5" spans="1:170" x14ac:dyDescent="0.25">
      <c r="B5" t="s">
        <v>15</v>
      </c>
      <c r="C5" t="s">
        <v>31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40</v>
      </c>
      <c r="B6" t="s">
        <v>41</v>
      </c>
      <c r="C6" t="s">
        <v>42</v>
      </c>
      <c r="D6" t="s">
        <v>43</v>
      </c>
      <c r="E6" t="s">
        <v>44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45</v>
      </c>
      <c r="B8" t="s">
        <v>46</v>
      </c>
      <c r="C8" t="s">
        <v>48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55</v>
      </c>
      <c r="J8" t="s">
        <v>56</v>
      </c>
      <c r="K8" t="s">
        <v>57</v>
      </c>
      <c r="L8" t="s">
        <v>58</v>
      </c>
      <c r="M8" t="s">
        <v>59</v>
      </c>
      <c r="N8" t="s">
        <v>60</v>
      </c>
      <c r="O8" t="s">
        <v>61</v>
      </c>
      <c r="P8" t="s">
        <v>62</v>
      </c>
      <c r="Q8" t="s">
        <v>63</v>
      </c>
    </row>
    <row r="9" spans="1:170" x14ac:dyDescent="0.25">
      <c r="B9" t="s">
        <v>47</v>
      </c>
      <c r="C9" t="s">
        <v>49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64</v>
      </c>
      <c r="B10" t="s">
        <v>65</v>
      </c>
      <c r="C10" t="s">
        <v>66</v>
      </c>
      <c r="D10" t="s">
        <v>67</v>
      </c>
      <c r="E10" t="s">
        <v>68</v>
      </c>
      <c r="F10" t="s">
        <v>69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70</v>
      </c>
      <c r="B12" t="s">
        <v>71</v>
      </c>
      <c r="C12" t="s">
        <v>72</v>
      </c>
      <c r="D12" t="s">
        <v>73</v>
      </c>
      <c r="E12" t="s">
        <v>74</v>
      </c>
      <c r="F12" t="s">
        <v>75</v>
      </c>
      <c r="G12" t="s">
        <v>77</v>
      </c>
      <c r="H12" t="s">
        <v>79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76</v>
      </c>
      <c r="G13" t="s">
        <v>78</v>
      </c>
      <c r="H13">
        <v>0</v>
      </c>
    </row>
    <row r="14" spans="1:170" x14ac:dyDescent="0.25">
      <c r="A14" t="s">
        <v>80</v>
      </c>
      <c r="B14" t="s">
        <v>80</v>
      </c>
      <c r="C14" t="s">
        <v>80</v>
      </c>
      <c r="D14" t="s">
        <v>80</v>
      </c>
      <c r="E14" t="s">
        <v>80</v>
      </c>
      <c r="F14" t="s">
        <v>81</v>
      </c>
      <c r="G14" t="s">
        <v>81</v>
      </c>
      <c r="H14" t="s">
        <v>82</v>
      </c>
      <c r="I14" t="s">
        <v>82</v>
      </c>
      <c r="J14" t="s">
        <v>82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82</v>
      </c>
      <c r="AD14" t="s">
        <v>82</v>
      </c>
      <c r="AE14" t="s">
        <v>83</v>
      </c>
      <c r="AF14" t="s">
        <v>83</v>
      </c>
      <c r="AG14" t="s">
        <v>83</v>
      </c>
      <c r="AH14" t="s">
        <v>83</v>
      </c>
      <c r="AI14" t="s">
        <v>83</v>
      </c>
      <c r="AJ14" t="s">
        <v>84</v>
      </c>
      <c r="AK14" t="s">
        <v>84</v>
      </c>
      <c r="AL14" t="s">
        <v>84</v>
      </c>
      <c r="AM14" t="s">
        <v>84</v>
      </c>
      <c r="AN14" t="s">
        <v>84</v>
      </c>
      <c r="AO14" t="s">
        <v>84</v>
      </c>
      <c r="AP14" t="s">
        <v>84</v>
      </c>
      <c r="AQ14" t="s">
        <v>84</v>
      </c>
      <c r="AR14" t="s">
        <v>84</v>
      </c>
      <c r="AS14" t="s">
        <v>84</v>
      </c>
      <c r="AT14" t="s">
        <v>84</v>
      </c>
      <c r="AU14" t="s">
        <v>84</v>
      </c>
      <c r="AV14" t="s">
        <v>84</v>
      </c>
      <c r="AW14" t="s">
        <v>84</v>
      </c>
      <c r="AX14" t="s">
        <v>84</v>
      </c>
      <c r="AY14" t="s">
        <v>84</v>
      </c>
      <c r="AZ14" t="s">
        <v>84</v>
      </c>
      <c r="BA14" t="s">
        <v>84</v>
      </c>
      <c r="BB14" t="s">
        <v>84</v>
      </c>
      <c r="BC14" t="s">
        <v>84</v>
      </c>
      <c r="BD14" t="s">
        <v>84</v>
      </c>
      <c r="BE14" t="s">
        <v>84</v>
      </c>
      <c r="BF14" t="s">
        <v>84</v>
      </c>
      <c r="BG14" t="s">
        <v>84</v>
      </c>
      <c r="BH14" t="s">
        <v>85</v>
      </c>
      <c r="BI14" t="s">
        <v>85</v>
      </c>
      <c r="BJ14" t="s">
        <v>85</v>
      </c>
      <c r="BK14" t="s">
        <v>85</v>
      </c>
      <c r="BL14" t="s">
        <v>86</v>
      </c>
      <c r="BM14" t="s">
        <v>86</v>
      </c>
      <c r="BN14" t="s">
        <v>86</v>
      </c>
      <c r="BO14" t="s">
        <v>86</v>
      </c>
      <c r="BP14" t="s">
        <v>87</v>
      </c>
      <c r="BQ14" t="s">
        <v>87</v>
      </c>
      <c r="BR14" t="s">
        <v>87</v>
      </c>
      <c r="BS14" t="s">
        <v>87</v>
      </c>
      <c r="BT14" t="s">
        <v>87</v>
      </c>
      <c r="BU14" t="s">
        <v>87</v>
      </c>
      <c r="BV14" t="s">
        <v>87</v>
      </c>
      <c r="BW14" t="s">
        <v>87</v>
      </c>
      <c r="BX14" t="s">
        <v>87</v>
      </c>
      <c r="BY14" t="s">
        <v>87</v>
      </c>
      <c r="BZ14" t="s">
        <v>87</v>
      </c>
      <c r="CA14" t="s">
        <v>87</v>
      </c>
      <c r="CB14" t="s">
        <v>87</v>
      </c>
      <c r="CC14" t="s">
        <v>87</v>
      </c>
      <c r="CD14" t="s">
        <v>87</v>
      </c>
      <c r="CE14" t="s">
        <v>87</v>
      </c>
      <c r="CF14" t="s">
        <v>87</v>
      </c>
      <c r="CG14" t="s">
        <v>87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  <c r="CM14" t="s">
        <v>88</v>
      </c>
      <c r="CN14" t="s">
        <v>88</v>
      </c>
      <c r="CO14" t="s">
        <v>88</v>
      </c>
      <c r="CP14" t="s">
        <v>88</v>
      </c>
      <c r="CQ14" t="s">
        <v>88</v>
      </c>
      <c r="CR14" t="s">
        <v>88</v>
      </c>
      <c r="CS14" t="s">
        <v>88</v>
      </c>
      <c r="CT14" t="s">
        <v>88</v>
      </c>
      <c r="CU14" t="s">
        <v>88</v>
      </c>
      <c r="CV14" t="s">
        <v>88</v>
      </c>
      <c r="CW14" t="s">
        <v>88</v>
      </c>
      <c r="CX14" t="s">
        <v>88</v>
      </c>
      <c r="CY14" t="s">
        <v>88</v>
      </c>
      <c r="CZ14" t="s">
        <v>89</v>
      </c>
      <c r="DA14" t="s">
        <v>89</v>
      </c>
      <c r="DB14" t="s">
        <v>89</v>
      </c>
      <c r="DC14" t="s">
        <v>89</v>
      </c>
      <c r="DD14" t="s">
        <v>89</v>
      </c>
      <c r="DE14" t="s">
        <v>90</v>
      </c>
      <c r="DF14" t="s">
        <v>90</v>
      </c>
      <c r="DG14" t="s">
        <v>90</v>
      </c>
      <c r="DH14" t="s">
        <v>90</v>
      </c>
      <c r="DI14" t="s">
        <v>90</v>
      </c>
      <c r="DJ14" t="s">
        <v>90</v>
      </c>
      <c r="DK14" t="s">
        <v>90</v>
      </c>
      <c r="DL14" t="s">
        <v>90</v>
      </c>
      <c r="DM14" t="s">
        <v>90</v>
      </c>
      <c r="DN14" t="s">
        <v>90</v>
      </c>
      <c r="DO14" t="s">
        <v>90</v>
      </c>
      <c r="DP14" t="s">
        <v>90</v>
      </c>
      <c r="DQ14" t="s">
        <v>90</v>
      </c>
      <c r="DR14" t="s">
        <v>91</v>
      </c>
      <c r="DS14" t="s">
        <v>91</v>
      </c>
      <c r="DT14" t="s">
        <v>91</v>
      </c>
      <c r="DU14" t="s">
        <v>91</v>
      </c>
      <c r="DV14" t="s">
        <v>91</v>
      </c>
      <c r="DW14" t="s">
        <v>91</v>
      </c>
      <c r="DX14" t="s">
        <v>91</v>
      </c>
      <c r="DY14" t="s">
        <v>91</v>
      </c>
      <c r="DZ14" t="s">
        <v>91</v>
      </c>
      <c r="EA14" t="s">
        <v>91</v>
      </c>
      <c r="EB14" t="s">
        <v>91</v>
      </c>
      <c r="EC14" t="s">
        <v>91</v>
      </c>
      <c r="ED14" t="s">
        <v>91</v>
      </c>
      <c r="EE14" t="s">
        <v>91</v>
      </c>
      <c r="EF14" t="s">
        <v>91</v>
      </c>
      <c r="EG14" t="s">
        <v>92</v>
      </c>
      <c r="EH14" t="s">
        <v>92</v>
      </c>
      <c r="EI14" t="s">
        <v>92</v>
      </c>
      <c r="EJ14" t="s">
        <v>92</v>
      </c>
      <c r="EK14" t="s">
        <v>92</v>
      </c>
      <c r="EL14" t="s">
        <v>92</v>
      </c>
      <c r="EM14" t="s">
        <v>92</v>
      </c>
      <c r="EN14" t="s">
        <v>92</v>
      </c>
      <c r="EO14" t="s">
        <v>92</v>
      </c>
      <c r="EP14" t="s">
        <v>92</v>
      </c>
      <c r="EQ14" t="s">
        <v>92</v>
      </c>
      <c r="ER14" t="s">
        <v>92</v>
      </c>
      <c r="ES14" t="s">
        <v>92</v>
      </c>
      <c r="ET14" t="s">
        <v>92</v>
      </c>
      <c r="EU14" t="s">
        <v>92</v>
      </c>
      <c r="EV14" t="s">
        <v>92</v>
      </c>
      <c r="EW14" t="s">
        <v>92</v>
      </c>
      <c r="EX14" t="s">
        <v>92</v>
      </c>
      <c r="EY14" t="s">
        <v>93</v>
      </c>
      <c r="EZ14" t="s">
        <v>93</v>
      </c>
      <c r="FA14" t="s">
        <v>93</v>
      </c>
      <c r="FB14" t="s">
        <v>93</v>
      </c>
      <c r="FC14" t="s">
        <v>93</v>
      </c>
      <c r="FD14" t="s">
        <v>93</v>
      </c>
      <c r="FE14" t="s">
        <v>93</v>
      </c>
      <c r="FF14" t="s">
        <v>93</v>
      </c>
      <c r="FG14" t="s">
        <v>93</v>
      </c>
      <c r="FH14" t="s">
        <v>93</v>
      </c>
      <c r="FI14" t="s">
        <v>93</v>
      </c>
      <c r="FJ14" t="s">
        <v>93</v>
      </c>
      <c r="FK14" t="s">
        <v>93</v>
      </c>
      <c r="FL14" t="s">
        <v>93</v>
      </c>
      <c r="FM14" t="s">
        <v>93</v>
      </c>
      <c r="FN14" t="s">
        <v>93</v>
      </c>
    </row>
    <row r="15" spans="1:170" x14ac:dyDescent="0.25">
      <c r="A15" t="s">
        <v>94</v>
      </c>
      <c r="B15" t="s">
        <v>95</v>
      </c>
      <c r="C15" t="s">
        <v>96</v>
      </c>
      <c r="D15" t="s">
        <v>97</v>
      </c>
      <c r="E15" t="s">
        <v>98</v>
      </c>
      <c r="F15" t="s">
        <v>99</v>
      </c>
      <c r="G15" t="s">
        <v>100</v>
      </c>
      <c r="H15" t="s">
        <v>101</v>
      </c>
      <c r="I15" t="s">
        <v>102</v>
      </c>
      <c r="J15" t="s">
        <v>103</v>
      </c>
      <c r="K15" t="s">
        <v>104</v>
      </c>
      <c r="L15" t="s">
        <v>105</v>
      </c>
      <c r="M15" t="s">
        <v>106</v>
      </c>
      <c r="N15" t="s">
        <v>107</v>
      </c>
      <c r="O15" t="s">
        <v>108</v>
      </c>
      <c r="P15" t="s">
        <v>109</v>
      </c>
      <c r="Q15" t="s">
        <v>110</v>
      </c>
      <c r="R15" t="s">
        <v>111</v>
      </c>
      <c r="S15" t="s">
        <v>112</v>
      </c>
      <c r="T15" t="s">
        <v>113</v>
      </c>
      <c r="U15" t="s">
        <v>114</v>
      </c>
      <c r="V15" t="s">
        <v>115</v>
      </c>
      <c r="W15" t="s">
        <v>116</v>
      </c>
      <c r="X15" t="s">
        <v>117</v>
      </c>
      <c r="Y15" t="s">
        <v>118</v>
      </c>
      <c r="Z15" t="s">
        <v>119</v>
      </c>
      <c r="AA15" t="s">
        <v>120</v>
      </c>
      <c r="AB15" t="s">
        <v>121</v>
      </c>
      <c r="AC15" t="s">
        <v>122</v>
      </c>
      <c r="AD15" t="s">
        <v>123</v>
      </c>
      <c r="AE15" t="s">
        <v>83</v>
      </c>
      <c r="AF15" t="s">
        <v>124</v>
      </c>
      <c r="AG15" t="s">
        <v>125</v>
      </c>
      <c r="AH15" t="s">
        <v>126</v>
      </c>
      <c r="AI15" t="s">
        <v>127</v>
      </c>
      <c r="AJ15" t="s">
        <v>128</v>
      </c>
      <c r="AK15" t="s">
        <v>129</v>
      </c>
      <c r="AL15" t="s">
        <v>130</v>
      </c>
      <c r="AM15" t="s">
        <v>131</v>
      </c>
      <c r="AN15" t="s">
        <v>132</v>
      </c>
      <c r="AO15" t="s">
        <v>133</v>
      </c>
      <c r="AP15" t="s">
        <v>134</v>
      </c>
      <c r="AQ15" t="s">
        <v>135</v>
      </c>
      <c r="AR15" t="s">
        <v>136</v>
      </c>
      <c r="AS15" t="s">
        <v>137</v>
      </c>
      <c r="AT15" t="s">
        <v>138</v>
      </c>
      <c r="AU15" t="s">
        <v>139</v>
      </c>
      <c r="AV15" t="s">
        <v>140</v>
      </c>
      <c r="AW15" t="s">
        <v>141</v>
      </c>
      <c r="AX15" t="s">
        <v>142</v>
      </c>
      <c r="AY15" t="s">
        <v>143</v>
      </c>
      <c r="AZ15" t="s">
        <v>144</v>
      </c>
      <c r="BA15" t="s">
        <v>145</v>
      </c>
      <c r="BB15" t="s">
        <v>146</v>
      </c>
      <c r="BC15" t="s">
        <v>147</v>
      </c>
      <c r="BD15" t="s">
        <v>148</v>
      </c>
      <c r="BE15" t="s">
        <v>149</v>
      </c>
      <c r="BF15" t="s">
        <v>150</v>
      </c>
      <c r="BG15" t="s">
        <v>151</v>
      </c>
      <c r="BH15" t="s">
        <v>152</v>
      </c>
      <c r="BI15" t="s">
        <v>153</v>
      </c>
      <c r="BJ15" t="s">
        <v>154</v>
      </c>
      <c r="BK15" t="s">
        <v>155</v>
      </c>
      <c r="BL15" t="s">
        <v>156</v>
      </c>
      <c r="BM15" t="s">
        <v>157</v>
      </c>
      <c r="BN15" t="s">
        <v>158</v>
      </c>
      <c r="BO15" t="s">
        <v>159</v>
      </c>
      <c r="BP15" t="s">
        <v>101</v>
      </c>
      <c r="BQ15" t="s">
        <v>160</v>
      </c>
      <c r="BR15" t="s">
        <v>161</v>
      </c>
      <c r="BS15" t="s">
        <v>162</v>
      </c>
      <c r="BT15" t="s">
        <v>163</v>
      </c>
      <c r="BU15" t="s">
        <v>164</v>
      </c>
      <c r="BV15" t="s">
        <v>165</v>
      </c>
      <c r="BW15" t="s">
        <v>166</v>
      </c>
      <c r="BX15" t="s">
        <v>167</v>
      </c>
      <c r="BY15" t="s">
        <v>168</v>
      </c>
      <c r="BZ15" t="s">
        <v>169</v>
      </c>
      <c r="CA15" t="s">
        <v>170</v>
      </c>
      <c r="CB15" t="s">
        <v>171</v>
      </c>
      <c r="CC15" t="s">
        <v>172</v>
      </c>
      <c r="CD15" t="s">
        <v>173</v>
      </c>
      <c r="CE15" t="s">
        <v>174</v>
      </c>
      <c r="CF15" t="s">
        <v>175</v>
      </c>
      <c r="CG15" t="s">
        <v>176</v>
      </c>
      <c r="CH15" t="s">
        <v>177</v>
      </c>
      <c r="CI15" t="s">
        <v>178</v>
      </c>
      <c r="CJ15" t="s">
        <v>179</v>
      </c>
      <c r="CK15" t="s">
        <v>180</v>
      </c>
      <c r="CL15" t="s">
        <v>181</v>
      </c>
      <c r="CM15" t="s">
        <v>182</v>
      </c>
      <c r="CN15" t="s">
        <v>183</v>
      </c>
      <c r="CO15" t="s">
        <v>184</v>
      </c>
      <c r="CP15" t="s">
        <v>185</v>
      </c>
      <c r="CQ15" t="s">
        <v>186</v>
      </c>
      <c r="CR15" t="s">
        <v>187</v>
      </c>
      <c r="CS15" t="s">
        <v>188</v>
      </c>
      <c r="CT15" t="s">
        <v>189</v>
      </c>
      <c r="CU15" t="s">
        <v>190</v>
      </c>
      <c r="CV15" t="s">
        <v>191</v>
      </c>
      <c r="CW15" t="s">
        <v>192</v>
      </c>
      <c r="CX15" t="s">
        <v>193</v>
      </c>
      <c r="CY15" t="s">
        <v>194</v>
      </c>
      <c r="CZ15" t="s">
        <v>195</v>
      </c>
      <c r="DA15" t="s">
        <v>196</v>
      </c>
      <c r="DB15" t="s">
        <v>197</v>
      </c>
      <c r="DC15" t="s">
        <v>198</v>
      </c>
      <c r="DD15" t="s">
        <v>199</v>
      </c>
      <c r="DE15" t="s">
        <v>95</v>
      </c>
      <c r="DF15" t="s">
        <v>98</v>
      </c>
      <c r="DG15" t="s">
        <v>200</v>
      </c>
      <c r="DH15" t="s">
        <v>201</v>
      </c>
      <c r="DI15" t="s">
        <v>202</v>
      </c>
      <c r="DJ15" t="s">
        <v>203</v>
      </c>
      <c r="DK15" t="s">
        <v>204</v>
      </c>
      <c r="DL15" t="s">
        <v>205</v>
      </c>
      <c r="DM15" t="s">
        <v>206</v>
      </c>
      <c r="DN15" t="s">
        <v>207</v>
      </c>
      <c r="DO15" t="s">
        <v>208</v>
      </c>
      <c r="DP15" t="s">
        <v>209</v>
      </c>
      <c r="DQ15" t="s">
        <v>210</v>
      </c>
      <c r="DR15" t="s">
        <v>211</v>
      </c>
      <c r="DS15" t="s">
        <v>212</v>
      </c>
      <c r="DT15" t="s">
        <v>213</v>
      </c>
      <c r="DU15" t="s">
        <v>214</v>
      </c>
      <c r="DV15" t="s">
        <v>215</v>
      </c>
      <c r="DW15" t="s">
        <v>216</v>
      </c>
      <c r="DX15" t="s">
        <v>217</v>
      </c>
      <c r="DY15" t="s">
        <v>218</v>
      </c>
      <c r="DZ15" t="s">
        <v>219</v>
      </c>
      <c r="EA15" t="s">
        <v>220</v>
      </c>
      <c r="EB15" t="s">
        <v>221</v>
      </c>
      <c r="EC15" t="s">
        <v>222</v>
      </c>
      <c r="ED15" t="s">
        <v>223</v>
      </c>
      <c r="EE15" t="s">
        <v>224</v>
      </c>
      <c r="EF15" t="s">
        <v>225</v>
      </c>
      <c r="EG15" t="s">
        <v>226</v>
      </c>
      <c r="EH15" t="s">
        <v>227</v>
      </c>
      <c r="EI15" t="s">
        <v>228</v>
      </c>
      <c r="EJ15" t="s">
        <v>229</v>
      </c>
      <c r="EK15" t="s">
        <v>230</v>
      </c>
      <c r="EL15" t="s">
        <v>231</v>
      </c>
      <c r="EM15" t="s">
        <v>232</v>
      </c>
      <c r="EN15" t="s">
        <v>233</v>
      </c>
      <c r="EO15" t="s">
        <v>234</v>
      </c>
      <c r="EP15" t="s">
        <v>235</v>
      </c>
      <c r="EQ15" t="s">
        <v>236</v>
      </c>
      <c r="ER15" t="s">
        <v>237</v>
      </c>
      <c r="ES15" t="s">
        <v>238</v>
      </c>
      <c r="ET15" t="s">
        <v>239</v>
      </c>
      <c r="EU15" t="s">
        <v>240</v>
      </c>
      <c r="EV15" t="s">
        <v>241</v>
      </c>
      <c r="EW15" t="s">
        <v>242</v>
      </c>
      <c r="EX15" t="s">
        <v>243</v>
      </c>
      <c r="EY15" t="s">
        <v>244</v>
      </c>
      <c r="EZ15" t="s">
        <v>245</v>
      </c>
      <c r="FA15" t="s">
        <v>246</v>
      </c>
      <c r="FB15" t="s">
        <v>247</v>
      </c>
      <c r="FC15" t="s">
        <v>248</v>
      </c>
      <c r="FD15" t="s">
        <v>249</v>
      </c>
      <c r="FE15" t="s">
        <v>250</v>
      </c>
      <c r="FF15" t="s">
        <v>251</v>
      </c>
      <c r="FG15" t="s">
        <v>252</v>
      </c>
      <c r="FH15" t="s">
        <v>253</v>
      </c>
      <c r="FI15" t="s">
        <v>254</v>
      </c>
      <c r="FJ15" t="s">
        <v>255</v>
      </c>
      <c r="FK15" t="s">
        <v>256</v>
      </c>
      <c r="FL15" t="s">
        <v>257</v>
      </c>
      <c r="FM15" t="s">
        <v>258</v>
      </c>
      <c r="FN15" t="s">
        <v>259</v>
      </c>
    </row>
    <row r="16" spans="1:170" x14ac:dyDescent="0.25">
      <c r="B16" t="s">
        <v>260</v>
      </c>
      <c r="C16" t="s">
        <v>260</v>
      </c>
      <c r="H16" t="s">
        <v>260</v>
      </c>
      <c r="I16" t="s">
        <v>261</v>
      </c>
      <c r="J16" t="s">
        <v>262</v>
      </c>
      <c r="K16" t="s">
        <v>263</v>
      </c>
      <c r="L16" t="s">
        <v>263</v>
      </c>
      <c r="M16" t="s">
        <v>167</v>
      </c>
      <c r="N16" t="s">
        <v>167</v>
      </c>
      <c r="O16" t="s">
        <v>261</v>
      </c>
      <c r="P16" t="s">
        <v>261</v>
      </c>
      <c r="Q16" t="s">
        <v>261</v>
      </c>
      <c r="R16" t="s">
        <v>261</v>
      </c>
      <c r="S16" t="s">
        <v>264</v>
      </c>
      <c r="T16" t="s">
        <v>265</v>
      </c>
      <c r="U16" t="s">
        <v>265</v>
      </c>
      <c r="V16" t="s">
        <v>266</v>
      </c>
      <c r="W16" t="s">
        <v>267</v>
      </c>
      <c r="X16" t="s">
        <v>266</v>
      </c>
      <c r="Y16" t="s">
        <v>266</v>
      </c>
      <c r="Z16" t="s">
        <v>266</v>
      </c>
      <c r="AA16" t="s">
        <v>264</v>
      </c>
      <c r="AB16" t="s">
        <v>264</v>
      </c>
      <c r="AC16" t="s">
        <v>264</v>
      </c>
      <c r="AD16" t="s">
        <v>264</v>
      </c>
      <c r="AE16" t="s">
        <v>268</v>
      </c>
      <c r="AF16" t="s">
        <v>267</v>
      </c>
      <c r="AH16" t="s">
        <v>267</v>
      </c>
      <c r="AI16" t="s">
        <v>268</v>
      </c>
      <c r="AO16" t="s">
        <v>262</v>
      </c>
      <c r="AU16" t="s">
        <v>262</v>
      </c>
      <c r="AV16" t="s">
        <v>262</v>
      </c>
      <c r="AW16" t="s">
        <v>262</v>
      </c>
      <c r="AY16" t="s">
        <v>269</v>
      </c>
      <c r="BH16" t="s">
        <v>262</v>
      </c>
      <c r="BI16" t="s">
        <v>262</v>
      </c>
      <c r="BK16" t="s">
        <v>270</v>
      </c>
      <c r="BL16" t="s">
        <v>271</v>
      </c>
      <c r="BO16" t="s">
        <v>261</v>
      </c>
      <c r="BP16" t="s">
        <v>260</v>
      </c>
      <c r="BQ16" t="s">
        <v>263</v>
      </c>
      <c r="BR16" t="s">
        <v>263</v>
      </c>
      <c r="BS16" t="s">
        <v>272</v>
      </c>
      <c r="BT16" t="s">
        <v>272</v>
      </c>
      <c r="BU16" t="s">
        <v>263</v>
      </c>
      <c r="BV16" t="s">
        <v>272</v>
      </c>
      <c r="BW16" t="s">
        <v>268</v>
      </c>
      <c r="BX16" t="s">
        <v>266</v>
      </c>
      <c r="BY16" t="s">
        <v>266</v>
      </c>
      <c r="BZ16" t="s">
        <v>265</v>
      </c>
      <c r="CA16" t="s">
        <v>265</v>
      </c>
      <c r="CB16" t="s">
        <v>265</v>
      </c>
      <c r="CC16" t="s">
        <v>265</v>
      </c>
      <c r="CD16" t="s">
        <v>265</v>
      </c>
      <c r="CE16" t="s">
        <v>273</v>
      </c>
      <c r="CF16" t="s">
        <v>262</v>
      </c>
      <c r="CG16" t="s">
        <v>262</v>
      </c>
      <c r="CH16" t="s">
        <v>262</v>
      </c>
      <c r="CM16" t="s">
        <v>262</v>
      </c>
      <c r="CP16" t="s">
        <v>265</v>
      </c>
      <c r="CQ16" t="s">
        <v>265</v>
      </c>
      <c r="CR16" t="s">
        <v>265</v>
      </c>
      <c r="CS16" t="s">
        <v>265</v>
      </c>
      <c r="CT16" t="s">
        <v>265</v>
      </c>
      <c r="CU16" t="s">
        <v>262</v>
      </c>
      <c r="CV16" t="s">
        <v>262</v>
      </c>
      <c r="CW16" t="s">
        <v>262</v>
      </c>
      <c r="CX16" t="s">
        <v>260</v>
      </c>
      <c r="DA16" t="s">
        <v>274</v>
      </c>
      <c r="DB16" t="s">
        <v>274</v>
      </c>
      <c r="DD16" t="s">
        <v>260</v>
      </c>
      <c r="DE16" t="s">
        <v>275</v>
      </c>
      <c r="DG16" t="s">
        <v>260</v>
      </c>
      <c r="DH16" t="s">
        <v>260</v>
      </c>
      <c r="DJ16" t="s">
        <v>276</v>
      </c>
      <c r="DK16" t="s">
        <v>277</v>
      </c>
      <c r="DL16" t="s">
        <v>276</v>
      </c>
      <c r="DM16" t="s">
        <v>277</v>
      </c>
      <c r="DN16" t="s">
        <v>276</v>
      </c>
      <c r="DO16" t="s">
        <v>277</v>
      </c>
      <c r="DP16" t="s">
        <v>267</v>
      </c>
      <c r="DQ16" t="s">
        <v>267</v>
      </c>
      <c r="DR16" t="s">
        <v>262</v>
      </c>
      <c r="DS16" t="s">
        <v>278</v>
      </c>
      <c r="DT16" t="s">
        <v>262</v>
      </c>
      <c r="DV16" t="s">
        <v>263</v>
      </c>
      <c r="DW16" t="s">
        <v>279</v>
      </c>
      <c r="DX16" t="s">
        <v>263</v>
      </c>
      <c r="DZ16" t="s">
        <v>272</v>
      </c>
      <c r="EA16" t="s">
        <v>280</v>
      </c>
      <c r="EB16" t="s">
        <v>272</v>
      </c>
      <c r="EG16" t="s">
        <v>267</v>
      </c>
      <c r="EH16" t="s">
        <v>267</v>
      </c>
      <c r="EI16" t="s">
        <v>276</v>
      </c>
      <c r="EJ16" t="s">
        <v>277</v>
      </c>
      <c r="EK16" t="s">
        <v>277</v>
      </c>
      <c r="EO16" t="s">
        <v>277</v>
      </c>
      <c r="ES16" t="s">
        <v>263</v>
      </c>
      <c r="ET16" t="s">
        <v>263</v>
      </c>
      <c r="EU16" t="s">
        <v>272</v>
      </c>
      <c r="EV16" t="s">
        <v>272</v>
      </c>
      <c r="EW16" t="s">
        <v>281</v>
      </c>
      <c r="EX16" t="s">
        <v>281</v>
      </c>
      <c r="EZ16" t="s">
        <v>268</v>
      </c>
      <c r="FA16" t="s">
        <v>268</v>
      </c>
      <c r="FB16" t="s">
        <v>265</v>
      </c>
      <c r="FC16" t="s">
        <v>265</v>
      </c>
      <c r="FD16" t="s">
        <v>265</v>
      </c>
      <c r="FE16" t="s">
        <v>265</v>
      </c>
      <c r="FF16" t="s">
        <v>265</v>
      </c>
      <c r="FG16" t="s">
        <v>267</v>
      </c>
      <c r="FH16" t="s">
        <v>267</v>
      </c>
      <c r="FI16" t="s">
        <v>267</v>
      </c>
      <c r="FJ16" t="s">
        <v>265</v>
      </c>
      <c r="FK16" t="s">
        <v>263</v>
      </c>
      <c r="FL16" t="s">
        <v>272</v>
      </c>
      <c r="FM16" t="s">
        <v>267</v>
      </c>
      <c r="FN16" t="s">
        <v>267</v>
      </c>
    </row>
    <row r="17" spans="1:170" x14ac:dyDescent="0.25">
      <c r="A17">
        <v>1</v>
      </c>
      <c r="B17">
        <v>1603999850.0999999</v>
      </c>
      <c r="C17">
        <v>0</v>
      </c>
      <c r="D17" t="s">
        <v>282</v>
      </c>
      <c r="E17" t="s">
        <v>283</v>
      </c>
      <c r="F17" t="s">
        <v>284</v>
      </c>
      <c r="G17" t="s">
        <v>285</v>
      </c>
      <c r="H17">
        <v>1603999842.3499999</v>
      </c>
      <c r="I17">
        <f>BW17*AG17*(BS17-BT17)/(100*BL17*(1000-AG17*BS17))</f>
        <v>2.6556073342687593E-3</v>
      </c>
      <c r="J17">
        <f>BW17*AG17*(BR17-BQ17*(1000-AG17*BT17)/(1000-AG17*BS17))/(100*BL17)</f>
        <v>14.326431311539142</v>
      </c>
      <c r="K17">
        <f>BQ17 - IF(AG17&gt;1, J17*BL17*100/(AI17*CE17), 0)</f>
        <v>381.59266666666701</v>
      </c>
      <c r="L17">
        <f>((R17-I17/2)*K17-J17)/(R17+I17/2)</f>
        <v>217.4095796441201</v>
      </c>
      <c r="M17">
        <f>L17*(BX17+BY17)/1000</f>
        <v>22.111822506415844</v>
      </c>
      <c r="N17">
        <f>(BQ17 - IF(AG17&gt;1, J17*BL17*100/(AI17*CE17), 0))*(BX17+BY17)/1000</f>
        <v>38.810200217005239</v>
      </c>
      <c r="O17">
        <f>2/((1/Q17-1/P17)+SIGN(Q17)*SQRT((1/Q17-1/P17)*(1/Q17-1/P17) + 4*BM17/((BM17+1)*(BM17+1))*(2*1/Q17*1/P17-1/P17*1/P17)))</f>
        <v>0.15093438054007513</v>
      </c>
      <c r="P17">
        <f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2.9587349845555275</v>
      </c>
      <c r="Q17">
        <f>I17*(1000-(1000*0.61365*EXP(17.502*U17/(240.97+U17))/(BX17+BY17)+BS17)/2)/(1000*0.61365*EXP(17.502*U17/(240.97+U17))/(BX17+BY17)-BS17)</f>
        <v>0.14678366065813378</v>
      </c>
      <c r="R17">
        <f>1/((BM17+1)/(O17/1.6)+1/(P17/1.37)) + BM17/((BM17+1)/(O17/1.6) + BM17/(P17/1.37))</f>
        <v>9.2103206030811777E-2</v>
      </c>
      <c r="S17">
        <f>(BI17*BK17)</f>
        <v>214.76857139421688</v>
      </c>
      <c r="T17">
        <f>(BZ17+(S17+2*0.95*0.0000000567*(((BZ17+$B$7)+273)^4-(BZ17+273)^4)-44100*I17)/(1.84*29.3*P17+8*0.95*0.0000000567*(BZ17+273)^3))</f>
        <v>31.307937004670141</v>
      </c>
      <c r="U17">
        <f>($C$7*CA17+$D$7*CB17+$E$7*T17)</f>
        <v>30.996123333333301</v>
      </c>
      <c r="V17">
        <f>0.61365*EXP(17.502*U17/(240.97+U17))</f>
        <v>4.5103812193810002</v>
      </c>
      <c r="W17">
        <f>(X17/Y17*100)</f>
        <v>61.554594263236872</v>
      </c>
      <c r="X17">
        <f>BS17*(BX17+BY17)/1000</f>
        <v>2.7358706479476504</v>
      </c>
      <c r="Y17">
        <f>0.61365*EXP(17.502*BZ17/(240.97+BZ17))</f>
        <v>4.4446246144483705</v>
      </c>
      <c r="Z17">
        <f>(V17-BS17*(BX17+BY17)/1000)</f>
        <v>1.7745105714333498</v>
      </c>
      <c r="AA17">
        <f>(-I17*44100)</f>
        <v>-117.11228344125229</v>
      </c>
      <c r="AB17">
        <f>2*29.3*P17*0.92*(BZ17-U17)</f>
        <v>-41.045984692203177</v>
      </c>
      <c r="AC17">
        <f>2*0.95*0.0000000567*(((BZ17+$B$7)+273)^4-(U17+273)^4)</f>
        <v>-3.1112040226349942</v>
      </c>
      <c r="AD17">
        <f>S17+AC17+AA17+AB17</f>
        <v>53.499099238126405</v>
      </c>
      <c r="AE17">
        <v>0</v>
      </c>
      <c r="AF17">
        <v>0</v>
      </c>
      <c r="AG17">
        <f>IF(AE17*$H$13&gt;=AI17,1,(AI17/(AI17-AE17*$H$13)))</f>
        <v>1</v>
      </c>
      <c r="AH17">
        <f>(AG17-1)*100</f>
        <v>0</v>
      </c>
      <c r="AI17">
        <f>MAX(0,($B$13+$C$13*CE17)/(1+$D$13*CE17)*BX17/(BZ17+273)*$E$13)</f>
        <v>53099.805489489205</v>
      </c>
      <c r="AJ17" t="s">
        <v>286</v>
      </c>
      <c r="AK17">
        <v>715.47692307692296</v>
      </c>
      <c r="AL17">
        <v>3262.08</v>
      </c>
      <c r="AM17">
        <f>AL17-AK17</f>
        <v>2546.603076923077</v>
      </c>
      <c r="AN17">
        <f>AM17/AL17</f>
        <v>0.78066849277855754</v>
      </c>
      <c r="AO17">
        <v>-0.57774747981622299</v>
      </c>
      <c r="AP17" t="s">
        <v>287</v>
      </c>
      <c r="AQ17">
        <v>806.32319230769201</v>
      </c>
      <c r="AR17">
        <v>59.58</v>
      </c>
      <c r="AS17">
        <f>1-AQ17/AR17</f>
        <v>-12.533454050145888</v>
      </c>
      <c r="AT17">
        <v>0.5</v>
      </c>
      <c r="AU17">
        <f>BI17</f>
        <v>1095.8892408566333</v>
      </c>
      <c r="AV17">
        <f>J17</f>
        <v>14.326431311539142</v>
      </c>
      <c r="AW17">
        <f>AS17*AT17*AU17</f>
        <v>-6867.6387221629366</v>
      </c>
      <c r="AX17">
        <f>BC17/AR17</f>
        <v>0.97398455857670363</v>
      </c>
      <c r="AY17">
        <f>(AV17-AO17)/AU17</f>
        <v>1.360007766816388E-2</v>
      </c>
      <c r="AZ17">
        <f>(AL17-AR17)/AR17</f>
        <v>53.751258811681772</v>
      </c>
      <c r="BA17" t="s">
        <v>288</v>
      </c>
      <c r="BB17">
        <v>1.55</v>
      </c>
      <c r="BC17">
        <f>AR17-BB17</f>
        <v>58.03</v>
      </c>
      <c r="BD17">
        <f>(AR17-AQ17)/(AR17-BB17)</f>
        <v>-12.868226646694675</v>
      </c>
      <c r="BE17">
        <f>(AL17-AR17)/(AL17-BB17)</f>
        <v>0.98220227999742382</v>
      </c>
      <c r="BF17">
        <f>(AR17-AQ17)/(AR17-AK17)</f>
        <v>1.1385069300288739</v>
      </c>
      <c r="BG17">
        <f>(AL17-AR17)/(AL17-AK17)</f>
        <v>1.2575575789649198</v>
      </c>
      <c r="BH17">
        <f>$B$11*CF17+$C$11*CG17+$F$11*CH17*(1-CK17)</f>
        <v>1300.0053333333301</v>
      </c>
      <c r="BI17">
        <f>BH17*BJ17</f>
        <v>1095.8892408566333</v>
      </c>
      <c r="BJ17">
        <f>($B$11*$D$9+$C$11*$D$9+$F$11*((CU17+CM17)/MAX(CU17+CM17+CV17, 0.1)*$I$9+CV17/MAX(CU17+CM17+CV17, 0.1)*$J$9))/($B$11+$C$11+$F$11)</f>
        <v>0.84298826532247761</v>
      </c>
      <c r="BK17">
        <f>($B$11*$K$9+$C$11*$K$9+$F$11*((CU17+CM17)/MAX(CU17+CM17+CV17, 0.1)*$P$9+CV17/MAX(CU17+CM17+CV17, 0.1)*$Q$9))/($B$11+$C$11+$F$11)</f>
        <v>0.19597653064495538</v>
      </c>
      <c r="BL17">
        <v>6</v>
      </c>
      <c r="BM17">
        <v>0.5</v>
      </c>
      <c r="BN17" t="s">
        <v>289</v>
      </c>
      <c r="BO17">
        <v>2</v>
      </c>
      <c r="BP17">
        <v>1603999842.3499999</v>
      </c>
      <c r="BQ17">
        <v>381.59266666666701</v>
      </c>
      <c r="BR17">
        <v>400.00029999999998</v>
      </c>
      <c r="BS17">
        <v>26.899840000000001</v>
      </c>
      <c r="BT17">
        <v>23.798853333333302</v>
      </c>
      <c r="BU17">
        <v>380.32466666666699</v>
      </c>
      <c r="BV17">
        <v>26.732839999999999</v>
      </c>
      <c r="BW17">
        <v>500.00316666666703</v>
      </c>
      <c r="BX17">
        <v>101.656466666667</v>
      </c>
      <c r="BY17">
        <v>4.9366823333333303E-2</v>
      </c>
      <c r="BZ17">
        <v>30.738800000000001</v>
      </c>
      <c r="CA17">
        <v>30.996123333333301</v>
      </c>
      <c r="CB17">
        <v>999.9</v>
      </c>
      <c r="CC17">
        <v>0</v>
      </c>
      <c r="CD17">
        <v>0</v>
      </c>
      <c r="CE17">
        <v>10001.65</v>
      </c>
      <c r="CF17">
        <v>0</v>
      </c>
      <c r="CG17">
        <v>520.31033333333301</v>
      </c>
      <c r="CH17">
        <v>1300.0053333333301</v>
      </c>
      <c r="CI17">
        <v>0.90000716666666702</v>
      </c>
      <c r="CJ17">
        <v>9.9993139999999994E-2</v>
      </c>
      <c r="CK17">
        <v>0</v>
      </c>
      <c r="CL17">
        <v>806.48339999999996</v>
      </c>
      <c r="CM17">
        <v>4.9993800000000004</v>
      </c>
      <c r="CN17">
        <v>10424.666666666701</v>
      </c>
      <c r="CO17">
        <v>10364.083333333299</v>
      </c>
      <c r="CP17">
        <v>42.845599999999997</v>
      </c>
      <c r="CQ17">
        <v>45.587200000000003</v>
      </c>
      <c r="CR17">
        <v>43.5456</v>
      </c>
      <c r="CS17">
        <v>45.574733333333299</v>
      </c>
      <c r="CT17">
        <v>45.116466666666703</v>
      </c>
      <c r="CU17">
        <v>1165.5136666666699</v>
      </c>
      <c r="CV17">
        <v>129.49199999999999</v>
      </c>
      <c r="CW17">
        <v>0</v>
      </c>
      <c r="CX17">
        <v>86593.700000047698</v>
      </c>
      <c r="CY17">
        <v>0</v>
      </c>
      <c r="CZ17">
        <v>806.32319230769201</v>
      </c>
      <c r="DA17">
        <v>-102.70410264385499</v>
      </c>
      <c r="DB17">
        <v>-1290.2529922891899</v>
      </c>
      <c r="DC17">
        <v>10422.9115384615</v>
      </c>
      <c r="DD17">
        <v>15</v>
      </c>
      <c r="DE17">
        <v>0</v>
      </c>
      <c r="DF17" t="s">
        <v>290</v>
      </c>
      <c r="DG17">
        <v>1603153442.0999999</v>
      </c>
      <c r="DH17">
        <v>1603153437.5999999</v>
      </c>
      <c r="DI17">
        <v>0</v>
      </c>
      <c r="DJ17">
        <v>7.9000000000000001E-2</v>
      </c>
      <c r="DK17">
        <v>1.0999999999999999E-2</v>
      </c>
      <c r="DL17">
        <v>1.268</v>
      </c>
      <c r="DM17">
        <v>0.16700000000000001</v>
      </c>
      <c r="DN17">
        <v>360</v>
      </c>
      <c r="DO17">
        <v>17</v>
      </c>
      <c r="DP17">
        <v>0.76</v>
      </c>
      <c r="DQ17">
        <v>0.13</v>
      </c>
      <c r="DR17">
        <v>14.3001310259809</v>
      </c>
      <c r="DS17">
        <v>0.95222343789168296</v>
      </c>
      <c r="DT17">
        <v>7.8814715069847205E-2</v>
      </c>
      <c r="DU17">
        <v>0</v>
      </c>
      <c r="DV17">
        <v>-18.390080645161301</v>
      </c>
      <c r="DW17">
        <v>-1.03847903225798</v>
      </c>
      <c r="DX17">
        <v>8.9628935489623501E-2</v>
      </c>
      <c r="DY17">
        <v>0</v>
      </c>
      <c r="DZ17">
        <v>3.1038090322580598</v>
      </c>
      <c r="EA17">
        <v>-0.282322258064512</v>
      </c>
      <c r="EB17">
        <v>2.5066848606545601E-2</v>
      </c>
      <c r="EC17">
        <v>0</v>
      </c>
      <c r="ED17">
        <v>0</v>
      </c>
      <c r="EE17">
        <v>3</v>
      </c>
      <c r="EF17" t="s">
        <v>291</v>
      </c>
      <c r="EG17">
        <v>100</v>
      </c>
      <c r="EH17">
        <v>100</v>
      </c>
      <c r="EI17">
        <v>1.268</v>
      </c>
      <c r="EJ17">
        <v>0.16700000000000001</v>
      </c>
      <c r="EK17">
        <v>1.268</v>
      </c>
      <c r="EL17">
        <v>0</v>
      </c>
      <c r="EM17">
        <v>0</v>
      </c>
      <c r="EN17">
        <v>0</v>
      </c>
      <c r="EO17">
        <v>0.16700000000000001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14106.8</v>
      </c>
      <c r="EX17">
        <v>14106.9</v>
      </c>
      <c r="EY17">
        <v>2</v>
      </c>
      <c r="EZ17">
        <v>489.197</v>
      </c>
      <c r="FA17">
        <v>574.31100000000004</v>
      </c>
      <c r="FB17">
        <v>29.459900000000001</v>
      </c>
      <c r="FC17">
        <v>28.7409</v>
      </c>
      <c r="FD17">
        <v>30.001799999999999</v>
      </c>
      <c r="FE17">
        <v>28.347999999999999</v>
      </c>
      <c r="FF17">
        <v>28.4316</v>
      </c>
      <c r="FG17">
        <v>20.2986</v>
      </c>
      <c r="FH17">
        <v>36.123199999999997</v>
      </c>
      <c r="FI17">
        <v>91.813100000000006</v>
      </c>
      <c r="FJ17">
        <v>-999.9</v>
      </c>
      <c r="FK17">
        <v>400</v>
      </c>
      <c r="FL17">
        <v>23.662600000000001</v>
      </c>
      <c r="FM17">
        <v>102.001</v>
      </c>
      <c r="FN17">
        <v>101.224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tabSelected="1"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2020-10-29T12:31:39Z</dcterms:created>
  <dcterms:modified xsi:type="dcterms:W3CDTF">2021-05-13T18:58:37Z</dcterms:modified>
</cp:coreProperties>
</file>