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A3B59C77-3BC6-42FA-9013-9B3CA140D4EC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26" i="1" l="1"/>
  <c r="BJ26" i="1"/>
  <c r="BH26" i="1"/>
  <c r="BI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/>
  <c r="K26" i="1" s="1"/>
  <c r="Y26" i="1"/>
  <c r="X26" i="1"/>
  <c r="W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/>
  <c r="N25" i="1" s="1"/>
  <c r="Y25" i="1"/>
  <c r="X25" i="1"/>
  <c r="W25" i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H24" i="1"/>
  <c r="AG24" i="1"/>
  <c r="I24" i="1" s="1"/>
  <c r="Y24" i="1"/>
  <c r="X24" i="1"/>
  <c r="W24" i="1" s="1"/>
  <c r="P24" i="1"/>
  <c r="N24" i="1"/>
  <c r="K24" i="1"/>
  <c r="J24" i="1"/>
  <c r="AV24" i="1" s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N23" i="1"/>
  <c r="AM23" i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 s="1"/>
  <c r="Y22" i="1"/>
  <c r="X22" i="1"/>
  <c r="W22" i="1" s="1"/>
  <c r="P22" i="1"/>
  <c r="BK21" i="1"/>
  <c r="BJ21" i="1"/>
  <c r="BI21" i="1"/>
  <c r="AU21" i="1" s="1"/>
  <c r="BH21" i="1"/>
  <c r="BG21" i="1"/>
  <c r="BF21" i="1"/>
  <c r="BE21" i="1"/>
  <c r="BD21" i="1"/>
  <c r="BC21" i="1"/>
  <c r="AX21" i="1" s="1"/>
  <c r="AZ21" i="1"/>
  <c r="AS21" i="1"/>
  <c r="AW21" i="1" s="1"/>
  <c r="AN21" i="1"/>
  <c r="AM21" i="1"/>
  <c r="AI21" i="1"/>
  <c r="AG21" i="1" s="1"/>
  <c r="Y21" i="1"/>
  <c r="W21" i="1" s="1"/>
  <c r="X21" i="1"/>
  <c r="P21" i="1"/>
  <c r="BK20" i="1"/>
  <c r="BJ20" i="1"/>
  <c r="BI20" i="1"/>
  <c r="AU20" i="1" s="1"/>
  <c r="BH20" i="1"/>
  <c r="BG20" i="1"/>
  <c r="BF20" i="1"/>
  <c r="BE20" i="1"/>
  <c r="BD20" i="1"/>
  <c r="BC20" i="1"/>
  <c r="AX20" i="1" s="1"/>
  <c r="AZ20" i="1"/>
  <c r="AS20" i="1"/>
  <c r="AW20" i="1" s="1"/>
  <c r="AM20" i="1"/>
  <c r="AN20" i="1" s="1"/>
  <c r="AI20" i="1"/>
  <c r="AG20" i="1" s="1"/>
  <c r="Y20" i="1"/>
  <c r="W20" i="1" s="1"/>
  <c r="X20" i="1"/>
  <c r="P20" i="1"/>
  <c r="BK19" i="1"/>
  <c r="BJ19" i="1"/>
  <c r="BI19" i="1"/>
  <c r="AU19" i="1" s="1"/>
  <c r="AW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AH19" i="1" s="1"/>
  <c r="Y19" i="1"/>
  <c r="X19" i="1"/>
  <c r="W19" i="1"/>
  <c r="P19" i="1"/>
  <c r="BK18" i="1"/>
  <c r="BJ18" i="1"/>
  <c r="BH18" i="1"/>
  <c r="BI18" i="1" s="1"/>
  <c r="BG18" i="1"/>
  <c r="BF18" i="1"/>
  <c r="BE18" i="1"/>
  <c r="BD18" i="1"/>
  <c r="BC18" i="1"/>
  <c r="AZ18" i="1"/>
  <c r="AX18" i="1"/>
  <c r="AS18" i="1"/>
  <c r="AM18" i="1"/>
  <c r="AN18" i="1" s="1"/>
  <c r="AI18" i="1"/>
  <c r="AG18" i="1"/>
  <c r="K18" i="1" s="1"/>
  <c r="Y18" i="1"/>
  <c r="X18" i="1"/>
  <c r="W18" i="1"/>
  <c r="P18" i="1"/>
  <c r="J18" i="1"/>
  <c r="AV18" i="1" s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/>
  <c r="N17" i="1" s="1"/>
  <c r="Y17" i="1"/>
  <c r="X17" i="1"/>
  <c r="W17" i="1"/>
  <c r="P17" i="1"/>
  <c r="S18" i="1" l="1"/>
  <c r="AU18" i="1"/>
  <c r="AW18" i="1" s="1"/>
  <c r="AU24" i="1"/>
  <c r="AY24" i="1" s="1"/>
  <c r="S24" i="1"/>
  <c r="K23" i="1"/>
  <c r="J23" i="1"/>
  <c r="AV23" i="1" s="1"/>
  <c r="I23" i="1"/>
  <c r="AH23" i="1"/>
  <c r="N23" i="1"/>
  <c r="K20" i="1"/>
  <c r="J20" i="1"/>
  <c r="AV20" i="1" s="1"/>
  <c r="AY20" i="1" s="1"/>
  <c r="I20" i="1"/>
  <c r="AH20" i="1"/>
  <c r="N20" i="1"/>
  <c r="N22" i="1"/>
  <c r="K22" i="1"/>
  <c r="J22" i="1"/>
  <c r="AV22" i="1" s="1"/>
  <c r="AH22" i="1"/>
  <c r="I22" i="1"/>
  <c r="AU25" i="1"/>
  <c r="AW25" i="1" s="1"/>
  <c r="S25" i="1"/>
  <c r="AY18" i="1"/>
  <c r="AU22" i="1"/>
  <c r="AW22" i="1" s="1"/>
  <c r="S22" i="1"/>
  <c r="S23" i="1"/>
  <c r="AU23" i="1"/>
  <c r="AW23" i="1" s="1"/>
  <c r="S26" i="1"/>
  <c r="AU26" i="1"/>
  <c r="AA24" i="1"/>
  <c r="AW26" i="1"/>
  <c r="J21" i="1"/>
  <c r="AV21" i="1" s="1"/>
  <c r="AY21" i="1" s="1"/>
  <c r="AH21" i="1"/>
  <c r="N21" i="1"/>
  <c r="I21" i="1"/>
  <c r="K21" i="1"/>
  <c r="S17" i="1"/>
  <c r="AU17" i="1"/>
  <c r="AW17" i="1" s="1"/>
  <c r="J19" i="1"/>
  <c r="AV19" i="1" s="1"/>
  <c r="AY19" i="1" s="1"/>
  <c r="AH25" i="1"/>
  <c r="S21" i="1"/>
  <c r="AH17" i="1"/>
  <c r="I17" i="1"/>
  <c r="N18" i="1"/>
  <c r="K19" i="1"/>
  <c r="S19" i="1"/>
  <c r="I25" i="1"/>
  <c r="N26" i="1"/>
  <c r="K25" i="1"/>
  <c r="AH26" i="1"/>
  <c r="I19" i="1"/>
  <c r="J17" i="1"/>
  <c r="AV17" i="1" s="1"/>
  <c r="AY17" i="1" s="1"/>
  <c r="J25" i="1"/>
  <c r="AV25" i="1" s="1"/>
  <c r="AY25" i="1" s="1"/>
  <c r="K17" i="1"/>
  <c r="AH18" i="1"/>
  <c r="I18" i="1"/>
  <c r="N19" i="1"/>
  <c r="S20" i="1"/>
  <c r="I26" i="1"/>
  <c r="J26" i="1"/>
  <c r="AV26" i="1" s="1"/>
  <c r="AY26" i="1" s="1"/>
  <c r="T23" i="1" l="1"/>
  <c r="U23" i="1" s="1"/>
  <c r="T24" i="1"/>
  <c r="U24" i="1" s="1"/>
  <c r="T19" i="1"/>
  <c r="U19" i="1" s="1"/>
  <c r="AA20" i="1"/>
  <c r="AA19" i="1"/>
  <c r="AY22" i="1"/>
  <c r="T22" i="1"/>
  <c r="U22" i="1" s="1"/>
  <c r="AA26" i="1"/>
  <c r="AA17" i="1"/>
  <c r="T20" i="1"/>
  <c r="U20" i="1" s="1"/>
  <c r="Q20" i="1" s="1"/>
  <c r="O20" i="1" s="1"/>
  <c r="R20" i="1" s="1"/>
  <c r="L20" i="1" s="1"/>
  <c r="M20" i="1" s="1"/>
  <c r="T17" i="1"/>
  <c r="U17" i="1" s="1"/>
  <c r="T18" i="1"/>
  <c r="U18" i="1" s="1"/>
  <c r="Q18" i="1" s="1"/>
  <c r="O18" i="1" s="1"/>
  <c r="R18" i="1" s="1"/>
  <c r="L18" i="1" s="1"/>
  <c r="M18" i="1" s="1"/>
  <c r="T21" i="1"/>
  <c r="U21" i="1" s="1"/>
  <c r="AW24" i="1"/>
  <c r="AA21" i="1"/>
  <c r="Q21" i="1"/>
  <c r="O21" i="1" s="1"/>
  <c r="R21" i="1" s="1"/>
  <c r="L21" i="1" s="1"/>
  <c r="M21" i="1" s="1"/>
  <c r="T26" i="1"/>
  <c r="U26" i="1" s="1"/>
  <c r="AA23" i="1"/>
  <c r="Q23" i="1"/>
  <c r="O23" i="1" s="1"/>
  <c r="R23" i="1" s="1"/>
  <c r="L23" i="1" s="1"/>
  <c r="M23" i="1" s="1"/>
  <c r="AA22" i="1"/>
  <c r="AA18" i="1"/>
  <c r="AA25" i="1"/>
  <c r="T25" i="1"/>
  <c r="U25" i="1" s="1"/>
  <c r="AY23" i="1"/>
  <c r="V25" i="1" l="1"/>
  <c r="Z25" i="1" s="1"/>
  <c r="AC25" i="1"/>
  <c r="AD25" i="1" s="1"/>
  <c r="AB25" i="1"/>
  <c r="V26" i="1"/>
  <c r="Z26" i="1" s="1"/>
  <c r="AC26" i="1"/>
  <c r="AD26" i="1" s="1"/>
  <c r="AB26" i="1"/>
  <c r="V17" i="1"/>
  <c r="Z17" i="1" s="1"/>
  <c r="AC17" i="1"/>
  <c r="AD17" i="1" s="1"/>
  <c r="AB17" i="1"/>
  <c r="AC22" i="1"/>
  <c r="V22" i="1"/>
  <c r="Z22" i="1" s="1"/>
  <c r="AB22" i="1"/>
  <c r="AC24" i="1"/>
  <c r="V24" i="1"/>
  <c r="Z24" i="1" s="1"/>
  <c r="Q24" i="1"/>
  <c r="O24" i="1" s="1"/>
  <c r="R24" i="1" s="1"/>
  <c r="L24" i="1" s="1"/>
  <c r="M24" i="1" s="1"/>
  <c r="AB24" i="1"/>
  <c r="V19" i="1"/>
  <c r="Z19" i="1" s="1"/>
  <c r="AB19" i="1"/>
  <c r="AC19" i="1"/>
  <c r="AD19" i="1" s="1"/>
  <c r="AC20" i="1"/>
  <c r="AD20" i="1" s="1"/>
  <c r="V20" i="1"/>
  <c r="Z20" i="1" s="1"/>
  <c r="AB20" i="1"/>
  <c r="Q25" i="1"/>
  <c r="O25" i="1" s="1"/>
  <c r="R25" i="1" s="1"/>
  <c r="L25" i="1" s="1"/>
  <c r="M25" i="1" s="1"/>
  <c r="Q22" i="1"/>
  <c r="O22" i="1" s="1"/>
  <c r="R22" i="1" s="1"/>
  <c r="L22" i="1" s="1"/>
  <c r="M22" i="1" s="1"/>
  <c r="Q19" i="1"/>
  <c r="O19" i="1" s="1"/>
  <c r="R19" i="1" s="1"/>
  <c r="L19" i="1" s="1"/>
  <c r="M19" i="1" s="1"/>
  <c r="Q26" i="1"/>
  <c r="O26" i="1" s="1"/>
  <c r="R26" i="1" s="1"/>
  <c r="L26" i="1" s="1"/>
  <c r="M26" i="1" s="1"/>
  <c r="AB18" i="1"/>
  <c r="V18" i="1"/>
  <c r="Z18" i="1" s="1"/>
  <c r="AC18" i="1"/>
  <c r="AD18" i="1" s="1"/>
  <c r="V21" i="1"/>
  <c r="Z21" i="1" s="1"/>
  <c r="AC21" i="1"/>
  <c r="AB21" i="1"/>
  <c r="Q17" i="1"/>
  <c r="O17" i="1" s="1"/>
  <c r="R17" i="1" s="1"/>
  <c r="L17" i="1" s="1"/>
  <c r="M17" i="1" s="1"/>
  <c r="V23" i="1"/>
  <c r="Z23" i="1" s="1"/>
  <c r="AC23" i="1"/>
  <c r="AD23" i="1" s="1"/>
  <c r="AB23" i="1"/>
  <c r="AD21" i="1" l="1"/>
  <c r="AD24" i="1"/>
  <c r="AD22" i="1"/>
</calcChain>
</file>

<file path=xl/sharedStrings.xml><?xml version="1.0" encoding="utf-8"?>
<sst xmlns="http://schemas.openxmlformats.org/spreadsheetml/2006/main" count="642" uniqueCount="338">
  <si>
    <t>File opened</t>
  </si>
  <si>
    <t>2020-11-12 14:18:45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</si>
  <si>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</si>
  <si>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</si>
  <si>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</si>
  <si>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</si>
  <si>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</si>
  <si>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</si>
  <si>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</si>
  <si>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</si>
  <si>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</si>
  <si>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</si>
  <si>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</si>
  <si>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{"h2obspanconc2": "0", "h2oaspan2b": "0.0752776", "co2aspan2": "0", "flowmeterzero": "0.990522", "ssb_ref": "34304.3", "h2oaspan2a": "0.0744543", "chamberpressurezero": "2.56567", "co2bspanconc1": "995.1", "h2oaspanconc1": "13.51", "flowbzero": "0.21903", "co2bspan2": "0", "oxygen": "21", "tazero": "-0.045269", "h2obspan2a": "0.0741299", "tbzero": "-0.0452194", "co2aspan1": "0.993652", "co2bspan2a": "0.182058", "co2azero": "0.968485", "co2aspan2a": "0.183186", "co2aspanconc2": "0", "flowazero": "0.42501", "h2obspan2": "0", "co2bspan1": "0.994117", "h2oaspan2": "0", "h2obzero": "1.0713", "co2aspanconc1": "995.1", "co2aspan2b": "0.182023", "ssa_ref": "31243.3", "co2bspan2b": "0.180987", "h2oaspanconc2": "0", "h2obspan2b": "0.0756432", "h2obspanconc1": "13.5", "h2obspan1": "1.02041", "h2oaspan1": "1.01106", "co2bzero": "0.945393", "co2bspanconc2": "0", "h2oazero": "1.06897"}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</si>
  <si>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</si>
  <si>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</si>
  <si>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</si>
  <si>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</si>
  <si>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</si>
  <si>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</si>
  <si>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</si>
  <si>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</si>
  <si>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</si>
  <si>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14:18:45</t>
  </si>
  <si>
    <t>Stability Definition:	A (GasEx): Slp&lt;0.5 Per=15	ΔCO2 (Meas2): Slp&lt;0.2 Per=15	ΔH2O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</si>
  <si>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</si>
  <si>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</si>
  <si>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</si>
  <si>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</si>
  <si>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</si>
  <si>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</si>
  <si>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</si>
  <si>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</si>
  <si>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</si>
  <si>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</si>
  <si>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</si>
  <si>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</si>
  <si>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</si>
  <si>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</si>
  <si>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</si>
  <si>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</si>
  <si>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</si>
  <si>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</si>
  <si>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</si>
  <si>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</si>
  <si>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</si>
  <si>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</si>
  <si>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</si>
  <si>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</si>
  <si>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</si>
  <si>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</si>
  <si>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</si>
  <si>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</si>
  <si>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</si>
  <si>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</si>
  <si>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</si>
  <si>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</si>
  <si>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</si>
  <si>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</si>
  <si>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</si>
  <si>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</si>
  <si>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</si>
  <si>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</si>
  <si>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</si>
  <si>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</si>
  <si>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</si>
  <si>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</si>
  <si>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</si>
  <si>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</si>
  <si>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</si>
  <si>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</si>
  <si>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</si>
  <si>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</si>
  <si>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</si>
  <si>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</si>
  <si>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</si>
  <si>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2.16652 71.019 366.187 604.006 847.293 1022.03 1177.98 1253.37</t>
  </si>
  <si>
    <t>Fs_true</t>
  </si>
  <si>
    <t>0.360676 100.813 402.478 601.238 801.078 999.995 1200.7 1401.17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</si>
  <si>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</si>
  <si>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</si>
  <si>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</si>
  <si>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</si>
  <si>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</si>
  <si>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</si>
  <si>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</si>
  <si>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</si>
  <si>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</si>
  <si>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</si>
  <si>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</si>
  <si>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</si>
  <si>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</si>
  <si>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</si>
  <si>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</si>
  <si>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</si>
  <si>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</si>
  <si>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</si>
  <si>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</si>
  <si>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</si>
  <si>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</si>
  <si>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</si>
  <si>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</si>
  <si>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</si>
  <si>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</si>
  <si>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</si>
  <si>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</si>
  <si>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</si>
  <si>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</si>
  <si>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</si>
  <si>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</si>
  <si>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</si>
  <si>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</si>
  <si>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</si>
  <si>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</si>
  <si>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</si>
  <si>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</si>
  <si>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</si>
  <si>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</si>
  <si>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</si>
  <si>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</si>
  <si>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</si>
  <si>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</si>
  <si>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</si>
  <si>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</si>
  <si>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</si>
  <si>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</si>
  <si>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</si>
  <si>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</si>
  <si>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</si>
  <si>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</si>
  <si>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</si>
  <si>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</si>
  <si>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</si>
  <si>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</si>
  <si>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</si>
  <si>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</si>
  <si>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</si>
  <si>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</si>
  <si>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</si>
  <si>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</si>
  <si>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</si>
  <si>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</si>
  <si>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</si>
  <si>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</si>
  <si>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</si>
  <si>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</si>
  <si>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</si>
  <si>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</si>
  <si>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</si>
  <si>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</si>
  <si>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</si>
  <si>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</si>
  <si>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</si>
  <si>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</si>
  <si>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</si>
  <si>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</si>
  <si>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</si>
  <si>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</si>
  <si>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</si>
  <si>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</si>
  <si>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</si>
  <si>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</si>
  <si>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</si>
  <si>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</si>
  <si>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</si>
  <si>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</si>
  <si>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</si>
  <si>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</si>
  <si>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</si>
  <si>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</si>
  <si>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</si>
  <si>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</si>
  <si>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</si>
  <si>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</si>
  <si>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</si>
  <si>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</si>
  <si>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</si>
  <si>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</si>
  <si>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</si>
  <si>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</si>
  <si>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</si>
  <si>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</si>
  <si>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</si>
  <si>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</si>
  <si>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</si>
  <si>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</si>
  <si>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</si>
  <si>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</si>
  <si>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</si>
  <si>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</si>
  <si>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</si>
  <si>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</si>
  <si>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</si>
  <si>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</si>
  <si>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</si>
  <si>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</si>
  <si>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</si>
  <si>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</si>
  <si>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</si>
  <si>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</si>
  <si>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</si>
  <si>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</si>
  <si>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</si>
  <si>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</si>
  <si>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</si>
  <si>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</si>
  <si>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</si>
  <si>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</si>
  <si>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</si>
  <si>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</si>
  <si>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</si>
  <si>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</si>
  <si>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</si>
  <si>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</si>
  <si>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</si>
  <si>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</si>
  <si>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</si>
  <si>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</si>
  <si>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</si>
  <si>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</si>
  <si>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</si>
  <si>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</si>
  <si>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</si>
  <si>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</si>
  <si>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</si>
  <si>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</si>
  <si>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</si>
  <si>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</si>
  <si>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</si>
  <si>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</si>
  <si>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</si>
  <si>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</si>
  <si>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</si>
  <si>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</si>
  <si>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</si>
  <si>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</si>
  <si>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</si>
  <si>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</si>
  <si>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</si>
  <si>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</si>
  <si>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</si>
  <si>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</si>
  <si>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</si>
  <si>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</si>
  <si>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</si>
  <si>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</si>
  <si>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</si>
  <si>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</si>
  <si>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</si>
  <si>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</si>
  <si>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</si>
  <si>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</si>
  <si>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</si>
  <si>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</si>
  <si>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</si>
  <si>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</si>
  <si>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</si>
  <si>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</si>
  <si>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</si>
  <si>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</si>
  <si>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</si>
  <si>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</si>
  <si>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</si>
  <si>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</si>
  <si>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</si>
  <si>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</si>
  <si>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</si>
  <si>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</si>
  <si>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</si>
  <si>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</si>
  <si>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</si>
  <si>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</si>
  <si>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</si>
  <si>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</si>
  <si>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</si>
  <si>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</si>
  <si>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</si>
  <si>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</si>
  <si>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</si>
  <si>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</si>
  <si>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</si>
  <si>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</si>
  <si>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14:22:13</t>
  </si>
  <si>
    <t>14:22:13</t>
  </si>
  <si>
    <t>ANU65</t>
  </si>
  <si>
    <t>_8</t>
  </si>
  <si>
    <t>RECT-4143-20200907-06_33_50</t>
  </si>
  <si>
    <t>RECT-380-20201112-14_22_15</t>
  </si>
  <si>
    <t>DARK-381-20201112-14_22_17</t>
  </si>
  <si>
    <t>0: Broadleaf</t>
  </si>
  <si>
    <t>14:06:39</t>
  </si>
  <si>
    <t>3/3</t>
  </si>
  <si>
    <t>20201112 14:26:46</t>
  </si>
  <si>
    <t>14:26:46</t>
  </si>
  <si>
    <t>RECT-382-20201112-14_26_48</t>
  </si>
  <si>
    <t>DARK-383-20201112-14_26_50</t>
  </si>
  <si>
    <t>20201112 14:29:43</t>
  </si>
  <si>
    <t>14:29:43</t>
  </si>
  <si>
    <t>Haines</t>
  </si>
  <si>
    <t>_1</t>
  </si>
  <si>
    <t>RECT-384-20201112-14_29_45</t>
  </si>
  <si>
    <t>DARK-385-20201112-14_29_47</t>
  </si>
  <si>
    <t>2/3</t>
  </si>
  <si>
    <t>20201112 14:34:01</t>
  </si>
  <si>
    <t>14:34:01</t>
  </si>
  <si>
    <t>RECT-386-20201112-14_34_02</t>
  </si>
  <si>
    <t>DARK-387-20201112-14_34_05</t>
  </si>
  <si>
    <t>14:31:12</t>
  </si>
  <si>
    <t>1/3</t>
  </si>
  <si>
    <t>20201112 14:36:27</t>
  </si>
  <si>
    <t>14:36:27</t>
  </si>
  <si>
    <t>_2</t>
  </si>
  <si>
    <t>RECT-388-20201112-14_36_28</t>
  </si>
  <si>
    <t>DARK-389-20201112-14_36_31</t>
  </si>
  <si>
    <t>20201112 14:39:40</t>
  </si>
  <si>
    <t>14:39:40</t>
  </si>
  <si>
    <t>RECT-390-20201112-14_39_41</t>
  </si>
  <si>
    <t>DARK-391-20201112-14_39_44</t>
  </si>
  <si>
    <t>20201112 14:42:16</t>
  </si>
  <si>
    <t>14:42:16</t>
  </si>
  <si>
    <t>T48</t>
  </si>
  <si>
    <t>_4</t>
  </si>
  <si>
    <t>RECT-392-20201112-14_42_18</t>
  </si>
  <si>
    <t>DARK-393-20201112-14_42_20</t>
  </si>
  <si>
    <t>20201112 14:45:35</t>
  </si>
  <si>
    <t>14:45:35</t>
  </si>
  <si>
    <t>RECT-394-20201112-14_45_36</t>
  </si>
  <si>
    <t>DARK-395-20201112-14_45_39</t>
  </si>
  <si>
    <t>20201112 14:51:54</t>
  </si>
  <si>
    <t>14:51:54</t>
  </si>
  <si>
    <t>OCK1-SO2</t>
  </si>
  <si>
    <t>RECT-396-20201112-14_51_56</t>
  </si>
  <si>
    <t>DARK-397-20201112-14_51_58</t>
  </si>
  <si>
    <t>20201112 14:55:07</t>
  </si>
  <si>
    <t>14:55:07</t>
  </si>
  <si>
    <t>RECT-398-20201112-14_55_09</t>
  </si>
  <si>
    <t>DARK-399-20201112-14_55_11</t>
  </si>
  <si>
    <t>14:52:51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</si>
</sst>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6"/>
  <sheetViews>
    <sheetView workbookViewId="0">
      <selection activeCell="P18" sqref="P18"/>
    </sheetView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1605219733.5999999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1605219725.8499999</v>
      </c>
      <c r="I17">
        <f t="shared" ref="I17:I26" si="0">BW17*AG17*(BS17-BT17)/(100*BL17*(1000-AG17*BS17))</f>
        <v>3.2074599078045947E-3</v>
      </c>
      <c r="J17">
        <f t="shared" ref="J17:J26" si="1">BW17*AG17*(BR17-BQ17*(1000-AG17*BT17)/(1000-AG17*BS17))/(100*BL17)</f>
        <v>10.078151152725916</v>
      </c>
      <c r="K17">
        <f t="shared" ref="K17:K26" si="2">BQ17 - IF(AG17&gt;1, J17*BL17*100/(AI17*CE17), 0)</f>
        <v>386.436266666667</v>
      </c>
      <c r="L17">
        <f t="shared" ref="L17:L26" si="3">((R17-I17/2)*K17-J17)/(R17+I17/2)</f>
        <v>220.25369268676113</v>
      </c>
      <c r="M17">
        <f t="shared" ref="M17:M26" si="4">L17*(BX17+BY17)/1000</f>
        <v>22.400745406686507</v>
      </c>
      <c r="N17">
        <f t="shared" ref="N17:N26" si="5">(BQ17 - IF(AG17&gt;1, J17*BL17*100/(AI17*CE17), 0))*(BX17+BY17)/1000</f>
        <v>39.30222608263557</v>
      </c>
      <c r="O17">
        <f t="shared" ref="O17:O26" si="6">2/((1/Q17-1/P17)+SIGN(Q17)*SQRT((1/Q17-1/P17)*(1/Q17-1/P17) + 4*BM17/((BM17+1)*(BM17+1))*(2*1/Q17*1/P17-1/P17*1/P17)))</f>
        <v>0.1082482508951101</v>
      </c>
      <c r="P17">
        <f t="shared" ref="P17:P26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2.9599190647260665</v>
      </c>
      <c r="Q17">
        <f t="shared" ref="Q17:Q26" si="8">I17*(1000-(1000*0.61365*EXP(17.502*U17/(240.97+U17))/(BX17+BY17)+BS17)/2)/(1000*0.61365*EXP(17.502*U17/(240.97+U17))/(BX17+BY17)-BS17)</f>
        <v>0.10609609959666312</v>
      </c>
      <c r="R17">
        <f t="shared" ref="R17:R26" si="9">1/((BM17+1)/(O17/1.6)+1/(P17/1.37)) + BM17/((BM17+1)/(O17/1.6) + BM17/(P17/1.37))</f>
        <v>6.6499860656924453E-2</v>
      </c>
      <c r="S17">
        <f t="shared" ref="S17:S26" si="10">(BI17*BK17)</f>
        <v>231.29404955249245</v>
      </c>
      <c r="T17">
        <f t="shared" ref="T17:T26" si="11">(BZ17+(S17+2*0.95*0.0000000567*(((BZ17+$B$7)+273)^4-(BZ17+273)^4)-44100*I17)/(1.84*29.3*P17+8*0.95*0.0000000567*(BZ17+273)^3))</f>
        <v>37.604943214236961</v>
      </c>
      <c r="U17">
        <f t="shared" ref="U17:U26" si="12">($C$7*CA17+$D$7*CB17+$E$7*T17)</f>
        <v>37.181629999999998</v>
      </c>
      <c r="V17">
        <f t="shared" ref="V17:V26" si="13">0.61365*EXP(17.502*U17/(240.97+U17))</f>
        <v>6.3676539855753811</v>
      </c>
      <c r="W17">
        <f t="shared" ref="W17:W26" si="14">(X17/Y17*100)</f>
        <v>54.331297961273748</v>
      </c>
      <c r="X17">
        <f t="shared" ref="X17:X26" si="15">BS17*(BX17+BY17)/1000</f>
        <v>3.441235162838554</v>
      </c>
      <c r="Y17">
        <f t="shared" ref="Y17:Y26" si="16">0.61365*EXP(17.502*BZ17/(240.97+BZ17))</f>
        <v>6.333798918795198</v>
      </c>
      <c r="Z17">
        <f t="shared" ref="Z17:Z26" si="17">(V17-BS17*(BX17+BY17)/1000)</f>
        <v>2.9264188227368271</v>
      </c>
      <c r="AA17">
        <f t="shared" ref="AA17:AA26" si="18">(-I17*44100)</f>
        <v>-141.44898193418263</v>
      </c>
      <c r="AB17">
        <f t="shared" ref="AB17:AB26" si="19">2*29.3*P17*0.92*(BZ17-U17)</f>
        <v>-15.600067310928097</v>
      </c>
      <c r="AC17">
        <f t="shared" ref="AC17:AC26" si="20">2*0.95*0.0000000567*(((BZ17+$B$7)+273)^4-(U17+273)^4)</f>
        <v>-1.2566106764259639</v>
      </c>
      <c r="AD17">
        <f t="shared" ref="AD17:AD26" si="21">S17+AC17+AA17+AB17</f>
        <v>72.988389630955766</v>
      </c>
      <c r="AE17">
        <v>4</v>
      </c>
      <c r="AF17">
        <v>1</v>
      </c>
      <c r="AG17">
        <f t="shared" ref="AG17:AG26" si="22">IF(AE17*$H$13&gt;=AI17,1,(AI17/(AI17-AE17*$H$13)))</f>
        <v>1</v>
      </c>
      <c r="AH17">
        <f t="shared" ref="AH17:AH26" si="23">(AG17-1)*100</f>
        <v>0</v>
      </c>
      <c r="AI17">
        <f t="shared" ref="AI17:AI26" si="24">MAX(0,($B$13+$C$13*CE17)/(1+$D$13*CE17)*BX17/(BZ17+273)*$E$13)</f>
        <v>52045.660792644187</v>
      </c>
      <c r="AJ17" t="s">
        <v>286</v>
      </c>
      <c r="AK17">
        <v>715.47692307692296</v>
      </c>
      <c r="AL17">
        <v>3262.08</v>
      </c>
      <c r="AM17">
        <f t="shared" ref="AM17:AM26" si="25">AL17-AK17</f>
        <v>2546.603076923077</v>
      </c>
      <c r="AN17">
        <f t="shared" ref="AN17:AN26" si="26">AM17/AL17</f>
        <v>0.78066849277855754</v>
      </c>
      <c r="AO17">
        <v>-0.57774747981622299</v>
      </c>
      <c r="AP17" t="s">
        <v>287</v>
      </c>
      <c r="AQ17">
        <v>1056.2611999999999</v>
      </c>
      <c r="AR17">
        <v>1334.62</v>
      </c>
      <c r="AS17">
        <f t="shared" ref="AS17:AS26" si="27">1-AQ17/AR17</f>
        <v>0.2085678320420794</v>
      </c>
      <c r="AT17">
        <v>0.5</v>
      </c>
      <c r="AU17">
        <f t="shared" ref="AU17:AU26" si="28">BI17</f>
        <v>1180.2002298604982</v>
      </c>
      <c r="AV17">
        <f t="shared" ref="AV17:AV26" si="29">J17</f>
        <v>10.078151152725916</v>
      </c>
      <c r="AW17">
        <f t="shared" ref="AW17:AW26" si="30">AS17*AT17*AU17</f>
        <v>123.07590165878395</v>
      </c>
      <c r="AX17">
        <f t="shared" ref="AX17:AX26" si="31">BC17/AR17</f>
        <v>0.45780072230297758</v>
      </c>
      <c r="AY17">
        <f t="shared" ref="AY17:AY26" si="32">(AV17-AO17)/AU17</f>
        <v>9.028890490727734E-3</v>
      </c>
      <c r="AZ17">
        <f t="shared" ref="AZ17:AZ26" si="33">(AL17-AR17)/AR17</f>
        <v>1.4442013457013982</v>
      </c>
      <c r="BA17" t="s">
        <v>288</v>
      </c>
      <c r="BB17">
        <v>723.63</v>
      </c>
      <c r="BC17">
        <f t="shared" ref="BC17:BC26" si="34">AR17-BB17</f>
        <v>610.9899999999999</v>
      </c>
      <c r="BD17">
        <f t="shared" ref="BD17:BD26" si="35">(AR17-AQ17)/(AR17-BB17)</f>
        <v>0.45558650714414317</v>
      </c>
      <c r="BE17">
        <f t="shared" ref="BE17:BE26" si="36">(AL17-AR17)/(AL17-BB17)</f>
        <v>0.75930587563276808</v>
      </c>
      <c r="BF17">
        <f t="shared" ref="BF17:BF26" si="37">(AR17-AQ17)/(AR17-AK17)</f>
        <v>0.44958719619921328</v>
      </c>
      <c r="BG17">
        <f t="shared" ref="BG17:BG26" si="38">(AL17-AR17)/(AL17-AK17)</f>
        <v>0.75687491995370004</v>
      </c>
      <c r="BH17">
        <f t="shared" ref="BH17:BH26" si="39">$B$11*CF17+$C$11*CG17+$F$11*CH17*(1-CK17)</f>
        <v>1400.018</v>
      </c>
      <c r="BI17">
        <f t="shared" ref="BI17:BI26" si="40">BH17*BJ17</f>
        <v>1180.2002298604982</v>
      </c>
      <c r="BJ17">
        <f t="shared" ref="BJ17:BJ26" si="41">($B$11*$D$9+$C$11*$D$9+$F$11*((CU17+CM17)/MAX(CU17+CM17+CV17, 0.1)*$I$9+CV17/MAX(CU17+CM17+CV17, 0.1)*$J$9))/($B$11+$C$11+$F$11)</f>
        <v>0.8429893257518819</v>
      </c>
      <c r="BK17">
        <f t="shared" ref="BK17:BK26" si="42">($B$11*$K$9+$C$11*$K$9+$F$11*((CU17+CM17)/MAX(CU17+CM17+CV17, 0.1)*$P$9+CV17/MAX(CU17+CM17+CV17, 0.1)*$Q$9))/($B$11+$C$11+$F$11)</f>
        <v>0.19597865150376376</v>
      </c>
      <c r="BL17">
        <v>6</v>
      </c>
      <c r="BM17">
        <v>0.5</v>
      </c>
      <c r="BN17" t="s">
        <v>289</v>
      </c>
      <c r="BO17">
        <v>2</v>
      </c>
      <c r="BP17">
        <v>1605219725.8499999</v>
      </c>
      <c r="BQ17">
        <v>386.436266666667</v>
      </c>
      <c r="BR17">
        <v>400.01703333333302</v>
      </c>
      <c r="BS17">
        <v>33.835693333333303</v>
      </c>
      <c r="BT17">
        <v>30.117080000000001</v>
      </c>
      <c r="BU17">
        <v>384.69926666666697</v>
      </c>
      <c r="BV17">
        <v>33.446623333333299</v>
      </c>
      <c r="BW17">
        <v>500.01433333333301</v>
      </c>
      <c r="BX17">
        <v>101.604366666667</v>
      </c>
      <c r="BY17">
        <v>9.9923206666666695E-2</v>
      </c>
      <c r="BZ17">
        <v>37.083869999999997</v>
      </c>
      <c r="CA17">
        <v>37.181629999999998</v>
      </c>
      <c r="CB17">
        <v>999.9</v>
      </c>
      <c r="CC17">
        <v>0</v>
      </c>
      <c r="CD17">
        <v>0</v>
      </c>
      <c r="CE17">
        <v>10013.5</v>
      </c>
      <c r="CF17">
        <v>0</v>
      </c>
      <c r="CG17">
        <v>296.57623333333299</v>
      </c>
      <c r="CH17">
        <v>1400.018</v>
      </c>
      <c r="CI17">
        <v>0.899998766666667</v>
      </c>
      <c r="CJ17">
        <v>0.100001246666667</v>
      </c>
      <c r="CK17">
        <v>0</v>
      </c>
      <c r="CL17">
        <v>1058.10733333333</v>
      </c>
      <c r="CM17">
        <v>4.9993800000000004</v>
      </c>
      <c r="CN17">
        <v>15209.9</v>
      </c>
      <c r="CO17">
        <v>11164.47</v>
      </c>
      <c r="CP17">
        <v>46.561999999999998</v>
      </c>
      <c r="CQ17">
        <v>48.2562</v>
      </c>
      <c r="CR17">
        <v>47</v>
      </c>
      <c r="CS17">
        <v>48.545466666666599</v>
      </c>
      <c r="CT17">
        <v>48.8791333333333</v>
      </c>
      <c r="CU17">
        <v>1255.5150000000001</v>
      </c>
      <c r="CV17">
        <v>139.50366666666699</v>
      </c>
      <c r="CW17">
        <v>0</v>
      </c>
      <c r="CX17">
        <v>277.5</v>
      </c>
      <c r="CY17">
        <v>0</v>
      </c>
      <c r="CZ17">
        <v>1056.2611999999999</v>
      </c>
      <c r="DA17">
        <v>-279.72538418162497</v>
      </c>
      <c r="DB17">
        <v>-3918.7076863474699</v>
      </c>
      <c r="DC17">
        <v>15183.588</v>
      </c>
      <c r="DD17">
        <v>15</v>
      </c>
      <c r="DE17">
        <v>1605218799.5999999</v>
      </c>
      <c r="DF17" t="s">
        <v>290</v>
      </c>
      <c r="DG17">
        <v>1605218789.5999999</v>
      </c>
      <c r="DH17">
        <v>1605218799.5999999</v>
      </c>
      <c r="DI17">
        <v>17</v>
      </c>
      <c r="DJ17">
        <v>-4.2999999999999997E-2</v>
      </c>
      <c r="DK17">
        <v>8.9999999999999993E-3</v>
      </c>
      <c r="DL17">
        <v>1.7370000000000001</v>
      </c>
      <c r="DM17">
        <v>0.38900000000000001</v>
      </c>
      <c r="DN17">
        <v>400</v>
      </c>
      <c r="DO17">
        <v>31</v>
      </c>
      <c r="DP17">
        <v>0.15</v>
      </c>
      <c r="DQ17">
        <v>0.06</v>
      </c>
      <c r="DR17">
        <v>10.080020326340099</v>
      </c>
      <c r="DS17">
        <v>-7.4954201671179499E-2</v>
      </c>
      <c r="DT17">
        <v>1.3429063064515001E-2</v>
      </c>
      <c r="DU17">
        <v>1</v>
      </c>
      <c r="DV17">
        <v>-13.5812806451613</v>
      </c>
      <c r="DW17">
        <v>8.2920967741978893E-2</v>
      </c>
      <c r="DX17">
        <v>1.65253162451773E-2</v>
      </c>
      <c r="DY17">
        <v>1</v>
      </c>
      <c r="DZ17">
        <v>3.71780290322581</v>
      </c>
      <c r="EA17">
        <v>7.3295806451604897E-2</v>
      </c>
      <c r="EB17">
        <v>5.6190787865974499E-3</v>
      </c>
      <c r="EC17">
        <v>1</v>
      </c>
      <c r="ED17">
        <v>3</v>
      </c>
      <c r="EE17">
        <v>3</v>
      </c>
      <c r="EF17" t="s">
        <v>291</v>
      </c>
      <c r="EG17">
        <v>100</v>
      </c>
      <c r="EH17">
        <v>100</v>
      </c>
      <c r="EI17">
        <v>1.7370000000000001</v>
      </c>
      <c r="EJ17">
        <v>0.3891</v>
      </c>
      <c r="EK17">
        <v>1.7369999999999699</v>
      </c>
      <c r="EL17">
        <v>0</v>
      </c>
      <c r="EM17">
        <v>0</v>
      </c>
      <c r="EN17">
        <v>0</v>
      </c>
      <c r="EO17">
        <v>0.38906499999999899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15.7</v>
      </c>
      <c r="EX17">
        <v>15.6</v>
      </c>
      <c r="EY17">
        <v>2</v>
      </c>
      <c r="EZ17">
        <v>477.53899999999999</v>
      </c>
      <c r="FA17">
        <v>535.62300000000005</v>
      </c>
      <c r="FB17">
        <v>35.839700000000001</v>
      </c>
      <c r="FC17">
        <v>32.989199999999997</v>
      </c>
      <c r="FD17">
        <v>30.000699999999998</v>
      </c>
      <c r="FE17">
        <v>32.488999999999997</v>
      </c>
      <c r="FF17">
        <v>32.539299999999997</v>
      </c>
      <c r="FG17">
        <v>20.0487</v>
      </c>
      <c r="FH17">
        <v>0</v>
      </c>
      <c r="FI17">
        <v>100</v>
      </c>
      <c r="FJ17">
        <v>-999.9</v>
      </c>
      <c r="FK17">
        <v>400</v>
      </c>
      <c r="FL17">
        <v>30.7134</v>
      </c>
      <c r="FM17">
        <v>101.264</v>
      </c>
      <c r="FN17">
        <v>100.592</v>
      </c>
    </row>
    <row r="18" spans="1:170" x14ac:dyDescent="0.25">
      <c r="A18">
        <v>2</v>
      </c>
      <c r="B18">
        <v>1605220006.5</v>
      </c>
      <c r="C18">
        <v>272.90000009536698</v>
      </c>
      <c r="D18" t="s">
        <v>292</v>
      </c>
      <c r="E18" t="s">
        <v>293</v>
      </c>
      <c r="F18" t="s">
        <v>284</v>
      </c>
      <c r="G18" t="s">
        <v>285</v>
      </c>
      <c r="H18">
        <v>1605219998.5</v>
      </c>
      <c r="I18">
        <f t="shared" si="0"/>
        <v>3.771325167211331E-3</v>
      </c>
      <c r="J18">
        <f t="shared" si="1"/>
        <v>12.224080342473949</v>
      </c>
      <c r="K18">
        <f t="shared" si="2"/>
        <v>383.594870967742</v>
      </c>
      <c r="L18">
        <f t="shared" si="3"/>
        <v>215.03619931995843</v>
      </c>
      <c r="M18">
        <f t="shared" si="4"/>
        <v>21.870327524993076</v>
      </c>
      <c r="N18">
        <f t="shared" si="5"/>
        <v>39.013642779694187</v>
      </c>
      <c r="O18">
        <f t="shared" si="6"/>
        <v>0.12938143514928724</v>
      </c>
      <c r="P18">
        <f t="shared" si="7"/>
        <v>2.9584674238677464</v>
      </c>
      <c r="Q18">
        <f t="shared" si="8"/>
        <v>0.12631827273483584</v>
      </c>
      <c r="R18">
        <f t="shared" si="9"/>
        <v>7.9218093157504166E-2</v>
      </c>
      <c r="S18">
        <f t="shared" si="10"/>
        <v>231.2914917498058</v>
      </c>
      <c r="T18">
        <f t="shared" si="11"/>
        <v>37.710656768615841</v>
      </c>
      <c r="U18">
        <f t="shared" si="12"/>
        <v>37.223603225806499</v>
      </c>
      <c r="V18">
        <f t="shared" si="13"/>
        <v>6.3822377811809785</v>
      </c>
      <c r="W18">
        <f t="shared" si="14"/>
        <v>54.405360388157916</v>
      </c>
      <c r="X18">
        <f t="shared" si="15"/>
        <v>3.4931689534264745</v>
      </c>
      <c r="Y18">
        <f t="shared" si="16"/>
        <v>6.4206337914210589</v>
      </c>
      <c r="Z18">
        <f t="shared" si="17"/>
        <v>2.889068827754504</v>
      </c>
      <c r="AA18">
        <f t="shared" si="18"/>
        <v>-166.31543987401969</v>
      </c>
      <c r="AB18">
        <f t="shared" si="19"/>
        <v>17.562151741024593</v>
      </c>
      <c r="AC18">
        <f t="shared" si="20"/>
        <v>1.417352482138805</v>
      </c>
      <c r="AD18">
        <f t="shared" si="21"/>
        <v>83.955556098949501</v>
      </c>
      <c r="AE18">
        <v>22</v>
      </c>
      <c r="AF18">
        <v>4</v>
      </c>
      <c r="AG18">
        <f t="shared" si="22"/>
        <v>1</v>
      </c>
      <c r="AH18">
        <f t="shared" si="23"/>
        <v>0</v>
      </c>
      <c r="AI18">
        <f t="shared" si="24"/>
        <v>51962.746449758153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667.78673076923099</v>
      </c>
      <c r="AR18">
        <v>938</v>
      </c>
      <c r="AS18">
        <f t="shared" si="27"/>
        <v>0.28807384779399681</v>
      </c>
      <c r="AT18">
        <v>0.5</v>
      </c>
      <c r="AU18">
        <f t="shared" si="28"/>
        <v>1180.1874695953056</v>
      </c>
      <c r="AV18">
        <f t="shared" si="29"/>
        <v>12.224080342473949</v>
      </c>
      <c r="AW18">
        <f t="shared" si="30"/>
        <v>169.99057274229014</v>
      </c>
      <c r="AX18">
        <f t="shared" si="31"/>
        <v>0.4204797441364605</v>
      </c>
      <c r="AY18">
        <f t="shared" si="32"/>
        <v>1.0847283293627923E-2</v>
      </c>
      <c r="AZ18">
        <f t="shared" si="33"/>
        <v>2.4776972281449892</v>
      </c>
      <c r="BA18" t="s">
        <v>295</v>
      </c>
      <c r="BB18">
        <v>543.59</v>
      </c>
      <c r="BC18">
        <f t="shared" si="34"/>
        <v>394.40999999999997</v>
      </c>
      <c r="BD18">
        <f t="shared" si="35"/>
        <v>0.68510755110359534</v>
      </c>
      <c r="BE18">
        <f t="shared" si="36"/>
        <v>0.85491578045164784</v>
      </c>
      <c r="BF18">
        <f t="shared" si="37"/>
        <v>1.214315714878317</v>
      </c>
      <c r="BG18">
        <f t="shared" si="38"/>
        <v>0.91261964656386907</v>
      </c>
      <c r="BH18">
        <f t="shared" si="39"/>
        <v>1400.0029032258101</v>
      </c>
      <c r="BI18">
        <f t="shared" si="40"/>
        <v>1180.1874695953056</v>
      </c>
      <c r="BJ18">
        <f t="shared" si="41"/>
        <v>0.84298930157643404</v>
      </c>
      <c r="BK18">
        <f t="shared" si="42"/>
        <v>0.19597860315286794</v>
      </c>
      <c r="BL18">
        <v>6</v>
      </c>
      <c r="BM18">
        <v>0.5</v>
      </c>
      <c r="BN18" t="s">
        <v>289</v>
      </c>
      <c r="BO18">
        <v>2</v>
      </c>
      <c r="BP18">
        <v>1605219998.5</v>
      </c>
      <c r="BQ18">
        <v>383.594870967742</v>
      </c>
      <c r="BR18">
        <v>399.99958064516102</v>
      </c>
      <c r="BS18">
        <v>34.345977419354803</v>
      </c>
      <c r="BT18">
        <v>29.975870967741901</v>
      </c>
      <c r="BU18">
        <v>381.85787096774197</v>
      </c>
      <c r="BV18">
        <v>33.956912903225799</v>
      </c>
      <c r="BW18">
        <v>500.00548387096802</v>
      </c>
      <c r="BX18">
        <v>101.60535483871</v>
      </c>
      <c r="BY18">
        <v>9.9974748387096801E-2</v>
      </c>
      <c r="BZ18">
        <v>37.333712903225802</v>
      </c>
      <c r="CA18">
        <v>37.223603225806499</v>
      </c>
      <c r="CB18">
        <v>999.9</v>
      </c>
      <c r="CC18">
        <v>0</v>
      </c>
      <c r="CD18">
        <v>0</v>
      </c>
      <c r="CE18">
        <v>10005.162903225801</v>
      </c>
      <c r="CF18">
        <v>0</v>
      </c>
      <c r="CG18">
        <v>201.056322580645</v>
      </c>
      <c r="CH18">
        <v>1400.0029032258101</v>
      </c>
      <c r="CI18">
        <v>0.89999958064516095</v>
      </c>
      <c r="CJ18">
        <v>0.10000034516129</v>
      </c>
      <c r="CK18">
        <v>0</v>
      </c>
      <c r="CL18">
        <v>667.855419354839</v>
      </c>
      <c r="CM18">
        <v>4.9993800000000004</v>
      </c>
      <c r="CN18">
        <v>9685.6490322580703</v>
      </c>
      <c r="CO18">
        <v>11164.3612903226</v>
      </c>
      <c r="CP18">
        <v>46.375</v>
      </c>
      <c r="CQ18">
        <v>48</v>
      </c>
      <c r="CR18">
        <v>46.875</v>
      </c>
      <c r="CS18">
        <v>48.146999999999998</v>
      </c>
      <c r="CT18">
        <v>48.798000000000002</v>
      </c>
      <c r="CU18">
        <v>1255.5019354838701</v>
      </c>
      <c r="CV18">
        <v>139.500967741935</v>
      </c>
      <c r="CW18">
        <v>0</v>
      </c>
      <c r="CX18">
        <v>271.90000009536698</v>
      </c>
      <c r="CY18">
        <v>0</v>
      </c>
      <c r="CZ18">
        <v>667.78673076923099</v>
      </c>
      <c r="DA18">
        <v>-8.6776410171653193</v>
      </c>
      <c r="DB18">
        <v>-141.00205112790101</v>
      </c>
      <c r="DC18">
        <v>9684.3842307692303</v>
      </c>
      <c r="DD18">
        <v>15</v>
      </c>
      <c r="DE18">
        <v>1605218799.5999999</v>
      </c>
      <c r="DF18" t="s">
        <v>290</v>
      </c>
      <c r="DG18">
        <v>1605218789.5999999</v>
      </c>
      <c r="DH18">
        <v>1605218799.5999999</v>
      </c>
      <c r="DI18">
        <v>17</v>
      </c>
      <c r="DJ18">
        <v>-4.2999999999999997E-2</v>
      </c>
      <c r="DK18">
        <v>8.9999999999999993E-3</v>
      </c>
      <c r="DL18">
        <v>1.7370000000000001</v>
      </c>
      <c r="DM18">
        <v>0.38900000000000001</v>
      </c>
      <c r="DN18">
        <v>400</v>
      </c>
      <c r="DO18">
        <v>31</v>
      </c>
      <c r="DP18">
        <v>0.15</v>
      </c>
      <c r="DQ18">
        <v>0.06</v>
      </c>
      <c r="DR18">
        <v>12.224774510908</v>
      </c>
      <c r="DS18">
        <v>-0.122756629716404</v>
      </c>
      <c r="DT18">
        <v>1.30153676057285E-2</v>
      </c>
      <c r="DU18">
        <v>1</v>
      </c>
      <c r="DV18">
        <v>-16.404690322580599</v>
      </c>
      <c r="DW18">
        <v>0.13627741935486001</v>
      </c>
      <c r="DX18">
        <v>1.53408868574596E-2</v>
      </c>
      <c r="DY18">
        <v>1</v>
      </c>
      <c r="DZ18">
        <v>4.3701125806451602</v>
      </c>
      <c r="EA18">
        <v>4.6381451612904002E-2</v>
      </c>
      <c r="EB18">
        <v>3.8619140898063899E-3</v>
      </c>
      <c r="EC18">
        <v>1</v>
      </c>
      <c r="ED18">
        <v>3</v>
      </c>
      <c r="EE18">
        <v>3</v>
      </c>
      <c r="EF18" t="s">
        <v>291</v>
      </c>
      <c r="EG18">
        <v>100</v>
      </c>
      <c r="EH18">
        <v>100</v>
      </c>
      <c r="EI18">
        <v>1.7370000000000001</v>
      </c>
      <c r="EJ18">
        <v>0.38900000000000001</v>
      </c>
      <c r="EK18">
        <v>1.7369999999999699</v>
      </c>
      <c r="EL18">
        <v>0</v>
      </c>
      <c r="EM18">
        <v>0</v>
      </c>
      <c r="EN18">
        <v>0</v>
      </c>
      <c r="EO18">
        <v>0.38906499999999899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20.3</v>
      </c>
      <c r="EX18">
        <v>20.100000000000001</v>
      </c>
      <c r="EY18">
        <v>2</v>
      </c>
      <c r="EZ18">
        <v>457.1</v>
      </c>
      <c r="FA18">
        <v>536.54899999999998</v>
      </c>
      <c r="FB18">
        <v>36.112200000000001</v>
      </c>
      <c r="FC18">
        <v>33.078200000000002</v>
      </c>
      <c r="FD18">
        <v>29.999600000000001</v>
      </c>
      <c r="FE18">
        <v>32.561599999999999</v>
      </c>
      <c r="FF18">
        <v>32.596899999999998</v>
      </c>
      <c r="FG18">
        <v>20.062200000000001</v>
      </c>
      <c r="FH18">
        <v>0</v>
      </c>
      <c r="FI18">
        <v>100</v>
      </c>
      <c r="FJ18">
        <v>-999.9</v>
      </c>
      <c r="FK18">
        <v>400</v>
      </c>
      <c r="FL18">
        <v>33.679099999999998</v>
      </c>
      <c r="FM18">
        <v>101.27</v>
      </c>
      <c r="FN18">
        <v>100.607</v>
      </c>
    </row>
    <row r="19" spans="1:170" x14ac:dyDescent="0.25">
      <c r="A19">
        <v>3</v>
      </c>
      <c r="B19">
        <v>1605220183</v>
      </c>
      <c r="C19">
        <v>449.40000009536698</v>
      </c>
      <c r="D19" t="s">
        <v>296</v>
      </c>
      <c r="E19" t="s">
        <v>297</v>
      </c>
      <c r="F19" t="s">
        <v>298</v>
      </c>
      <c r="G19" t="s">
        <v>299</v>
      </c>
      <c r="H19">
        <v>1605220175.25</v>
      </c>
      <c r="I19">
        <f t="shared" si="0"/>
        <v>6.5780273650771744E-3</v>
      </c>
      <c r="J19">
        <f t="shared" si="1"/>
        <v>21.587980027500528</v>
      </c>
      <c r="K19">
        <f t="shared" si="2"/>
        <v>371.21236666666698</v>
      </c>
      <c r="L19">
        <f t="shared" si="3"/>
        <v>233.24307230761531</v>
      </c>
      <c r="M19">
        <f t="shared" si="4"/>
        <v>23.721863610778467</v>
      </c>
      <c r="N19">
        <f t="shared" si="5"/>
        <v>37.753957901425963</v>
      </c>
      <c r="O19">
        <f t="shared" si="6"/>
        <v>0.28593107417443903</v>
      </c>
      <c r="P19">
        <f t="shared" si="7"/>
        <v>2.9585773630654364</v>
      </c>
      <c r="Q19">
        <f t="shared" si="8"/>
        <v>0.27141822681788519</v>
      </c>
      <c r="R19">
        <f t="shared" si="9"/>
        <v>0.17087890712420006</v>
      </c>
      <c r="S19">
        <f t="shared" si="10"/>
        <v>231.29492975667623</v>
      </c>
      <c r="T19">
        <f t="shared" si="11"/>
        <v>36.729334785320745</v>
      </c>
      <c r="U19">
        <f t="shared" si="12"/>
        <v>36.563096666666702</v>
      </c>
      <c r="V19">
        <f t="shared" si="13"/>
        <v>6.1560715574879943</v>
      </c>
      <c r="W19">
        <f t="shared" si="14"/>
        <v>60.22867825989924</v>
      </c>
      <c r="X19">
        <f t="shared" si="15"/>
        <v>3.8119778718213513</v>
      </c>
      <c r="Y19">
        <f t="shared" si="16"/>
        <v>6.3291740445836719</v>
      </c>
      <c r="Z19">
        <f t="shared" si="17"/>
        <v>2.344093685666643</v>
      </c>
      <c r="AA19">
        <f t="shared" si="18"/>
        <v>-290.09100679990337</v>
      </c>
      <c r="AB19">
        <f t="shared" si="19"/>
        <v>80.929073907108972</v>
      </c>
      <c r="AC19">
        <f t="shared" si="20"/>
        <v>6.5020152298023079</v>
      </c>
      <c r="AD19">
        <f t="shared" si="21"/>
        <v>28.635012093684139</v>
      </c>
      <c r="AE19">
        <v>4</v>
      </c>
      <c r="AF19">
        <v>1</v>
      </c>
      <c r="AG19">
        <f t="shared" si="22"/>
        <v>1</v>
      </c>
      <c r="AH19">
        <f t="shared" si="23"/>
        <v>0</v>
      </c>
      <c r="AI19">
        <f t="shared" si="24"/>
        <v>52009.952605410414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961.57447999999999</v>
      </c>
      <c r="AR19">
        <v>1606.77</v>
      </c>
      <c r="AS19">
        <f t="shared" si="27"/>
        <v>0.40154814939288141</v>
      </c>
      <c r="AT19">
        <v>0.5</v>
      </c>
      <c r="AU19">
        <f t="shared" si="28"/>
        <v>1180.2042218534102</v>
      </c>
      <c r="AV19">
        <f t="shared" si="29"/>
        <v>21.587980027500528</v>
      </c>
      <c r="AW19">
        <f t="shared" si="30"/>
        <v>236.95441059545126</v>
      </c>
      <c r="AX19">
        <f t="shared" si="31"/>
        <v>0.56838253141395467</v>
      </c>
      <c r="AY19">
        <f t="shared" si="32"/>
        <v>1.8781264375166667E-2</v>
      </c>
      <c r="AZ19">
        <f t="shared" si="33"/>
        <v>1.0302096753113388</v>
      </c>
      <c r="BA19" t="s">
        <v>301</v>
      </c>
      <c r="BB19">
        <v>693.51</v>
      </c>
      <c r="BC19">
        <f t="shared" si="34"/>
        <v>913.26</v>
      </c>
      <c r="BD19">
        <f t="shared" si="35"/>
        <v>0.70647517683901628</v>
      </c>
      <c r="BE19">
        <f t="shared" si="36"/>
        <v>0.64444807811350291</v>
      </c>
      <c r="BF19">
        <f t="shared" si="37"/>
        <v>0.72388705433160627</v>
      </c>
      <c r="BG19">
        <f t="shared" si="38"/>
        <v>0.65000706823931964</v>
      </c>
      <c r="BH19">
        <f t="shared" si="39"/>
        <v>1400.0226666666699</v>
      </c>
      <c r="BI19">
        <f t="shared" si="40"/>
        <v>1180.2042218534102</v>
      </c>
      <c r="BJ19">
        <f t="shared" si="41"/>
        <v>0.84298936721029816</v>
      </c>
      <c r="BK19">
        <f t="shared" si="42"/>
        <v>0.19597873442059649</v>
      </c>
      <c r="BL19">
        <v>6</v>
      </c>
      <c r="BM19">
        <v>0.5</v>
      </c>
      <c r="BN19" t="s">
        <v>289</v>
      </c>
      <c r="BO19">
        <v>2</v>
      </c>
      <c r="BP19">
        <v>1605220175.25</v>
      </c>
      <c r="BQ19">
        <v>371.21236666666698</v>
      </c>
      <c r="BR19">
        <v>400.04756666666702</v>
      </c>
      <c r="BS19">
        <v>37.480926666666697</v>
      </c>
      <c r="BT19">
        <v>29.883310000000002</v>
      </c>
      <c r="BU19">
        <v>369.47536666666701</v>
      </c>
      <c r="BV19">
        <v>37.091859999999997</v>
      </c>
      <c r="BW19">
        <v>500.01023333333302</v>
      </c>
      <c r="BX19">
        <v>101.60453333333299</v>
      </c>
      <c r="BY19">
        <v>9.9939070000000005E-2</v>
      </c>
      <c r="BZ19">
        <v>37.070480000000003</v>
      </c>
      <c r="CA19">
        <v>36.563096666666702</v>
      </c>
      <c r="CB19">
        <v>999.9</v>
      </c>
      <c r="CC19">
        <v>0</v>
      </c>
      <c r="CD19">
        <v>0</v>
      </c>
      <c r="CE19">
        <v>10005.8676666667</v>
      </c>
      <c r="CF19">
        <v>0</v>
      </c>
      <c r="CG19">
        <v>254.041</v>
      </c>
      <c r="CH19">
        <v>1400.0226666666699</v>
      </c>
      <c r="CI19">
        <v>0.89999700000000005</v>
      </c>
      <c r="CJ19">
        <v>0.10000313666666701</v>
      </c>
      <c r="CK19">
        <v>0</v>
      </c>
      <c r="CL19">
        <v>962.14859999999999</v>
      </c>
      <c r="CM19">
        <v>4.9993800000000004</v>
      </c>
      <c r="CN19">
        <v>13333.336666666701</v>
      </c>
      <c r="CO19">
        <v>11164.49</v>
      </c>
      <c r="CP19">
        <v>46.5</v>
      </c>
      <c r="CQ19">
        <v>47.976900000000001</v>
      </c>
      <c r="CR19">
        <v>46.936999999999998</v>
      </c>
      <c r="CS19">
        <v>48.295466666666698</v>
      </c>
      <c r="CT19">
        <v>48.870800000000003</v>
      </c>
      <c r="CU19">
        <v>1255.5166666666701</v>
      </c>
      <c r="CV19">
        <v>139.506</v>
      </c>
      <c r="CW19">
        <v>0</v>
      </c>
      <c r="CX19">
        <v>175.5</v>
      </c>
      <c r="CY19">
        <v>0</v>
      </c>
      <c r="CZ19">
        <v>961.57447999999999</v>
      </c>
      <c r="DA19">
        <v>-82.085846285555206</v>
      </c>
      <c r="DB19">
        <v>-1137.9000016612599</v>
      </c>
      <c r="DC19">
        <v>13325.424000000001</v>
      </c>
      <c r="DD19">
        <v>15</v>
      </c>
      <c r="DE19">
        <v>1605218799.5999999</v>
      </c>
      <c r="DF19" t="s">
        <v>290</v>
      </c>
      <c r="DG19">
        <v>1605218789.5999999</v>
      </c>
      <c r="DH19">
        <v>1605218799.5999999</v>
      </c>
      <c r="DI19">
        <v>17</v>
      </c>
      <c r="DJ19">
        <v>-4.2999999999999997E-2</v>
      </c>
      <c r="DK19">
        <v>8.9999999999999993E-3</v>
      </c>
      <c r="DL19">
        <v>1.7370000000000001</v>
      </c>
      <c r="DM19">
        <v>0.38900000000000001</v>
      </c>
      <c r="DN19">
        <v>400</v>
      </c>
      <c r="DO19">
        <v>31</v>
      </c>
      <c r="DP19">
        <v>0.15</v>
      </c>
      <c r="DQ19">
        <v>0.06</v>
      </c>
      <c r="DR19">
        <v>21.5966310983606</v>
      </c>
      <c r="DS19">
        <v>-0.44807947439367501</v>
      </c>
      <c r="DT19">
        <v>4.0630356774536601E-2</v>
      </c>
      <c r="DU19">
        <v>1</v>
      </c>
      <c r="DV19">
        <v>-28.8415580645161</v>
      </c>
      <c r="DW19">
        <v>0.44734354838710799</v>
      </c>
      <c r="DX19">
        <v>4.2837131723756E-2</v>
      </c>
      <c r="DY19">
        <v>0</v>
      </c>
      <c r="DZ19">
        <v>7.5979009677419302</v>
      </c>
      <c r="EA19">
        <v>-1.3874032258082199E-2</v>
      </c>
      <c r="EB19">
        <v>1.50431927556299E-3</v>
      </c>
      <c r="EC19">
        <v>1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1.7370000000000001</v>
      </c>
      <c r="EJ19">
        <v>0.38900000000000001</v>
      </c>
      <c r="EK19">
        <v>1.7369999999999699</v>
      </c>
      <c r="EL19">
        <v>0</v>
      </c>
      <c r="EM19">
        <v>0</v>
      </c>
      <c r="EN19">
        <v>0</v>
      </c>
      <c r="EO19">
        <v>0.38906499999999899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23.2</v>
      </c>
      <c r="EX19">
        <v>23.1</v>
      </c>
      <c r="EY19">
        <v>2</v>
      </c>
      <c r="EZ19">
        <v>478.30500000000001</v>
      </c>
      <c r="FA19">
        <v>536.553</v>
      </c>
      <c r="FB19">
        <v>36.0854</v>
      </c>
      <c r="FC19">
        <v>33.102400000000003</v>
      </c>
      <c r="FD19">
        <v>30.000699999999998</v>
      </c>
      <c r="FE19">
        <v>32.614600000000003</v>
      </c>
      <c r="FF19">
        <v>32.6616</v>
      </c>
      <c r="FG19">
        <v>20.002700000000001</v>
      </c>
      <c r="FH19">
        <v>0</v>
      </c>
      <c r="FI19">
        <v>100</v>
      </c>
      <c r="FJ19">
        <v>-999.9</v>
      </c>
      <c r="FK19">
        <v>400</v>
      </c>
      <c r="FL19">
        <v>34.166600000000003</v>
      </c>
      <c r="FM19">
        <v>101.23399999999999</v>
      </c>
      <c r="FN19">
        <v>100.581</v>
      </c>
    </row>
    <row r="20" spans="1:170" x14ac:dyDescent="0.25">
      <c r="A20">
        <v>4</v>
      </c>
      <c r="B20">
        <v>1605220441</v>
      </c>
      <c r="C20">
        <v>707.40000009536698</v>
      </c>
      <c r="D20" t="s">
        <v>303</v>
      </c>
      <c r="E20" t="s">
        <v>304</v>
      </c>
      <c r="F20" t="s">
        <v>298</v>
      </c>
      <c r="G20" t="s">
        <v>299</v>
      </c>
      <c r="H20">
        <v>1605220433</v>
      </c>
      <c r="I20">
        <f t="shared" si="0"/>
        <v>5.1352961284707906E-3</v>
      </c>
      <c r="J20">
        <f t="shared" si="1"/>
        <v>16.710620252678744</v>
      </c>
      <c r="K20">
        <f t="shared" si="2"/>
        <v>377.529</v>
      </c>
      <c r="L20">
        <f t="shared" si="3"/>
        <v>232.77450505671189</v>
      </c>
      <c r="M20">
        <f t="shared" si="4"/>
        <v>23.671425526648559</v>
      </c>
      <c r="N20">
        <f t="shared" si="5"/>
        <v>38.391874597576006</v>
      </c>
      <c r="O20">
        <f t="shared" si="6"/>
        <v>0.20879339442887757</v>
      </c>
      <c r="P20">
        <f t="shared" si="7"/>
        <v>2.9575706124967391</v>
      </c>
      <c r="Q20">
        <f t="shared" si="8"/>
        <v>0.20093660731673935</v>
      </c>
      <c r="R20">
        <f t="shared" si="9"/>
        <v>0.12626664804567561</v>
      </c>
      <c r="S20">
        <f t="shared" si="10"/>
        <v>231.29123119989501</v>
      </c>
      <c r="T20">
        <f t="shared" si="11"/>
        <v>36.930167105458594</v>
      </c>
      <c r="U20">
        <f t="shared" si="12"/>
        <v>36.034932258064501</v>
      </c>
      <c r="V20">
        <f t="shared" si="13"/>
        <v>5.9802611415204376</v>
      </c>
      <c r="W20">
        <f t="shared" si="14"/>
        <v>55.849791892014181</v>
      </c>
      <c r="X20">
        <f t="shared" si="15"/>
        <v>3.5025005910263993</v>
      </c>
      <c r="Y20">
        <f t="shared" si="16"/>
        <v>6.2712867360338604</v>
      </c>
      <c r="Z20">
        <f t="shared" si="17"/>
        <v>2.4777605504940383</v>
      </c>
      <c r="AA20">
        <f t="shared" si="18"/>
        <v>-226.46655926556187</v>
      </c>
      <c r="AB20">
        <f t="shared" si="19"/>
        <v>138.27840898915994</v>
      </c>
      <c r="AC20">
        <f t="shared" si="20"/>
        <v>11.075946740088435</v>
      </c>
      <c r="AD20">
        <f t="shared" si="21"/>
        <v>154.17902766358151</v>
      </c>
      <c r="AE20">
        <v>2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52009.460267179376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852.48753846153795</v>
      </c>
      <c r="AR20">
        <v>1309.04</v>
      </c>
      <c r="AS20">
        <f t="shared" si="27"/>
        <v>0.34876891579971736</v>
      </c>
      <c r="AT20">
        <v>0.5</v>
      </c>
      <c r="AU20">
        <f t="shared" si="28"/>
        <v>1180.1863566920688</v>
      </c>
      <c r="AV20">
        <f t="shared" si="29"/>
        <v>16.710620252678744</v>
      </c>
      <c r="AW20">
        <f t="shared" si="30"/>
        <v>205.80615803255566</v>
      </c>
      <c r="AX20">
        <f t="shared" si="31"/>
        <v>0.49838049257471123</v>
      </c>
      <c r="AY20">
        <f t="shared" si="32"/>
        <v>1.464884561193568E-2</v>
      </c>
      <c r="AZ20">
        <f t="shared" si="33"/>
        <v>1.4919635763613031</v>
      </c>
      <c r="BA20" t="s">
        <v>306</v>
      </c>
      <c r="BB20">
        <v>656.64</v>
      </c>
      <c r="BC20">
        <f t="shared" si="34"/>
        <v>652.4</v>
      </c>
      <c r="BD20">
        <f t="shared" si="35"/>
        <v>0.69980450879592582</v>
      </c>
      <c r="BE20">
        <f t="shared" si="36"/>
        <v>0.74960083517563247</v>
      </c>
      <c r="BF20">
        <f t="shared" si="37"/>
        <v>0.76917261077819543</v>
      </c>
      <c r="BG20">
        <f t="shared" si="38"/>
        <v>0.76691967338693112</v>
      </c>
      <c r="BH20">
        <f t="shared" si="39"/>
        <v>1400.0016129032299</v>
      </c>
      <c r="BI20">
        <f t="shared" si="40"/>
        <v>1180.1863566920688</v>
      </c>
      <c r="BJ20">
        <f t="shared" si="41"/>
        <v>0.84298928359423608</v>
      </c>
      <c r="BK20">
        <f t="shared" si="42"/>
        <v>0.19597856718847237</v>
      </c>
      <c r="BL20">
        <v>6</v>
      </c>
      <c r="BM20">
        <v>0.5</v>
      </c>
      <c r="BN20" t="s">
        <v>289</v>
      </c>
      <c r="BO20">
        <v>2</v>
      </c>
      <c r="BP20">
        <v>1605220433</v>
      </c>
      <c r="BQ20">
        <v>377.529</v>
      </c>
      <c r="BR20">
        <v>399.907806451613</v>
      </c>
      <c r="BS20">
        <v>34.442067741935503</v>
      </c>
      <c r="BT20">
        <v>28.492064516128998</v>
      </c>
      <c r="BU20">
        <v>375.88832258064502</v>
      </c>
      <c r="BV20">
        <v>34.087496774193603</v>
      </c>
      <c r="BW20">
        <v>500.009064516129</v>
      </c>
      <c r="BX20">
        <v>101.59258064516099</v>
      </c>
      <c r="BY20">
        <v>9.9937274193548406E-2</v>
      </c>
      <c r="BZ20">
        <v>36.902161290322603</v>
      </c>
      <c r="CA20">
        <v>36.034932258064501</v>
      </c>
      <c r="CB20">
        <v>999.9</v>
      </c>
      <c r="CC20">
        <v>0</v>
      </c>
      <c r="CD20">
        <v>0</v>
      </c>
      <c r="CE20">
        <v>10001.3322580645</v>
      </c>
      <c r="CF20">
        <v>0</v>
      </c>
      <c r="CG20">
        <v>511.17941935483901</v>
      </c>
      <c r="CH20">
        <v>1400.0016129032299</v>
      </c>
      <c r="CI20">
        <v>0.89999932258064497</v>
      </c>
      <c r="CJ20">
        <v>0.10000048387096799</v>
      </c>
      <c r="CK20">
        <v>0</v>
      </c>
      <c r="CL20">
        <v>852.42867741935504</v>
      </c>
      <c r="CM20">
        <v>4.9993800000000004</v>
      </c>
      <c r="CN20">
        <v>11843.2096774194</v>
      </c>
      <c r="CO20">
        <v>11164.335483871</v>
      </c>
      <c r="CP20">
        <v>46.186999999999998</v>
      </c>
      <c r="CQ20">
        <v>47.683</v>
      </c>
      <c r="CR20">
        <v>46.625</v>
      </c>
      <c r="CS20">
        <v>48</v>
      </c>
      <c r="CT20">
        <v>48.564032258064501</v>
      </c>
      <c r="CU20">
        <v>1255.5016129032299</v>
      </c>
      <c r="CV20">
        <v>139.5</v>
      </c>
      <c r="CW20">
        <v>0</v>
      </c>
      <c r="CX20">
        <v>256.799999952316</v>
      </c>
      <c r="CY20">
        <v>0</v>
      </c>
      <c r="CZ20">
        <v>852.48753846153795</v>
      </c>
      <c r="DA20">
        <v>14.6748718103296</v>
      </c>
      <c r="DB20">
        <v>173.77435912928601</v>
      </c>
      <c r="DC20">
        <v>11843.9807692308</v>
      </c>
      <c r="DD20">
        <v>15</v>
      </c>
      <c r="DE20">
        <v>1605220272.5</v>
      </c>
      <c r="DF20" t="s">
        <v>307</v>
      </c>
      <c r="DG20">
        <v>1605220261</v>
      </c>
      <c r="DH20">
        <v>1605220272.5</v>
      </c>
      <c r="DI20">
        <v>18</v>
      </c>
      <c r="DJ20">
        <v>-9.6000000000000002E-2</v>
      </c>
      <c r="DK20">
        <v>-3.4000000000000002E-2</v>
      </c>
      <c r="DL20">
        <v>1.64</v>
      </c>
      <c r="DM20">
        <v>0.35499999999999998</v>
      </c>
      <c r="DN20">
        <v>401</v>
      </c>
      <c r="DO20">
        <v>30</v>
      </c>
      <c r="DP20">
        <v>0.33</v>
      </c>
      <c r="DQ20">
        <v>0.01</v>
      </c>
      <c r="DR20">
        <v>16.703317827778498</v>
      </c>
      <c r="DS20">
        <v>0.47051959820730799</v>
      </c>
      <c r="DT20">
        <v>3.9083116459444803E-2</v>
      </c>
      <c r="DU20">
        <v>1</v>
      </c>
      <c r="DV20">
        <v>-22.375609677419401</v>
      </c>
      <c r="DW20">
        <v>-0.42193548387086</v>
      </c>
      <c r="DX20">
        <v>3.78397329564902E-2</v>
      </c>
      <c r="DY20">
        <v>0</v>
      </c>
      <c r="DZ20">
        <v>5.95169451612903</v>
      </c>
      <c r="EA20">
        <v>-0.247450161290344</v>
      </c>
      <c r="EB20">
        <v>1.89567116106262E-2</v>
      </c>
      <c r="EC20">
        <v>0</v>
      </c>
      <c r="ED20">
        <v>1</v>
      </c>
      <c r="EE20">
        <v>3</v>
      </c>
      <c r="EF20" t="s">
        <v>308</v>
      </c>
      <c r="EG20">
        <v>100</v>
      </c>
      <c r="EH20">
        <v>100</v>
      </c>
      <c r="EI20">
        <v>1.64</v>
      </c>
      <c r="EJ20">
        <v>0.35460000000000003</v>
      </c>
      <c r="EK20">
        <v>1.64047619047614</v>
      </c>
      <c r="EL20">
        <v>0</v>
      </c>
      <c r="EM20">
        <v>0</v>
      </c>
      <c r="EN20">
        <v>0</v>
      </c>
      <c r="EO20">
        <v>0.35456499999999402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3</v>
      </c>
      <c r="EX20">
        <v>2.8</v>
      </c>
      <c r="EY20">
        <v>2</v>
      </c>
      <c r="EZ20">
        <v>480.76499999999999</v>
      </c>
      <c r="FA20">
        <v>535.40700000000004</v>
      </c>
      <c r="FB20">
        <v>35.966900000000003</v>
      </c>
      <c r="FC20">
        <v>33.186599999999999</v>
      </c>
      <c r="FD20">
        <v>29.999700000000001</v>
      </c>
      <c r="FE20">
        <v>32.701500000000003</v>
      </c>
      <c r="FF20">
        <v>32.745399999999997</v>
      </c>
      <c r="FG20">
        <v>19.932099999999998</v>
      </c>
      <c r="FH20">
        <v>7.5834299999999999</v>
      </c>
      <c r="FI20">
        <v>100</v>
      </c>
      <c r="FJ20">
        <v>-999.9</v>
      </c>
      <c r="FK20">
        <v>400</v>
      </c>
      <c r="FL20">
        <v>28.658100000000001</v>
      </c>
      <c r="FM20">
        <v>101.23699999999999</v>
      </c>
      <c r="FN20">
        <v>100.583</v>
      </c>
    </row>
    <row r="21" spans="1:170" x14ac:dyDescent="0.25">
      <c r="A21">
        <v>5</v>
      </c>
      <c r="B21">
        <v>1605220587</v>
      </c>
      <c r="C21">
        <v>853.40000009536698</v>
      </c>
      <c r="D21" t="s">
        <v>309</v>
      </c>
      <c r="E21" t="s">
        <v>310</v>
      </c>
      <c r="F21" t="s">
        <v>284</v>
      </c>
      <c r="G21" t="s">
        <v>311</v>
      </c>
      <c r="H21">
        <v>1605220579</v>
      </c>
      <c r="I21">
        <f t="shared" si="0"/>
        <v>1.5145744926810081E-3</v>
      </c>
      <c r="J21">
        <f t="shared" si="1"/>
        <v>5.8448767474357783</v>
      </c>
      <c r="K21">
        <f t="shared" si="2"/>
        <v>392.26241935483898</v>
      </c>
      <c r="L21">
        <f t="shared" si="3"/>
        <v>180.71987825151621</v>
      </c>
      <c r="M21">
        <f t="shared" si="4"/>
        <v>18.377179373013085</v>
      </c>
      <c r="N21">
        <f t="shared" si="5"/>
        <v>39.888676948660333</v>
      </c>
      <c r="O21">
        <f t="shared" si="6"/>
        <v>4.7854660678713717E-2</v>
      </c>
      <c r="P21">
        <f t="shared" si="7"/>
        <v>2.9591886323881309</v>
      </c>
      <c r="Q21">
        <f t="shared" si="8"/>
        <v>4.7428854755828163E-2</v>
      </c>
      <c r="R21">
        <f t="shared" si="9"/>
        <v>2.9680975283005735E-2</v>
      </c>
      <c r="S21">
        <f t="shared" si="10"/>
        <v>231.29388561852002</v>
      </c>
      <c r="T21">
        <f t="shared" si="11"/>
        <v>37.862445564045593</v>
      </c>
      <c r="U21">
        <f t="shared" si="12"/>
        <v>36.9108290322581</v>
      </c>
      <c r="V21">
        <f t="shared" si="13"/>
        <v>6.2742564352909627</v>
      </c>
      <c r="W21">
        <f t="shared" si="14"/>
        <v>50.657320352037225</v>
      </c>
      <c r="X21">
        <f t="shared" si="15"/>
        <v>3.1778880669367702</v>
      </c>
      <c r="Y21">
        <f t="shared" si="16"/>
        <v>6.2733047165787728</v>
      </c>
      <c r="Z21">
        <f t="shared" si="17"/>
        <v>3.0963683683541925</v>
      </c>
      <c r="AA21">
        <f t="shared" si="18"/>
        <v>-66.792735127232461</v>
      </c>
      <c r="AB21">
        <f t="shared" si="19"/>
        <v>-0.44309775636435655</v>
      </c>
      <c r="AC21">
        <f t="shared" si="20"/>
        <v>-3.5623987192426293E-2</v>
      </c>
      <c r="AD21">
        <f t="shared" si="21"/>
        <v>164.02242874773077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52054.182193636982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312</v>
      </c>
      <c r="AQ21">
        <v>809.38</v>
      </c>
      <c r="AR21">
        <v>982.91</v>
      </c>
      <c r="AS21">
        <f t="shared" si="27"/>
        <v>0.17654719150278253</v>
      </c>
      <c r="AT21">
        <v>0.5</v>
      </c>
      <c r="AU21">
        <f t="shared" si="28"/>
        <v>1180.1992170181213</v>
      </c>
      <c r="AV21">
        <f t="shared" si="29"/>
        <v>5.8448767474357783</v>
      </c>
      <c r="AW21">
        <f t="shared" si="30"/>
        <v>104.18042858916613</v>
      </c>
      <c r="AX21">
        <f t="shared" si="31"/>
        <v>0.38542694651595766</v>
      </c>
      <c r="AY21">
        <f t="shared" si="32"/>
        <v>5.4419831284749825E-3</v>
      </c>
      <c r="AZ21">
        <f t="shared" si="33"/>
        <v>2.3187982623027543</v>
      </c>
      <c r="BA21" t="s">
        <v>313</v>
      </c>
      <c r="BB21">
        <v>604.07000000000005</v>
      </c>
      <c r="BC21">
        <f t="shared" si="34"/>
        <v>378.83999999999992</v>
      </c>
      <c r="BD21">
        <f t="shared" si="35"/>
        <v>0.45805617147080563</v>
      </c>
      <c r="BE21">
        <f t="shared" si="36"/>
        <v>0.85747231951723291</v>
      </c>
      <c r="BF21">
        <f t="shared" si="37"/>
        <v>0.64887261514742689</v>
      </c>
      <c r="BG21">
        <f t="shared" si="38"/>
        <v>0.89498438946119474</v>
      </c>
      <c r="BH21">
        <f t="shared" si="39"/>
        <v>1400.01677419355</v>
      </c>
      <c r="BI21">
        <f t="shared" si="40"/>
        <v>1180.1992170181213</v>
      </c>
      <c r="BJ21">
        <f t="shared" si="41"/>
        <v>0.84298934039411777</v>
      </c>
      <c r="BK21">
        <f t="shared" si="42"/>
        <v>0.19597868078823563</v>
      </c>
      <c r="BL21">
        <v>6</v>
      </c>
      <c r="BM21">
        <v>0.5</v>
      </c>
      <c r="BN21" t="s">
        <v>289</v>
      </c>
      <c r="BO21">
        <v>2</v>
      </c>
      <c r="BP21">
        <v>1605220579</v>
      </c>
      <c r="BQ21">
        <v>392.26241935483898</v>
      </c>
      <c r="BR21">
        <v>399.98903225806401</v>
      </c>
      <c r="BS21">
        <v>31.251125806451601</v>
      </c>
      <c r="BT21">
        <v>29.490474193548401</v>
      </c>
      <c r="BU21">
        <v>390.62187096774198</v>
      </c>
      <c r="BV21">
        <v>30.896554838709701</v>
      </c>
      <c r="BW21">
        <v>500.011129032258</v>
      </c>
      <c r="BX21">
        <v>101.588806451613</v>
      </c>
      <c r="BY21">
        <v>9.9948270967741906E-2</v>
      </c>
      <c r="BZ21">
        <v>36.908051612903201</v>
      </c>
      <c r="CA21">
        <v>36.9108290322581</v>
      </c>
      <c r="CB21">
        <v>999.9</v>
      </c>
      <c r="CC21">
        <v>0</v>
      </c>
      <c r="CD21">
        <v>0</v>
      </c>
      <c r="CE21">
        <v>10010.8864516129</v>
      </c>
      <c r="CF21">
        <v>0</v>
      </c>
      <c r="CG21">
        <v>201.992548387097</v>
      </c>
      <c r="CH21">
        <v>1400.01677419355</v>
      </c>
      <c r="CI21">
        <v>0.89999664516129096</v>
      </c>
      <c r="CJ21">
        <v>0.100003141935484</v>
      </c>
      <c r="CK21">
        <v>0</v>
      </c>
      <c r="CL21">
        <v>811.65229032258105</v>
      </c>
      <c r="CM21">
        <v>4.9993800000000004</v>
      </c>
      <c r="CN21">
        <v>11590.419354838699</v>
      </c>
      <c r="CO21">
        <v>11164.461290322601</v>
      </c>
      <c r="CP21">
        <v>46.186999999999998</v>
      </c>
      <c r="CQ21">
        <v>47.625</v>
      </c>
      <c r="CR21">
        <v>46.576225806451603</v>
      </c>
      <c r="CS21">
        <v>47.941064516129003</v>
      </c>
      <c r="CT21">
        <v>48.537999999999997</v>
      </c>
      <c r="CU21">
        <v>1255.5129032258101</v>
      </c>
      <c r="CV21">
        <v>139.50419354838701</v>
      </c>
      <c r="CW21">
        <v>0</v>
      </c>
      <c r="CX21">
        <v>145.299999952316</v>
      </c>
      <c r="CY21">
        <v>0</v>
      </c>
      <c r="CZ21">
        <v>809.38</v>
      </c>
      <c r="DA21">
        <v>-210.918564222339</v>
      </c>
      <c r="DB21">
        <v>-2996.0512840133601</v>
      </c>
      <c r="DC21">
        <v>11557.8576923077</v>
      </c>
      <c r="DD21">
        <v>15</v>
      </c>
      <c r="DE21">
        <v>1605220272.5</v>
      </c>
      <c r="DF21" t="s">
        <v>307</v>
      </c>
      <c r="DG21">
        <v>1605220261</v>
      </c>
      <c r="DH21">
        <v>1605220272.5</v>
      </c>
      <c r="DI21">
        <v>18</v>
      </c>
      <c r="DJ21">
        <v>-9.6000000000000002E-2</v>
      </c>
      <c r="DK21">
        <v>-3.4000000000000002E-2</v>
      </c>
      <c r="DL21">
        <v>1.64</v>
      </c>
      <c r="DM21">
        <v>0.35499999999999998</v>
      </c>
      <c r="DN21">
        <v>401</v>
      </c>
      <c r="DO21">
        <v>30</v>
      </c>
      <c r="DP21">
        <v>0.33</v>
      </c>
      <c r="DQ21">
        <v>0.01</v>
      </c>
      <c r="DR21">
        <v>5.8563092423452003</v>
      </c>
      <c r="DS21">
        <v>-0.80209143675905004</v>
      </c>
      <c r="DT21">
        <v>6.6049798335605397E-2</v>
      </c>
      <c r="DU21">
        <v>0</v>
      </c>
      <c r="DV21">
        <v>-7.73278774193549</v>
      </c>
      <c r="DW21">
        <v>0.92638838709678895</v>
      </c>
      <c r="DX21">
        <v>7.6822230011458298E-2</v>
      </c>
      <c r="DY21">
        <v>0</v>
      </c>
      <c r="DZ21">
        <v>1.7612219354838701</v>
      </c>
      <c r="EA21">
        <v>-5.7433064516126703E-2</v>
      </c>
      <c r="EB21">
        <v>5.1114321074808402E-3</v>
      </c>
      <c r="EC21">
        <v>1</v>
      </c>
      <c r="ED21">
        <v>1</v>
      </c>
      <c r="EE21">
        <v>3</v>
      </c>
      <c r="EF21" t="s">
        <v>308</v>
      </c>
      <c r="EG21">
        <v>100</v>
      </c>
      <c r="EH21">
        <v>100</v>
      </c>
      <c r="EI21">
        <v>1.641</v>
      </c>
      <c r="EJ21">
        <v>0.35460000000000003</v>
      </c>
      <c r="EK21">
        <v>1.64047619047614</v>
      </c>
      <c r="EL21">
        <v>0</v>
      </c>
      <c r="EM21">
        <v>0</v>
      </c>
      <c r="EN21">
        <v>0</v>
      </c>
      <c r="EO21">
        <v>0.35456499999999402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5.4</v>
      </c>
      <c r="EX21">
        <v>5.2</v>
      </c>
      <c r="EY21">
        <v>2</v>
      </c>
      <c r="EZ21">
        <v>486.89600000000002</v>
      </c>
      <c r="FA21">
        <v>537.54899999999998</v>
      </c>
      <c r="FB21">
        <v>35.871600000000001</v>
      </c>
      <c r="FC21">
        <v>33.133299999999998</v>
      </c>
      <c r="FD21">
        <v>30.000399999999999</v>
      </c>
      <c r="FE21">
        <v>32.683500000000002</v>
      </c>
      <c r="FF21">
        <v>32.741700000000002</v>
      </c>
      <c r="FG21">
        <v>19.973600000000001</v>
      </c>
      <c r="FH21">
        <v>0</v>
      </c>
      <c r="FI21">
        <v>100</v>
      </c>
      <c r="FJ21">
        <v>-999.9</v>
      </c>
      <c r="FK21">
        <v>400</v>
      </c>
      <c r="FL21">
        <v>33.377600000000001</v>
      </c>
      <c r="FM21">
        <v>101.241</v>
      </c>
      <c r="FN21">
        <v>100.58199999999999</v>
      </c>
    </row>
    <row r="22" spans="1:170" x14ac:dyDescent="0.25">
      <c r="A22">
        <v>6</v>
      </c>
      <c r="B22">
        <v>1605220780</v>
      </c>
      <c r="C22">
        <v>1046.4000000953699</v>
      </c>
      <c r="D22" t="s">
        <v>314</v>
      </c>
      <c r="E22" t="s">
        <v>315</v>
      </c>
      <c r="F22" t="s">
        <v>284</v>
      </c>
      <c r="G22" t="s">
        <v>311</v>
      </c>
      <c r="H22">
        <v>1605220772.25</v>
      </c>
      <c r="I22">
        <f t="shared" si="0"/>
        <v>1.3674930234730625E-3</v>
      </c>
      <c r="J22">
        <f t="shared" si="1"/>
        <v>5.4880255987961553</v>
      </c>
      <c r="K22">
        <f t="shared" si="2"/>
        <v>392.78379999999999</v>
      </c>
      <c r="L22">
        <f t="shared" si="3"/>
        <v>173.18461218024811</v>
      </c>
      <c r="M22">
        <f t="shared" si="4"/>
        <v>17.609686151007168</v>
      </c>
      <c r="N22">
        <f t="shared" si="5"/>
        <v>39.938879997034967</v>
      </c>
      <c r="O22">
        <f t="shared" si="6"/>
        <v>4.3102013020844848E-2</v>
      </c>
      <c r="P22">
        <f t="shared" si="7"/>
        <v>2.9562033196499256</v>
      </c>
      <c r="Q22">
        <f t="shared" si="8"/>
        <v>4.2755908570737383E-2</v>
      </c>
      <c r="R22">
        <f t="shared" si="9"/>
        <v>2.6753307171608016E-2</v>
      </c>
      <c r="S22">
        <f t="shared" si="10"/>
        <v>231.29255777120446</v>
      </c>
      <c r="T22">
        <f t="shared" si="11"/>
        <v>37.886722136177774</v>
      </c>
      <c r="U22">
        <f t="shared" si="12"/>
        <v>36.834969999999998</v>
      </c>
      <c r="V22">
        <f t="shared" si="13"/>
        <v>6.2483073535808877</v>
      </c>
      <c r="W22">
        <f t="shared" si="14"/>
        <v>50.194383037976664</v>
      </c>
      <c r="X22">
        <f t="shared" si="15"/>
        <v>3.146390616544394</v>
      </c>
      <c r="Y22">
        <f t="shared" si="16"/>
        <v>6.2684117746080474</v>
      </c>
      <c r="Z22">
        <f t="shared" si="17"/>
        <v>3.1019167370364937</v>
      </c>
      <c r="AA22">
        <f t="shared" si="18"/>
        <v>-60.306442335162053</v>
      </c>
      <c r="AB22">
        <f t="shared" si="19"/>
        <v>9.3707089526562299</v>
      </c>
      <c r="AC22">
        <f t="shared" si="20"/>
        <v>0.75381413682507104</v>
      </c>
      <c r="AD22">
        <f t="shared" si="21"/>
        <v>181.11063852552371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51971.956784471418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316</v>
      </c>
      <c r="AQ22">
        <v>529.97208000000001</v>
      </c>
      <c r="AR22">
        <v>648.79999999999995</v>
      </c>
      <c r="AS22">
        <f t="shared" si="27"/>
        <v>0.18315030826140566</v>
      </c>
      <c r="AT22">
        <v>0.5</v>
      </c>
      <c r="AU22">
        <f t="shared" si="28"/>
        <v>1180.1883608570383</v>
      </c>
      <c r="AV22">
        <f t="shared" si="29"/>
        <v>5.4880255987961553</v>
      </c>
      <c r="AW22">
        <f t="shared" si="30"/>
        <v>108.07593104874482</v>
      </c>
      <c r="AX22">
        <f t="shared" si="31"/>
        <v>0.26114364981504312</v>
      </c>
      <c r="AY22">
        <f t="shared" si="32"/>
        <v>5.1396652261571944E-3</v>
      </c>
      <c r="AZ22">
        <f t="shared" si="33"/>
        <v>4.0278668310727497</v>
      </c>
      <c r="BA22" t="s">
        <v>317</v>
      </c>
      <c r="BB22">
        <v>479.37</v>
      </c>
      <c r="BC22">
        <f t="shared" si="34"/>
        <v>169.42999999999995</v>
      </c>
      <c r="BD22">
        <f t="shared" si="35"/>
        <v>0.701339314171044</v>
      </c>
      <c r="BE22">
        <f t="shared" si="36"/>
        <v>0.93911331040604296</v>
      </c>
      <c r="BF22">
        <f t="shared" si="37"/>
        <v>-1.782144623904016</v>
      </c>
      <c r="BG22">
        <f t="shared" si="38"/>
        <v>1.0261826916338628</v>
      </c>
      <c r="BH22">
        <f t="shared" si="39"/>
        <v>1400.0033333333299</v>
      </c>
      <c r="BI22">
        <f t="shared" si="40"/>
        <v>1180.1883608570383</v>
      </c>
      <c r="BJ22">
        <f t="shared" si="41"/>
        <v>0.84298967920817425</v>
      </c>
      <c r="BK22">
        <f t="shared" si="42"/>
        <v>0.19597935841634859</v>
      </c>
      <c r="BL22">
        <v>6</v>
      </c>
      <c r="BM22">
        <v>0.5</v>
      </c>
      <c r="BN22" t="s">
        <v>289</v>
      </c>
      <c r="BO22">
        <v>2</v>
      </c>
      <c r="BP22">
        <v>1605220772.25</v>
      </c>
      <c r="BQ22">
        <v>392.78379999999999</v>
      </c>
      <c r="BR22">
        <v>400.01383333333303</v>
      </c>
      <c r="BS22">
        <v>30.943563333333302</v>
      </c>
      <c r="BT22">
        <v>29.353383333333301</v>
      </c>
      <c r="BU22">
        <v>391.14330000000001</v>
      </c>
      <c r="BV22">
        <v>30.588996666666699</v>
      </c>
      <c r="BW22">
        <v>500.010533333333</v>
      </c>
      <c r="BX22">
        <v>101.581566666667</v>
      </c>
      <c r="BY22">
        <v>0.10001999</v>
      </c>
      <c r="BZ22">
        <v>36.8937666666667</v>
      </c>
      <c r="CA22">
        <v>36.834969999999998</v>
      </c>
      <c r="CB22">
        <v>999.9</v>
      </c>
      <c r="CC22">
        <v>0</v>
      </c>
      <c r="CD22">
        <v>0</v>
      </c>
      <c r="CE22">
        <v>9994.6610000000001</v>
      </c>
      <c r="CF22">
        <v>0</v>
      </c>
      <c r="CG22">
        <v>161.105066666667</v>
      </c>
      <c r="CH22">
        <v>1400.0033333333299</v>
      </c>
      <c r="CI22">
        <v>0.89998913333333297</v>
      </c>
      <c r="CJ22">
        <v>0.10001088666666701</v>
      </c>
      <c r="CK22">
        <v>0</v>
      </c>
      <c r="CL22">
        <v>530.27020000000005</v>
      </c>
      <c r="CM22">
        <v>4.9993800000000004</v>
      </c>
      <c r="CN22">
        <v>7523.0280000000002</v>
      </c>
      <c r="CO22">
        <v>11164.333333333299</v>
      </c>
      <c r="CP22">
        <v>46.403933333333299</v>
      </c>
      <c r="CQ22">
        <v>47.936999999999998</v>
      </c>
      <c r="CR22">
        <v>46.811999999999998</v>
      </c>
      <c r="CS22">
        <v>48.25</v>
      </c>
      <c r="CT22">
        <v>48.7164</v>
      </c>
      <c r="CU22">
        <v>1255.4849999999999</v>
      </c>
      <c r="CV22">
        <v>139.518666666667</v>
      </c>
      <c r="CW22">
        <v>0</v>
      </c>
      <c r="CX22">
        <v>192.39999985694899</v>
      </c>
      <c r="CY22">
        <v>0</v>
      </c>
      <c r="CZ22">
        <v>529.97208000000001</v>
      </c>
      <c r="DA22">
        <v>-23.2217692625204</v>
      </c>
      <c r="DB22">
        <v>-316.286923554098</v>
      </c>
      <c r="DC22">
        <v>7518.9063999999998</v>
      </c>
      <c r="DD22">
        <v>15</v>
      </c>
      <c r="DE22">
        <v>1605220272.5</v>
      </c>
      <c r="DF22" t="s">
        <v>307</v>
      </c>
      <c r="DG22">
        <v>1605220261</v>
      </c>
      <c r="DH22">
        <v>1605220272.5</v>
      </c>
      <c r="DI22">
        <v>18</v>
      </c>
      <c r="DJ22">
        <v>-9.6000000000000002E-2</v>
      </c>
      <c r="DK22">
        <v>-3.4000000000000002E-2</v>
      </c>
      <c r="DL22">
        <v>1.64</v>
      </c>
      <c r="DM22">
        <v>0.35499999999999998</v>
      </c>
      <c r="DN22">
        <v>401</v>
      </c>
      <c r="DO22">
        <v>30</v>
      </c>
      <c r="DP22">
        <v>0.33</v>
      </c>
      <c r="DQ22">
        <v>0.01</v>
      </c>
      <c r="DR22">
        <v>5.5021186682916499</v>
      </c>
      <c r="DS22">
        <v>-0.92186094148189801</v>
      </c>
      <c r="DT22">
        <v>6.8615035936565205E-2</v>
      </c>
      <c r="DU22">
        <v>0</v>
      </c>
      <c r="DV22">
        <v>-7.2426454838709704</v>
      </c>
      <c r="DW22">
        <v>1.0534456451612899</v>
      </c>
      <c r="DX22">
        <v>8.1039521216252394E-2</v>
      </c>
      <c r="DY22">
        <v>0</v>
      </c>
      <c r="DZ22">
        <v>1.5890964516129</v>
      </c>
      <c r="EA22">
        <v>7.98933870967663E-2</v>
      </c>
      <c r="EB22">
        <v>6.3673970720746704E-3</v>
      </c>
      <c r="EC22">
        <v>1</v>
      </c>
      <c r="ED22">
        <v>1</v>
      </c>
      <c r="EE22">
        <v>3</v>
      </c>
      <c r="EF22" t="s">
        <v>308</v>
      </c>
      <c r="EG22">
        <v>100</v>
      </c>
      <c r="EH22">
        <v>100</v>
      </c>
      <c r="EI22">
        <v>1.641</v>
      </c>
      <c r="EJ22">
        <v>0.35449999999999998</v>
      </c>
      <c r="EK22">
        <v>1.64047619047614</v>
      </c>
      <c r="EL22">
        <v>0</v>
      </c>
      <c r="EM22">
        <v>0</v>
      </c>
      <c r="EN22">
        <v>0</v>
      </c>
      <c r="EO22">
        <v>0.35456499999999402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8.6999999999999993</v>
      </c>
      <c r="EX22">
        <v>8.5</v>
      </c>
      <c r="EY22">
        <v>2</v>
      </c>
      <c r="EZ22">
        <v>488.90600000000001</v>
      </c>
      <c r="FA22">
        <v>536.85</v>
      </c>
      <c r="FB22">
        <v>35.834499999999998</v>
      </c>
      <c r="FC22">
        <v>33.372599999999998</v>
      </c>
      <c r="FD22">
        <v>30.000499999999999</v>
      </c>
      <c r="FE22">
        <v>32.893099999999997</v>
      </c>
      <c r="FF22">
        <v>32.948700000000002</v>
      </c>
      <c r="FG22">
        <v>19.892700000000001</v>
      </c>
      <c r="FH22">
        <v>0</v>
      </c>
      <c r="FI22">
        <v>100</v>
      </c>
      <c r="FJ22">
        <v>-999.9</v>
      </c>
      <c r="FK22">
        <v>400</v>
      </c>
      <c r="FL22">
        <v>31.202000000000002</v>
      </c>
      <c r="FM22">
        <v>101.187</v>
      </c>
      <c r="FN22">
        <v>100.533</v>
      </c>
    </row>
    <row r="23" spans="1:170" x14ac:dyDescent="0.25">
      <c r="A23">
        <v>7</v>
      </c>
      <c r="B23">
        <v>1605220936.5</v>
      </c>
      <c r="C23">
        <v>1202.9000000953699</v>
      </c>
      <c r="D23" t="s">
        <v>318</v>
      </c>
      <c r="E23" t="s">
        <v>319</v>
      </c>
      <c r="F23" t="s">
        <v>320</v>
      </c>
      <c r="G23" t="s">
        <v>321</v>
      </c>
      <c r="H23">
        <v>1605220928.75</v>
      </c>
      <c r="I23">
        <f t="shared" si="0"/>
        <v>1.0980671331980612E-3</v>
      </c>
      <c r="J23">
        <f t="shared" si="1"/>
        <v>5.3991693624429313</v>
      </c>
      <c r="K23">
        <f t="shared" si="2"/>
        <v>392.98486666666702</v>
      </c>
      <c r="L23">
        <f t="shared" si="3"/>
        <v>111.56970533848745</v>
      </c>
      <c r="M23">
        <f t="shared" si="4"/>
        <v>11.344256730005826</v>
      </c>
      <c r="N23">
        <f t="shared" si="5"/>
        <v>39.958169692645868</v>
      </c>
      <c r="O23">
        <f t="shared" si="6"/>
        <v>3.2440427016695646E-2</v>
      </c>
      <c r="P23">
        <f t="shared" si="7"/>
        <v>2.9599325815653237</v>
      </c>
      <c r="Q23">
        <f t="shared" si="8"/>
        <v>3.2244193501211382E-2</v>
      </c>
      <c r="R23">
        <f t="shared" si="9"/>
        <v>2.0170152638063932E-2</v>
      </c>
      <c r="S23">
        <f t="shared" si="10"/>
        <v>231.28924625105415</v>
      </c>
      <c r="T23">
        <f t="shared" si="11"/>
        <v>37.92657544291189</v>
      </c>
      <c r="U23">
        <f t="shared" si="12"/>
        <v>37.244023333333303</v>
      </c>
      <c r="V23">
        <f t="shared" si="13"/>
        <v>6.389343322194792</v>
      </c>
      <c r="W23">
        <f t="shared" si="14"/>
        <v>49.339332965402718</v>
      </c>
      <c r="X23">
        <f t="shared" si="15"/>
        <v>3.0880805056424996</v>
      </c>
      <c r="Y23">
        <f t="shared" si="16"/>
        <v>6.2588614803688074</v>
      </c>
      <c r="Z23">
        <f t="shared" si="17"/>
        <v>3.3012628165522924</v>
      </c>
      <c r="AA23">
        <f t="shared" si="18"/>
        <v>-48.424760574034501</v>
      </c>
      <c r="AB23">
        <f t="shared" si="19"/>
        <v>-60.346280638397317</v>
      </c>
      <c r="AC23">
        <f t="shared" si="20"/>
        <v>-4.8573122614045419</v>
      </c>
      <c r="AD23">
        <f t="shared" si="21"/>
        <v>117.6608927772178</v>
      </c>
      <c r="AE23">
        <v>7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52082.119645041421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322</v>
      </c>
      <c r="AQ23">
        <v>720.04642307692302</v>
      </c>
      <c r="AR23">
        <v>966.04</v>
      </c>
      <c r="AS23">
        <f t="shared" si="27"/>
        <v>0.25464119179648559</v>
      </c>
      <c r="AT23">
        <v>0.5</v>
      </c>
      <c r="AU23">
        <f t="shared" si="28"/>
        <v>1180.1765318533403</v>
      </c>
      <c r="AV23">
        <f t="shared" si="29"/>
        <v>5.3991693624429313</v>
      </c>
      <c r="AW23">
        <f t="shared" si="30"/>
        <v>150.2607793006888</v>
      </c>
      <c r="AX23">
        <f t="shared" si="31"/>
        <v>0.39383462382510037</v>
      </c>
      <c r="AY23">
        <f t="shared" si="32"/>
        <v>5.0644261099422553E-3</v>
      </c>
      <c r="AZ23">
        <f t="shared" si="33"/>
        <v>2.3767545857314398</v>
      </c>
      <c r="BA23" t="s">
        <v>323</v>
      </c>
      <c r="BB23">
        <v>585.58000000000004</v>
      </c>
      <c r="BC23">
        <f t="shared" si="34"/>
        <v>380.45999999999992</v>
      </c>
      <c r="BD23">
        <f t="shared" si="35"/>
        <v>0.64656882963538087</v>
      </c>
      <c r="BE23">
        <f t="shared" si="36"/>
        <v>0.85785167195964873</v>
      </c>
      <c r="BF23">
        <f t="shared" si="37"/>
        <v>0.98176307516608718</v>
      </c>
      <c r="BG23">
        <f t="shared" si="38"/>
        <v>0.90160890042361108</v>
      </c>
      <c r="BH23">
        <f t="shared" si="39"/>
        <v>1399.99</v>
      </c>
      <c r="BI23">
        <f t="shared" si="40"/>
        <v>1180.1765318533403</v>
      </c>
      <c r="BJ23">
        <f t="shared" si="41"/>
        <v>0.84298925838994587</v>
      </c>
      <c r="BK23">
        <f t="shared" si="42"/>
        <v>0.19597851677989162</v>
      </c>
      <c r="BL23">
        <v>6</v>
      </c>
      <c r="BM23">
        <v>0.5</v>
      </c>
      <c r="BN23" t="s">
        <v>289</v>
      </c>
      <c r="BO23">
        <v>2</v>
      </c>
      <c r="BP23">
        <v>1605220928.75</v>
      </c>
      <c r="BQ23">
        <v>392.98486666666702</v>
      </c>
      <c r="BR23">
        <v>399.98160000000001</v>
      </c>
      <c r="BS23">
        <v>30.370983333333299</v>
      </c>
      <c r="BT23">
        <v>29.093340000000001</v>
      </c>
      <c r="BU23">
        <v>391.344533333333</v>
      </c>
      <c r="BV23">
        <v>30.0164266666667</v>
      </c>
      <c r="BW23">
        <v>500.00703333333303</v>
      </c>
      <c r="BX23">
        <v>101.57873333333301</v>
      </c>
      <c r="BY23">
        <v>9.9914069999999994E-2</v>
      </c>
      <c r="BZ23">
        <v>36.865856666666701</v>
      </c>
      <c r="CA23">
        <v>37.244023333333303</v>
      </c>
      <c r="CB23">
        <v>999.9</v>
      </c>
      <c r="CC23">
        <v>0</v>
      </c>
      <c r="CD23">
        <v>0</v>
      </c>
      <c r="CE23">
        <v>10016.103666666701</v>
      </c>
      <c r="CF23">
        <v>0</v>
      </c>
      <c r="CG23">
        <v>164.66403333333301</v>
      </c>
      <c r="CH23">
        <v>1399.99</v>
      </c>
      <c r="CI23">
        <v>0.89999943333333299</v>
      </c>
      <c r="CJ23">
        <v>0.10000062</v>
      </c>
      <c r="CK23">
        <v>0</v>
      </c>
      <c r="CL23">
        <v>720.33603333333303</v>
      </c>
      <c r="CM23">
        <v>4.9993800000000004</v>
      </c>
      <c r="CN23">
        <v>10000.428</v>
      </c>
      <c r="CO23">
        <v>11164.246666666701</v>
      </c>
      <c r="CP23">
        <v>46.2562</v>
      </c>
      <c r="CQ23">
        <v>47.868699999999997</v>
      </c>
      <c r="CR23">
        <v>46.75</v>
      </c>
      <c r="CS23">
        <v>48.110300000000002</v>
      </c>
      <c r="CT23">
        <v>48.625</v>
      </c>
      <c r="CU23">
        <v>1255.49233333333</v>
      </c>
      <c r="CV23">
        <v>139.49766666666699</v>
      </c>
      <c r="CW23">
        <v>0</v>
      </c>
      <c r="CX23">
        <v>155.69999980926499</v>
      </c>
      <c r="CY23">
        <v>0</v>
      </c>
      <c r="CZ23">
        <v>720.04642307692302</v>
      </c>
      <c r="DA23">
        <v>-45.836068385912</v>
      </c>
      <c r="DB23">
        <v>-633.58769227342202</v>
      </c>
      <c r="DC23">
        <v>9996.2346153846192</v>
      </c>
      <c r="DD23">
        <v>15</v>
      </c>
      <c r="DE23">
        <v>1605220272.5</v>
      </c>
      <c r="DF23" t="s">
        <v>307</v>
      </c>
      <c r="DG23">
        <v>1605220261</v>
      </c>
      <c r="DH23">
        <v>1605220272.5</v>
      </c>
      <c r="DI23">
        <v>18</v>
      </c>
      <c r="DJ23">
        <v>-9.6000000000000002E-2</v>
      </c>
      <c r="DK23">
        <v>-3.4000000000000002E-2</v>
      </c>
      <c r="DL23">
        <v>1.64</v>
      </c>
      <c r="DM23">
        <v>0.35499999999999998</v>
      </c>
      <c r="DN23">
        <v>401</v>
      </c>
      <c r="DO23">
        <v>30</v>
      </c>
      <c r="DP23">
        <v>0.33</v>
      </c>
      <c r="DQ23">
        <v>0.01</v>
      </c>
      <c r="DR23">
        <v>5.3965739323354596</v>
      </c>
      <c r="DS23">
        <v>0.13586577698578001</v>
      </c>
      <c r="DT23">
        <v>8.6412553325662403E-2</v>
      </c>
      <c r="DU23">
        <v>1</v>
      </c>
      <c r="DV23">
        <v>-6.9913390322580602</v>
      </c>
      <c r="DW23">
        <v>-0.21941225806450601</v>
      </c>
      <c r="DX23">
        <v>0.101892465021196</v>
      </c>
      <c r="DY23">
        <v>0</v>
      </c>
      <c r="DZ23">
        <v>1.2766812903225799</v>
      </c>
      <c r="EA23">
        <v>0.26849467741935101</v>
      </c>
      <c r="EB23">
        <v>2.0417232718550601E-2</v>
      </c>
      <c r="EC23">
        <v>0</v>
      </c>
      <c r="ED23">
        <v>1</v>
      </c>
      <c r="EE23">
        <v>3</v>
      </c>
      <c r="EF23" t="s">
        <v>308</v>
      </c>
      <c r="EG23">
        <v>100</v>
      </c>
      <c r="EH23">
        <v>100</v>
      </c>
      <c r="EI23">
        <v>1.64</v>
      </c>
      <c r="EJ23">
        <v>0.35449999999999998</v>
      </c>
      <c r="EK23">
        <v>1.64047619047614</v>
      </c>
      <c r="EL23">
        <v>0</v>
      </c>
      <c r="EM23">
        <v>0</v>
      </c>
      <c r="EN23">
        <v>0</v>
      </c>
      <c r="EO23">
        <v>0.35456499999999402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11.3</v>
      </c>
      <c r="EX23">
        <v>11.1</v>
      </c>
      <c r="EY23">
        <v>2</v>
      </c>
      <c r="EZ23">
        <v>473.971</v>
      </c>
      <c r="FA23">
        <v>537.65</v>
      </c>
      <c r="FB23">
        <v>35.803600000000003</v>
      </c>
      <c r="FC23">
        <v>33.412500000000001</v>
      </c>
      <c r="FD23">
        <v>29.999700000000001</v>
      </c>
      <c r="FE23">
        <v>32.941699999999997</v>
      </c>
      <c r="FF23">
        <v>32.9878</v>
      </c>
      <c r="FG23">
        <v>19.904900000000001</v>
      </c>
      <c r="FH23">
        <v>0</v>
      </c>
      <c r="FI23">
        <v>100</v>
      </c>
      <c r="FJ23">
        <v>-999.9</v>
      </c>
      <c r="FK23">
        <v>400</v>
      </c>
      <c r="FL23">
        <v>30.913699999999999</v>
      </c>
      <c r="FM23">
        <v>101.20099999999999</v>
      </c>
      <c r="FN23">
        <v>100.54900000000001</v>
      </c>
    </row>
    <row r="24" spans="1:170" x14ac:dyDescent="0.25">
      <c r="A24">
        <v>8</v>
      </c>
      <c r="B24">
        <v>1605221135</v>
      </c>
      <c r="C24">
        <v>1401.4000000953699</v>
      </c>
      <c r="D24" t="s">
        <v>324</v>
      </c>
      <c r="E24" t="s">
        <v>325</v>
      </c>
      <c r="F24" t="s">
        <v>320</v>
      </c>
      <c r="G24" t="s">
        <v>321</v>
      </c>
      <c r="H24">
        <v>1605221127</v>
      </c>
      <c r="I24">
        <f t="shared" si="0"/>
        <v>7.2213208649990295E-4</v>
      </c>
      <c r="J24">
        <f t="shared" si="1"/>
        <v>3.18236550242433</v>
      </c>
      <c r="K24">
        <f t="shared" si="2"/>
        <v>395.86425806451598</v>
      </c>
      <c r="L24">
        <f t="shared" si="3"/>
        <v>133.43171251538436</v>
      </c>
      <c r="M24">
        <f t="shared" si="4"/>
        <v>13.567973535433666</v>
      </c>
      <c r="N24">
        <f t="shared" si="5"/>
        <v>40.253367627460861</v>
      </c>
      <c r="O24">
        <f t="shared" si="6"/>
        <v>2.0635664410363224E-2</v>
      </c>
      <c r="P24">
        <f t="shared" si="7"/>
        <v>2.9579146417193254</v>
      </c>
      <c r="Q24">
        <f t="shared" si="8"/>
        <v>2.055601821315578E-2</v>
      </c>
      <c r="R24">
        <f t="shared" si="9"/>
        <v>1.2854641550539652E-2</v>
      </c>
      <c r="S24">
        <f t="shared" si="10"/>
        <v>231.29410356783322</v>
      </c>
      <c r="T24">
        <f t="shared" si="11"/>
        <v>38.145612652930566</v>
      </c>
      <c r="U24">
        <f t="shared" si="12"/>
        <v>37.307283870967701</v>
      </c>
      <c r="V24">
        <f t="shared" si="13"/>
        <v>6.411399563892207</v>
      </c>
      <c r="W24">
        <f t="shared" si="14"/>
        <v>47.686352060361521</v>
      </c>
      <c r="X24">
        <f t="shared" si="15"/>
        <v>3.0046095843188572</v>
      </c>
      <c r="Y24">
        <f t="shared" si="16"/>
        <v>6.3007746545921854</v>
      </c>
      <c r="Z24">
        <f t="shared" si="17"/>
        <v>3.4067899795733498</v>
      </c>
      <c r="AA24">
        <f t="shared" si="18"/>
        <v>-31.846025014645718</v>
      </c>
      <c r="AB24">
        <f t="shared" si="19"/>
        <v>-50.903954097191907</v>
      </c>
      <c r="AC24">
        <f t="shared" si="20"/>
        <v>-4.1037680316988938</v>
      </c>
      <c r="AD24">
        <f t="shared" si="21"/>
        <v>144.44035642429668</v>
      </c>
      <c r="AE24">
        <v>43</v>
      </c>
      <c r="AF24">
        <v>9</v>
      </c>
      <c r="AG24">
        <f t="shared" si="22"/>
        <v>1</v>
      </c>
      <c r="AH24">
        <f t="shared" si="23"/>
        <v>0</v>
      </c>
      <c r="AI24">
        <f t="shared" si="24"/>
        <v>52004.615507580194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326</v>
      </c>
      <c r="AQ24">
        <v>703.63160000000005</v>
      </c>
      <c r="AR24">
        <v>879.17</v>
      </c>
      <c r="AS24">
        <f t="shared" si="27"/>
        <v>0.19966377378663958</v>
      </c>
      <c r="AT24">
        <v>0.5</v>
      </c>
      <c r="AU24">
        <f t="shared" si="28"/>
        <v>1180.1981147567285</v>
      </c>
      <c r="AV24">
        <f t="shared" si="29"/>
        <v>3.18236550242433</v>
      </c>
      <c r="AW24">
        <f t="shared" si="30"/>
        <v>117.82140470410296</v>
      </c>
      <c r="AX24">
        <f t="shared" si="31"/>
        <v>0.32954946142384284</v>
      </c>
      <c r="AY24">
        <f t="shared" si="32"/>
        <v>3.1860015155299724E-3</v>
      </c>
      <c r="AZ24">
        <f t="shared" si="33"/>
        <v>2.7104086809149539</v>
      </c>
      <c r="BA24" t="s">
        <v>327</v>
      </c>
      <c r="BB24">
        <v>589.44000000000005</v>
      </c>
      <c r="BC24">
        <f t="shared" si="34"/>
        <v>289.7299999999999</v>
      </c>
      <c r="BD24">
        <f t="shared" si="35"/>
        <v>0.60586891243571595</v>
      </c>
      <c r="BE24">
        <f t="shared" si="36"/>
        <v>0.89159407926245204</v>
      </c>
      <c r="BF24">
        <f t="shared" si="37"/>
        <v>1.0723630058129416</v>
      </c>
      <c r="BG24">
        <f t="shared" si="38"/>
        <v>0.93572100874045172</v>
      </c>
      <c r="BH24">
        <f t="shared" si="39"/>
        <v>1400.0151612903201</v>
      </c>
      <c r="BI24">
        <f t="shared" si="40"/>
        <v>1180.1981147567285</v>
      </c>
      <c r="BJ24">
        <f t="shared" si="41"/>
        <v>0.84298952424843898</v>
      </c>
      <c r="BK24">
        <f t="shared" si="42"/>
        <v>0.19597904849687828</v>
      </c>
      <c r="BL24">
        <v>6</v>
      </c>
      <c r="BM24">
        <v>0.5</v>
      </c>
      <c r="BN24" t="s">
        <v>289</v>
      </c>
      <c r="BO24">
        <v>2</v>
      </c>
      <c r="BP24">
        <v>1605221127</v>
      </c>
      <c r="BQ24">
        <v>395.86425806451598</v>
      </c>
      <c r="BR24">
        <v>400.026064516129</v>
      </c>
      <c r="BS24">
        <v>29.548274193548401</v>
      </c>
      <c r="BT24">
        <v>28.707335483870999</v>
      </c>
      <c r="BU24">
        <v>394.22374193548399</v>
      </c>
      <c r="BV24">
        <v>29.193703225806502</v>
      </c>
      <c r="BW24">
        <v>500.00861290322598</v>
      </c>
      <c r="BX24">
        <v>101.58480645161301</v>
      </c>
      <c r="BY24">
        <v>9.9967577419354803E-2</v>
      </c>
      <c r="BZ24">
        <v>36.988070967741898</v>
      </c>
      <c r="CA24">
        <v>37.307283870967701</v>
      </c>
      <c r="CB24">
        <v>999.9</v>
      </c>
      <c r="CC24">
        <v>0</v>
      </c>
      <c r="CD24">
        <v>0</v>
      </c>
      <c r="CE24">
        <v>10004.0496774194</v>
      </c>
      <c r="CF24">
        <v>0</v>
      </c>
      <c r="CG24">
        <v>316.75987096774202</v>
      </c>
      <c r="CH24">
        <v>1400.0151612903201</v>
      </c>
      <c r="CI24">
        <v>0.899992193548387</v>
      </c>
      <c r="CJ24">
        <v>0.10000781612903201</v>
      </c>
      <c r="CK24">
        <v>0</v>
      </c>
      <c r="CL24">
        <v>704.16683870967699</v>
      </c>
      <c r="CM24">
        <v>4.9993800000000004</v>
      </c>
      <c r="CN24">
        <v>9941.2683870967703</v>
      </c>
      <c r="CO24">
        <v>11164.4322580645</v>
      </c>
      <c r="CP24">
        <v>46.125</v>
      </c>
      <c r="CQ24">
        <v>47.633000000000003</v>
      </c>
      <c r="CR24">
        <v>46.561999999999998</v>
      </c>
      <c r="CS24">
        <v>47.9491935483871</v>
      </c>
      <c r="CT24">
        <v>48.5</v>
      </c>
      <c r="CU24">
        <v>1255.5025806451599</v>
      </c>
      <c r="CV24">
        <v>139.51258064516099</v>
      </c>
      <c r="CW24">
        <v>0</v>
      </c>
      <c r="CX24">
        <v>197.39999985694899</v>
      </c>
      <c r="CY24">
        <v>0</v>
      </c>
      <c r="CZ24">
        <v>703.63160000000005</v>
      </c>
      <c r="DA24">
        <v>-54.374230861768901</v>
      </c>
      <c r="DB24">
        <v>-702.23153958116302</v>
      </c>
      <c r="DC24">
        <v>9934.6980000000003</v>
      </c>
      <c r="DD24">
        <v>15</v>
      </c>
      <c r="DE24">
        <v>1605220272.5</v>
      </c>
      <c r="DF24" t="s">
        <v>307</v>
      </c>
      <c r="DG24">
        <v>1605220261</v>
      </c>
      <c r="DH24">
        <v>1605220272.5</v>
      </c>
      <c r="DI24">
        <v>18</v>
      </c>
      <c r="DJ24">
        <v>-9.6000000000000002E-2</v>
      </c>
      <c r="DK24">
        <v>-3.4000000000000002E-2</v>
      </c>
      <c r="DL24">
        <v>1.64</v>
      </c>
      <c r="DM24">
        <v>0.35499999999999998</v>
      </c>
      <c r="DN24">
        <v>401</v>
      </c>
      <c r="DO24">
        <v>30</v>
      </c>
      <c r="DP24">
        <v>0.33</v>
      </c>
      <c r="DQ24">
        <v>0.01</v>
      </c>
      <c r="DR24">
        <v>3.1866063702551899</v>
      </c>
      <c r="DS24">
        <v>-0.155329288634172</v>
      </c>
      <c r="DT24">
        <v>2.20466197412299E-2</v>
      </c>
      <c r="DU24">
        <v>1</v>
      </c>
      <c r="DV24">
        <v>-4.1642751612903197</v>
      </c>
      <c r="DW24">
        <v>0.198515806451632</v>
      </c>
      <c r="DX24">
        <v>2.7707137181246899E-2</v>
      </c>
      <c r="DY24">
        <v>1</v>
      </c>
      <c r="DZ24">
        <v>0.84063748387096804</v>
      </c>
      <c r="EA24">
        <v>3.4613516129032101E-2</v>
      </c>
      <c r="EB24">
        <v>2.7073318119621701E-3</v>
      </c>
      <c r="EC24">
        <v>1</v>
      </c>
      <c r="ED24">
        <v>3</v>
      </c>
      <c r="EE24">
        <v>3</v>
      </c>
      <c r="EF24" t="s">
        <v>291</v>
      </c>
      <c r="EG24">
        <v>100</v>
      </c>
      <c r="EH24">
        <v>100</v>
      </c>
      <c r="EI24">
        <v>1.64</v>
      </c>
      <c r="EJ24">
        <v>0.35460000000000003</v>
      </c>
      <c r="EK24">
        <v>1.64047619047614</v>
      </c>
      <c r="EL24">
        <v>0</v>
      </c>
      <c r="EM24">
        <v>0</v>
      </c>
      <c r="EN24">
        <v>0</v>
      </c>
      <c r="EO24">
        <v>0.35456499999999402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14.6</v>
      </c>
      <c r="EX24">
        <v>14.4</v>
      </c>
      <c r="EY24">
        <v>2</v>
      </c>
      <c r="EZ24">
        <v>431.46199999999999</v>
      </c>
      <c r="FA24">
        <v>538.58699999999999</v>
      </c>
      <c r="FB24">
        <v>35.796599999999998</v>
      </c>
      <c r="FC24">
        <v>33.228099999999998</v>
      </c>
      <c r="FD24">
        <v>30.000299999999999</v>
      </c>
      <c r="FE24">
        <v>32.817500000000003</v>
      </c>
      <c r="FF24">
        <v>32.8703</v>
      </c>
      <c r="FG24">
        <v>19.875699999999998</v>
      </c>
      <c r="FH24">
        <v>0</v>
      </c>
      <c r="FI24">
        <v>100</v>
      </c>
      <c r="FJ24">
        <v>-999.9</v>
      </c>
      <c r="FK24">
        <v>400</v>
      </c>
      <c r="FL24">
        <v>30.352799999999998</v>
      </c>
      <c r="FM24">
        <v>101.23099999999999</v>
      </c>
      <c r="FN24">
        <v>100.57299999999999</v>
      </c>
    </row>
    <row r="25" spans="1:170" x14ac:dyDescent="0.25">
      <c r="A25">
        <v>9</v>
      </c>
      <c r="B25">
        <v>1605221514.5</v>
      </c>
      <c r="C25">
        <v>1780.9000000953699</v>
      </c>
      <c r="D25" t="s">
        <v>328</v>
      </c>
      <c r="E25" t="s">
        <v>329</v>
      </c>
      <c r="F25" t="s">
        <v>330</v>
      </c>
      <c r="G25" t="s">
        <v>311</v>
      </c>
      <c r="H25">
        <v>1605221506.75</v>
      </c>
      <c r="I25">
        <f t="shared" si="0"/>
        <v>2.9710764925519341E-3</v>
      </c>
      <c r="J25">
        <f t="shared" si="1"/>
        <v>11.234553246857974</v>
      </c>
      <c r="K25">
        <f t="shared" si="2"/>
        <v>385.13563333333298</v>
      </c>
      <c r="L25">
        <f t="shared" si="3"/>
        <v>187.24147958418661</v>
      </c>
      <c r="M25">
        <f t="shared" si="4"/>
        <v>19.038268246571164</v>
      </c>
      <c r="N25">
        <f t="shared" si="5"/>
        <v>39.1596750623643</v>
      </c>
      <c r="O25">
        <f t="shared" si="6"/>
        <v>9.926586441334688E-2</v>
      </c>
      <c r="P25">
        <f t="shared" si="7"/>
        <v>2.9569444707901589</v>
      </c>
      <c r="Q25">
        <f t="shared" si="8"/>
        <v>9.7451051483172998E-2</v>
      </c>
      <c r="R25">
        <f t="shared" si="9"/>
        <v>6.1067197339790519E-2</v>
      </c>
      <c r="S25">
        <f t="shared" si="10"/>
        <v>231.28520767209804</v>
      </c>
      <c r="T25">
        <f t="shared" si="11"/>
        <v>37.256640576817212</v>
      </c>
      <c r="U25">
        <f t="shared" si="12"/>
        <v>36.630036666666697</v>
      </c>
      <c r="V25">
        <f t="shared" si="13"/>
        <v>6.1786712057438802</v>
      </c>
      <c r="W25">
        <f t="shared" si="14"/>
        <v>52.021202865401875</v>
      </c>
      <c r="X25">
        <f t="shared" si="15"/>
        <v>3.22203943231731</v>
      </c>
      <c r="Y25">
        <f t="shared" si="16"/>
        <v>6.193704210673328</v>
      </c>
      <c r="Z25">
        <f t="shared" si="17"/>
        <v>2.9566317734265701</v>
      </c>
      <c r="AA25">
        <f t="shared" si="18"/>
        <v>-131.02447332154028</v>
      </c>
      <c r="AB25">
        <f t="shared" si="19"/>
        <v>7.079610837633175</v>
      </c>
      <c r="AC25">
        <f t="shared" si="20"/>
        <v>0.56819853759625527</v>
      </c>
      <c r="AD25">
        <f t="shared" si="21"/>
        <v>107.90854372578718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52029.663448272324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331</v>
      </c>
      <c r="AQ25">
        <v>726.21507999999994</v>
      </c>
      <c r="AR25">
        <v>1012.05</v>
      </c>
      <c r="AS25">
        <f t="shared" si="27"/>
        <v>0.28243161899115654</v>
      </c>
      <c r="AT25">
        <v>0.5</v>
      </c>
      <c r="AU25">
        <f t="shared" si="28"/>
        <v>1180.1544988640394</v>
      </c>
      <c r="AV25">
        <f t="shared" si="29"/>
        <v>11.234553246857974</v>
      </c>
      <c r="AW25">
        <f t="shared" si="30"/>
        <v>166.65647288693384</v>
      </c>
      <c r="AX25">
        <f t="shared" si="31"/>
        <v>0.46223012697001131</v>
      </c>
      <c r="AY25">
        <f t="shared" si="32"/>
        <v>1.0009113838945795E-2</v>
      </c>
      <c r="AZ25">
        <f t="shared" si="33"/>
        <v>2.2232399585000739</v>
      </c>
      <c r="BA25" t="s">
        <v>332</v>
      </c>
      <c r="BB25">
        <v>544.25</v>
      </c>
      <c r="BC25">
        <f t="shared" si="34"/>
        <v>467.79999999999995</v>
      </c>
      <c r="BD25">
        <f t="shared" si="35"/>
        <v>0.61101949551090218</v>
      </c>
      <c r="BE25">
        <f t="shared" si="36"/>
        <v>0.82787738747456607</v>
      </c>
      <c r="BF25">
        <f t="shared" si="37"/>
        <v>0.96379254302351192</v>
      </c>
      <c r="BG25">
        <f t="shared" si="38"/>
        <v>0.88354169536250993</v>
      </c>
      <c r="BH25">
        <f t="shared" si="39"/>
        <v>1399.96366666667</v>
      </c>
      <c r="BI25">
        <f t="shared" si="40"/>
        <v>1180.1544988640394</v>
      </c>
      <c r="BJ25">
        <f t="shared" si="41"/>
        <v>0.84298937677004238</v>
      </c>
      <c r="BK25">
        <f t="shared" si="42"/>
        <v>0.19597875354008495</v>
      </c>
      <c r="BL25">
        <v>6</v>
      </c>
      <c r="BM25">
        <v>0.5</v>
      </c>
      <c r="BN25" t="s">
        <v>289</v>
      </c>
      <c r="BO25">
        <v>2</v>
      </c>
      <c r="BP25">
        <v>1605221506.75</v>
      </c>
      <c r="BQ25">
        <v>385.13563333333298</v>
      </c>
      <c r="BR25">
        <v>399.99026666666703</v>
      </c>
      <c r="BS25">
        <v>31.688776666666701</v>
      </c>
      <c r="BT25">
        <v>28.236453333333301</v>
      </c>
      <c r="BU25">
        <v>383.495</v>
      </c>
      <c r="BV25">
        <v>31.334206666666699</v>
      </c>
      <c r="BW25">
        <v>499.99836666666698</v>
      </c>
      <c r="BX25">
        <v>101.577633333333</v>
      </c>
      <c r="BY25">
        <v>9.9987933333333306E-2</v>
      </c>
      <c r="BZ25">
        <v>36.674446666666697</v>
      </c>
      <c r="CA25">
        <v>36.630036666666697</v>
      </c>
      <c r="CB25">
        <v>999.9</v>
      </c>
      <c r="CC25">
        <v>0</v>
      </c>
      <c r="CD25">
        <v>0</v>
      </c>
      <c r="CE25">
        <v>9999.2516666666706</v>
      </c>
      <c r="CF25">
        <v>0</v>
      </c>
      <c r="CG25">
        <v>169.31423333333299</v>
      </c>
      <c r="CH25">
        <v>1399.96366666667</v>
      </c>
      <c r="CI25">
        <v>0.89999759999999995</v>
      </c>
      <c r="CJ25">
        <v>0.10000242333333299</v>
      </c>
      <c r="CK25">
        <v>0</v>
      </c>
      <c r="CL25">
        <v>726.272066666667</v>
      </c>
      <c r="CM25">
        <v>4.9993800000000004</v>
      </c>
      <c r="CN25">
        <v>10215.7166666667</v>
      </c>
      <c r="CO25">
        <v>11164.0233333333</v>
      </c>
      <c r="CP25">
        <v>45.995800000000003</v>
      </c>
      <c r="CQ25">
        <v>47.678733333333298</v>
      </c>
      <c r="CR25">
        <v>46.5041333333333</v>
      </c>
      <c r="CS25">
        <v>47.811999999999998</v>
      </c>
      <c r="CT25">
        <v>48.3915333333333</v>
      </c>
      <c r="CU25">
        <v>1255.4639999999999</v>
      </c>
      <c r="CV25">
        <v>139.500666666667</v>
      </c>
      <c r="CW25">
        <v>0</v>
      </c>
      <c r="CX25">
        <v>378.69999980926502</v>
      </c>
      <c r="CY25">
        <v>0</v>
      </c>
      <c r="CZ25">
        <v>726.21507999999994</v>
      </c>
      <c r="DA25">
        <v>-5.3215384844431899</v>
      </c>
      <c r="DB25">
        <v>-83.746153930942896</v>
      </c>
      <c r="DC25">
        <v>10214.892</v>
      </c>
      <c r="DD25">
        <v>15</v>
      </c>
      <c r="DE25">
        <v>1605220272.5</v>
      </c>
      <c r="DF25" t="s">
        <v>307</v>
      </c>
      <c r="DG25">
        <v>1605220261</v>
      </c>
      <c r="DH25">
        <v>1605220272.5</v>
      </c>
      <c r="DI25">
        <v>18</v>
      </c>
      <c r="DJ25">
        <v>-9.6000000000000002E-2</v>
      </c>
      <c r="DK25">
        <v>-3.4000000000000002E-2</v>
      </c>
      <c r="DL25">
        <v>1.64</v>
      </c>
      <c r="DM25">
        <v>0.35499999999999998</v>
      </c>
      <c r="DN25">
        <v>401</v>
      </c>
      <c r="DO25">
        <v>30</v>
      </c>
      <c r="DP25">
        <v>0.33</v>
      </c>
      <c r="DQ25">
        <v>0.01</v>
      </c>
      <c r="DR25">
        <v>11.2339132097933</v>
      </c>
      <c r="DS25">
        <v>4.81432137818694E-2</v>
      </c>
      <c r="DT25">
        <v>1.4022159906477301E-2</v>
      </c>
      <c r="DU25">
        <v>1</v>
      </c>
      <c r="DV25">
        <v>-14.853270967741899</v>
      </c>
      <c r="DW25">
        <v>-1.88080645161398E-2</v>
      </c>
      <c r="DX25">
        <v>1.68527243619041E-2</v>
      </c>
      <c r="DY25">
        <v>1</v>
      </c>
      <c r="DZ25">
        <v>3.4525941935483901</v>
      </c>
      <c r="EA25">
        <v>-6.5085000000002294E-2</v>
      </c>
      <c r="EB25">
        <v>4.9905218385058302E-3</v>
      </c>
      <c r="EC25">
        <v>1</v>
      </c>
      <c r="ED25">
        <v>3</v>
      </c>
      <c r="EE25">
        <v>3</v>
      </c>
      <c r="EF25" t="s">
        <v>291</v>
      </c>
      <c r="EG25">
        <v>100</v>
      </c>
      <c r="EH25">
        <v>100</v>
      </c>
      <c r="EI25">
        <v>1.64</v>
      </c>
      <c r="EJ25">
        <v>0.35460000000000003</v>
      </c>
      <c r="EK25">
        <v>1.64047619047614</v>
      </c>
      <c r="EL25">
        <v>0</v>
      </c>
      <c r="EM25">
        <v>0</v>
      </c>
      <c r="EN25">
        <v>0</v>
      </c>
      <c r="EO25">
        <v>0.35456499999999402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20.9</v>
      </c>
      <c r="EX25">
        <v>20.7</v>
      </c>
      <c r="EY25">
        <v>2</v>
      </c>
      <c r="EZ25">
        <v>484.75299999999999</v>
      </c>
      <c r="FA25">
        <v>538.47299999999996</v>
      </c>
      <c r="FB25">
        <v>35.737099999999998</v>
      </c>
      <c r="FC25">
        <v>33.253</v>
      </c>
      <c r="FD25">
        <v>29.999099999999999</v>
      </c>
      <c r="FE25">
        <v>32.817599999999999</v>
      </c>
      <c r="FF25">
        <v>32.8611</v>
      </c>
      <c r="FG25">
        <v>19.8003</v>
      </c>
      <c r="FH25">
        <v>0</v>
      </c>
      <c r="FI25">
        <v>100</v>
      </c>
      <c r="FJ25">
        <v>-999.9</v>
      </c>
      <c r="FK25">
        <v>400</v>
      </c>
      <c r="FL25">
        <v>29.5245</v>
      </c>
      <c r="FM25">
        <v>101.22</v>
      </c>
      <c r="FN25">
        <v>100.577</v>
      </c>
    </row>
    <row r="26" spans="1:170" x14ac:dyDescent="0.25">
      <c r="A26">
        <v>10</v>
      </c>
      <c r="B26">
        <v>1605221707.0999999</v>
      </c>
      <c r="C26">
        <v>1973.5</v>
      </c>
      <c r="D26" t="s">
        <v>333</v>
      </c>
      <c r="E26" t="s">
        <v>334</v>
      </c>
      <c r="F26" t="s">
        <v>330</v>
      </c>
      <c r="G26" t="s">
        <v>311</v>
      </c>
      <c r="H26">
        <v>1605221699.0999999</v>
      </c>
      <c r="I26">
        <f t="shared" si="0"/>
        <v>1.5076121752976893E-3</v>
      </c>
      <c r="J26">
        <f t="shared" si="1"/>
        <v>6.1902679020996478</v>
      </c>
      <c r="K26">
        <f t="shared" si="2"/>
        <v>391.92103225806397</v>
      </c>
      <c r="L26">
        <f t="shared" si="3"/>
        <v>152.4167661430493</v>
      </c>
      <c r="M26">
        <f t="shared" si="4"/>
        <v>15.49756500281315</v>
      </c>
      <c r="N26">
        <f t="shared" si="5"/>
        <v>39.850088852354006</v>
      </c>
      <c r="O26">
        <f t="shared" si="6"/>
        <v>4.4409872233617462E-2</v>
      </c>
      <c r="P26">
        <f t="shared" si="7"/>
        <v>2.9570838767897647</v>
      </c>
      <c r="Q26">
        <f t="shared" si="8"/>
        <v>4.4042650170674151E-2</v>
      </c>
      <c r="R26">
        <f t="shared" si="9"/>
        <v>2.7559396562489798E-2</v>
      </c>
      <c r="S26">
        <f t="shared" si="10"/>
        <v>231.28768552943257</v>
      </c>
      <c r="T26">
        <f t="shared" si="11"/>
        <v>37.729091882503909</v>
      </c>
      <c r="U26">
        <f t="shared" si="12"/>
        <v>37.099993548387097</v>
      </c>
      <c r="V26">
        <f t="shared" si="13"/>
        <v>6.3393718473420213</v>
      </c>
      <c r="W26">
        <f t="shared" si="14"/>
        <v>48.48309382667415</v>
      </c>
      <c r="X26">
        <f t="shared" si="15"/>
        <v>3.0190015366853542</v>
      </c>
      <c r="Y26">
        <f t="shared" si="16"/>
        <v>6.2269160204136504</v>
      </c>
      <c r="Z26">
        <f t="shared" si="17"/>
        <v>3.3203703106566671</v>
      </c>
      <c r="AA26">
        <f t="shared" si="18"/>
        <v>-66.485696930628094</v>
      </c>
      <c r="AB26">
        <f t="shared" si="19"/>
        <v>-52.252974974947193</v>
      </c>
      <c r="AC26">
        <f t="shared" si="20"/>
        <v>-4.2050895298386317</v>
      </c>
      <c r="AD26">
        <f t="shared" si="21"/>
        <v>108.34392409401866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52017.211231695575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335</v>
      </c>
      <c r="AQ26">
        <v>660.11115384615402</v>
      </c>
      <c r="AR26">
        <v>840.65</v>
      </c>
      <c r="AS26">
        <f t="shared" si="27"/>
        <v>0.21476101368446554</v>
      </c>
      <c r="AT26">
        <v>0.5</v>
      </c>
      <c r="AU26">
        <f t="shared" si="28"/>
        <v>1180.1671760469608</v>
      </c>
      <c r="AV26">
        <f t="shared" si="29"/>
        <v>6.1902679020996478</v>
      </c>
      <c r="AW26">
        <f t="shared" si="30"/>
        <v>126.72694952248919</v>
      </c>
      <c r="AX26">
        <f t="shared" si="31"/>
        <v>0.36229108428002138</v>
      </c>
      <c r="AY26">
        <f t="shared" si="32"/>
        <v>5.7347937811537304E-3</v>
      </c>
      <c r="AZ26">
        <f t="shared" si="33"/>
        <v>2.8804258609409383</v>
      </c>
      <c r="BA26" t="s">
        <v>336</v>
      </c>
      <c r="BB26">
        <v>536.09</v>
      </c>
      <c r="BC26">
        <f t="shared" si="34"/>
        <v>304.55999999999995</v>
      </c>
      <c r="BD26">
        <f t="shared" si="35"/>
        <v>0.59278580954112814</v>
      </c>
      <c r="BE26">
        <f t="shared" si="36"/>
        <v>0.88827545222102799</v>
      </c>
      <c r="BF26">
        <f t="shared" si="37"/>
        <v>1.442313719465353</v>
      </c>
      <c r="BG26">
        <f t="shared" si="38"/>
        <v>0.95084704088462935</v>
      </c>
      <c r="BH26">
        <f t="shared" si="39"/>
        <v>1399.9787096774201</v>
      </c>
      <c r="BI26">
        <f t="shared" si="40"/>
        <v>1180.1671760469608</v>
      </c>
      <c r="BJ26">
        <f t="shared" si="41"/>
        <v>0.84298937397333151</v>
      </c>
      <c r="BK26">
        <f t="shared" si="42"/>
        <v>0.19597874794666315</v>
      </c>
      <c r="BL26">
        <v>6</v>
      </c>
      <c r="BM26">
        <v>0.5</v>
      </c>
      <c r="BN26" t="s">
        <v>289</v>
      </c>
      <c r="BO26">
        <v>2</v>
      </c>
      <c r="BP26">
        <v>1605221699.0999999</v>
      </c>
      <c r="BQ26">
        <v>391.92103225806397</v>
      </c>
      <c r="BR26">
        <v>400.058290322581</v>
      </c>
      <c r="BS26">
        <v>29.691532258064498</v>
      </c>
      <c r="BT26">
        <v>27.936135483870999</v>
      </c>
      <c r="BU26">
        <v>390.28177419354802</v>
      </c>
      <c r="BV26">
        <v>29.391993548387099</v>
      </c>
      <c r="BW26">
        <v>500.00622580645199</v>
      </c>
      <c r="BX26">
        <v>101.57887096774201</v>
      </c>
      <c r="BY26">
        <v>0.10000199999999999</v>
      </c>
      <c r="BZ26">
        <v>36.772229032258103</v>
      </c>
      <c r="CA26">
        <v>37.099993548387097</v>
      </c>
      <c r="CB26">
        <v>999.9</v>
      </c>
      <c r="CC26">
        <v>0</v>
      </c>
      <c r="CD26">
        <v>0</v>
      </c>
      <c r="CE26">
        <v>9999.9206451612899</v>
      </c>
      <c r="CF26">
        <v>0</v>
      </c>
      <c r="CG26">
        <v>200.11267741935501</v>
      </c>
      <c r="CH26">
        <v>1399.9787096774201</v>
      </c>
      <c r="CI26">
        <v>0.89999722580645103</v>
      </c>
      <c r="CJ26">
        <v>0.10000250322580601</v>
      </c>
      <c r="CK26">
        <v>0</v>
      </c>
      <c r="CL26">
        <v>660.26441935483797</v>
      </c>
      <c r="CM26">
        <v>4.9993800000000004</v>
      </c>
      <c r="CN26">
        <v>9539.0316129032308</v>
      </c>
      <c r="CO26">
        <v>11164.1387096774</v>
      </c>
      <c r="CP26">
        <v>46.012</v>
      </c>
      <c r="CQ26">
        <v>47.561999999999998</v>
      </c>
      <c r="CR26">
        <v>46.436999999999998</v>
      </c>
      <c r="CS26">
        <v>47.820129032258102</v>
      </c>
      <c r="CT26">
        <v>48.368903225806498</v>
      </c>
      <c r="CU26">
        <v>1255.47677419355</v>
      </c>
      <c r="CV26">
        <v>139.50193548387099</v>
      </c>
      <c r="CW26">
        <v>0</v>
      </c>
      <c r="CX26">
        <v>191.59999990463299</v>
      </c>
      <c r="CY26">
        <v>0</v>
      </c>
      <c r="CZ26">
        <v>660.11115384615402</v>
      </c>
      <c r="DA26">
        <v>-26.271521327645299</v>
      </c>
      <c r="DB26">
        <v>-325.64888844106702</v>
      </c>
      <c r="DC26">
        <v>9537.04576923077</v>
      </c>
      <c r="DD26">
        <v>15</v>
      </c>
      <c r="DE26">
        <v>1605221571.5</v>
      </c>
      <c r="DF26" t="s">
        <v>337</v>
      </c>
      <c r="DG26">
        <v>1605221571.5</v>
      </c>
      <c r="DH26">
        <v>1605221568.5</v>
      </c>
      <c r="DI26">
        <v>19</v>
      </c>
      <c r="DJ26">
        <v>-1E-3</v>
      </c>
      <c r="DK26">
        <v>-5.5E-2</v>
      </c>
      <c r="DL26">
        <v>1.639</v>
      </c>
      <c r="DM26">
        <v>0.3</v>
      </c>
      <c r="DN26">
        <v>400</v>
      </c>
      <c r="DO26">
        <v>28</v>
      </c>
      <c r="DP26">
        <v>0.08</v>
      </c>
      <c r="DQ26">
        <v>0.03</v>
      </c>
      <c r="DR26">
        <v>6.1919952673929597</v>
      </c>
      <c r="DS26">
        <v>-0.35595517481177502</v>
      </c>
      <c r="DT26">
        <v>2.8475948925251099E-2</v>
      </c>
      <c r="DU26">
        <v>1</v>
      </c>
      <c r="DV26">
        <v>-8.1377120000000005</v>
      </c>
      <c r="DW26">
        <v>0.41506491657397199</v>
      </c>
      <c r="DX26">
        <v>3.3354783305147198E-2</v>
      </c>
      <c r="DY26">
        <v>0</v>
      </c>
      <c r="DZ26">
        <v>1.755239</v>
      </c>
      <c r="EA26">
        <v>3.9613882091209703E-2</v>
      </c>
      <c r="EB26">
        <v>3.2625188122062999E-3</v>
      </c>
      <c r="EC26">
        <v>1</v>
      </c>
      <c r="ED26">
        <v>2</v>
      </c>
      <c r="EE26">
        <v>3</v>
      </c>
      <c r="EF26" t="s">
        <v>302</v>
      </c>
      <c r="EG26">
        <v>100</v>
      </c>
      <c r="EH26">
        <v>100</v>
      </c>
      <c r="EI26">
        <v>1.639</v>
      </c>
      <c r="EJ26">
        <v>0.29959999999999998</v>
      </c>
      <c r="EK26">
        <v>1.6393499999999801</v>
      </c>
      <c r="EL26">
        <v>0</v>
      </c>
      <c r="EM26">
        <v>0</v>
      </c>
      <c r="EN26">
        <v>0</v>
      </c>
      <c r="EO26">
        <v>0.29954999999999299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2.2999999999999998</v>
      </c>
      <c r="EX26">
        <v>2.2999999999999998</v>
      </c>
      <c r="EY26">
        <v>2</v>
      </c>
      <c r="EZ26">
        <v>487.45100000000002</v>
      </c>
      <c r="FA26">
        <v>539.21400000000006</v>
      </c>
      <c r="FB26">
        <v>35.613300000000002</v>
      </c>
      <c r="FC26">
        <v>32.991799999999998</v>
      </c>
      <c r="FD26">
        <v>30.000399999999999</v>
      </c>
      <c r="FE26">
        <v>32.607999999999997</v>
      </c>
      <c r="FF26">
        <v>32.671900000000001</v>
      </c>
      <c r="FG26">
        <v>19.743099999999998</v>
      </c>
      <c r="FH26">
        <v>0</v>
      </c>
      <c r="FI26">
        <v>100</v>
      </c>
      <c r="FJ26">
        <v>-999.9</v>
      </c>
      <c r="FK26">
        <v>400</v>
      </c>
      <c r="FL26">
        <v>31.543700000000001</v>
      </c>
      <c r="FM26">
        <v>101.254</v>
      </c>
      <c r="FN26">
        <v>100.599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2020-11-12T14:55:38Z</dcterms:created>
  <dcterms:modified xsi:type="dcterms:W3CDTF">2021-05-13T19:02:17Z</dcterms:modified>
</cp:coreProperties>
</file>