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6800 Point measurements\"/>
    </mc:Choice>
  </mc:AlternateContent>
  <xr:revisionPtr revIDLastSave="0" documentId="13_ncr:1_{CE173C97-1E94-40B8-8C27-F04D99AA2C48}" xr6:coauthVersionLast="46" xr6:coauthVersionMax="46" xr10:uidLastSave="{00000000-0000-0000-0000-000000000000}"/>
  <bookViews>
    <workbookView xWindow="1560" yWindow="1560" windowWidth="21600" windowHeight="11385" activeTab="1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23" i="1" l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H23" i="1"/>
  <c r="AG23" i="1"/>
  <c r="I23" i="1" s="1"/>
  <c r="Y23" i="1"/>
  <c r="X23" i="1"/>
  <c r="W23" i="1" s="1"/>
  <c r="P23" i="1"/>
  <c r="N23" i="1"/>
  <c r="K23" i="1"/>
  <c r="J23" i="1"/>
  <c r="AV23" i="1" s="1"/>
  <c r="BK22" i="1"/>
  <c r="BJ22" i="1"/>
  <c r="BI22" i="1"/>
  <c r="BH22" i="1"/>
  <c r="BG22" i="1"/>
  <c r="BF22" i="1"/>
  <c r="BE22" i="1"/>
  <c r="BD22" i="1"/>
  <c r="BC22" i="1"/>
  <c r="AX22" i="1" s="1"/>
  <c r="AZ22" i="1"/>
  <c r="AU22" i="1"/>
  <c r="AW22" i="1" s="1"/>
  <c r="AS22" i="1"/>
  <c r="AN22" i="1"/>
  <c r="AM22" i="1"/>
  <c r="AI22" i="1"/>
  <c r="AG22" i="1" s="1"/>
  <c r="Y22" i="1"/>
  <c r="X22" i="1"/>
  <c r="W22" i="1" s="1"/>
  <c r="S22" i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N21" i="1"/>
  <c r="AM21" i="1"/>
  <c r="AI21" i="1"/>
  <c r="AG21" i="1" s="1"/>
  <c r="Y21" i="1"/>
  <c r="X21" i="1"/>
  <c r="W21" i="1" s="1"/>
  <c r="P21" i="1"/>
  <c r="BK20" i="1"/>
  <c r="BJ20" i="1"/>
  <c r="BI20" i="1"/>
  <c r="AU20" i="1" s="1"/>
  <c r="BH20" i="1"/>
  <c r="BG20" i="1"/>
  <c r="BF20" i="1"/>
  <c r="BE20" i="1"/>
  <c r="BD20" i="1"/>
  <c r="BC20" i="1"/>
  <c r="AX20" i="1" s="1"/>
  <c r="AZ20" i="1"/>
  <c r="AS20" i="1"/>
  <c r="AW20" i="1" s="1"/>
  <c r="AN20" i="1"/>
  <c r="AM20" i="1"/>
  <c r="AI20" i="1"/>
  <c r="AG20" i="1" s="1"/>
  <c r="Y20" i="1"/>
  <c r="W20" i="1" s="1"/>
  <c r="X20" i="1"/>
  <c r="S20" i="1"/>
  <c r="P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M19" i="1"/>
  <c r="AN19" i="1" s="1"/>
  <c r="AI19" i="1"/>
  <c r="AG19" i="1"/>
  <c r="K19" i="1" s="1"/>
  <c r="Y19" i="1"/>
  <c r="X19" i="1"/>
  <c r="W19" i="1"/>
  <c r="P19" i="1"/>
  <c r="N19" i="1"/>
  <c r="BK18" i="1"/>
  <c r="BJ18" i="1"/>
  <c r="BI18" i="1"/>
  <c r="AU18" i="1" s="1"/>
  <c r="AW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W18" i="1" s="1"/>
  <c r="X18" i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K17" i="1" s="1"/>
  <c r="Y17" i="1"/>
  <c r="X17" i="1"/>
  <c r="W17" i="1"/>
  <c r="P17" i="1"/>
  <c r="J17" i="1"/>
  <c r="AV17" i="1" s="1"/>
  <c r="J20" i="1" l="1"/>
  <c r="AV20" i="1" s="1"/>
  <c r="AY20" i="1" s="1"/>
  <c r="I20" i="1"/>
  <c r="AH20" i="1"/>
  <c r="K20" i="1"/>
  <c r="N20" i="1"/>
  <c r="T22" i="1"/>
  <c r="U22" i="1" s="1"/>
  <c r="AA23" i="1"/>
  <c r="I21" i="1"/>
  <c r="N21" i="1"/>
  <c r="AH21" i="1"/>
  <c r="K21" i="1"/>
  <c r="J21" i="1"/>
  <c r="AV21" i="1" s="1"/>
  <c r="AY21" i="1" s="1"/>
  <c r="K22" i="1"/>
  <c r="J22" i="1"/>
  <c r="AV22" i="1" s="1"/>
  <c r="AY22" i="1" s="1"/>
  <c r="I22" i="1"/>
  <c r="AH22" i="1"/>
  <c r="N22" i="1"/>
  <c r="AU23" i="1"/>
  <c r="AY23" i="1" s="1"/>
  <c r="S23" i="1"/>
  <c r="AU17" i="1"/>
  <c r="AY17" i="1" s="1"/>
  <c r="S17" i="1"/>
  <c r="J18" i="1"/>
  <c r="AV18" i="1" s="1"/>
  <c r="AY18" i="1" s="1"/>
  <c r="AH18" i="1"/>
  <c r="N18" i="1"/>
  <c r="K18" i="1"/>
  <c r="I18" i="1"/>
  <c r="AU21" i="1"/>
  <c r="AW21" i="1" s="1"/>
  <c r="S21" i="1"/>
  <c r="N17" i="1"/>
  <c r="S18" i="1"/>
  <c r="AH19" i="1"/>
  <c r="T20" i="1"/>
  <c r="U20" i="1" s="1"/>
  <c r="I19" i="1"/>
  <c r="AH17" i="1"/>
  <c r="J19" i="1"/>
  <c r="AV19" i="1" s="1"/>
  <c r="AY19" i="1" s="1"/>
  <c r="I17" i="1"/>
  <c r="S19" i="1"/>
  <c r="AC22" i="1" l="1"/>
  <c r="V22" i="1"/>
  <c r="Z22" i="1" s="1"/>
  <c r="AA22" i="1"/>
  <c r="Q22" i="1"/>
  <c r="O22" i="1" s="1"/>
  <c r="R22" i="1" s="1"/>
  <c r="L22" i="1" s="1"/>
  <c r="M22" i="1" s="1"/>
  <c r="AA18" i="1"/>
  <c r="AA19" i="1"/>
  <c r="AW23" i="1"/>
  <c r="AA20" i="1"/>
  <c r="Q20" i="1"/>
  <c r="O20" i="1" s="1"/>
  <c r="R20" i="1" s="1"/>
  <c r="L20" i="1" s="1"/>
  <c r="M20" i="1" s="1"/>
  <c r="V20" i="1"/>
  <c r="Z20" i="1" s="1"/>
  <c r="AC20" i="1"/>
  <c r="AD20" i="1" s="1"/>
  <c r="AB20" i="1"/>
  <c r="T17" i="1"/>
  <c r="U17" i="1" s="1"/>
  <c r="AA17" i="1"/>
  <c r="AW17" i="1"/>
  <c r="T19" i="1"/>
  <c r="U19" i="1" s="1"/>
  <c r="Q19" i="1" s="1"/>
  <c r="O19" i="1" s="1"/>
  <c r="R19" i="1" s="1"/>
  <c r="L19" i="1" s="1"/>
  <c r="M19" i="1" s="1"/>
  <c r="T21" i="1"/>
  <c r="U21" i="1" s="1"/>
  <c r="AA21" i="1"/>
  <c r="T18" i="1"/>
  <c r="U18" i="1" s="1"/>
  <c r="Q18" i="1" s="1"/>
  <c r="O18" i="1" s="1"/>
  <c r="R18" i="1" s="1"/>
  <c r="L18" i="1" s="1"/>
  <c r="M18" i="1" s="1"/>
  <c r="T23" i="1"/>
  <c r="U23" i="1" s="1"/>
  <c r="AB22" i="1"/>
  <c r="AC17" i="1" l="1"/>
  <c r="AD17" i="1" s="1"/>
  <c r="AB17" i="1"/>
  <c r="V17" i="1"/>
  <c r="Z17" i="1" s="1"/>
  <c r="V21" i="1"/>
  <c r="Z21" i="1" s="1"/>
  <c r="AC21" i="1"/>
  <c r="AD21" i="1" s="1"/>
  <c r="AB21" i="1"/>
  <c r="V23" i="1"/>
  <c r="Z23" i="1" s="1"/>
  <c r="AC23" i="1"/>
  <c r="AD23" i="1" s="1"/>
  <c r="Q23" i="1"/>
  <c r="O23" i="1" s="1"/>
  <c r="R23" i="1" s="1"/>
  <c r="L23" i="1" s="1"/>
  <c r="M23" i="1" s="1"/>
  <c r="AB23" i="1"/>
  <c r="AC19" i="1"/>
  <c r="AB19" i="1"/>
  <c r="V19" i="1"/>
  <c r="Z19" i="1" s="1"/>
  <c r="Q17" i="1"/>
  <c r="O17" i="1" s="1"/>
  <c r="R17" i="1" s="1"/>
  <c r="L17" i="1" s="1"/>
  <c r="M17" i="1" s="1"/>
  <c r="V18" i="1"/>
  <c r="Z18" i="1" s="1"/>
  <c r="AC18" i="1"/>
  <c r="AD18" i="1" s="1"/>
  <c r="AB18" i="1"/>
  <c r="Q21" i="1"/>
  <c r="O21" i="1" s="1"/>
  <c r="R21" i="1" s="1"/>
  <c r="L21" i="1" s="1"/>
  <c r="M21" i="1" s="1"/>
  <c r="AD22" i="1"/>
  <c r="AD19" i="1" l="1"/>
</calcChain>
</file>

<file path=xl/sharedStrings.xml><?xml version="1.0" encoding="utf-8"?>
<sst xmlns="http://schemas.openxmlformats.org/spreadsheetml/2006/main" count="612" uniqueCount="323">
  <si>
    <t>File opened</t>
  </si>
  <si>
    <t>2020-11-11 13:58:29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</si>
  <si>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</si>
  <si>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</si>
  <si>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</si>
  <si>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</si>
  <si>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</si>
  <si>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</si>
  <si>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</si>
  <si>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</si>
  <si>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</si>
  <si>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</si>
  <si>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</si>
  <si>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{"tbzero": "0.134552", "flowazero": "0.29042", "co2bspan1": "1.00108", "h2oaspan1": "1.00771", "h2obspan1": "0.99587", "co2bspan2a": "0.310949", "co2azero": "0.965182", "co2aspanconc2": "299.2", "flowmeterzero": "1.00299", "h2obspan2": "0", "h2oaspan2a": "0.0696095", "chamberpressurezero": "2.68126", "h2oaspanconc2": "0", "flowbzero": "0.29097", "h2oaspan2b": "0.070146", "h2oaspan2": "0", "h2obspan2b": "0.0705964", "co2bspan2b": "0.308367", "co2aspan1": "1.00054", "co2aspan2": "-0.0279682", "co2aspan2a": "0.308883", "oxygen": "21", "h2obspanconc2": "0", "co2aspanconc1": "2500", "co2bspanconc2": "299.2", "ssb_ref": "37377.7", "h2obspan2a": "0.0708892", "tazero": "0.0863571", "co2aspan2b": "0.306383", "h2obzero": "1.1444", "ssa_ref": "35809.5", "co2bzero": "0.964262", "co2bspan2": "-0.0301809", "h2oaspanconc1": "12.28", "h2obspanconc1": "12.28", "co2bspanconc1": "2500", "h2oazero": "1.13424"}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</si>
  <si>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</si>
  <si>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</si>
  <si>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</si>
  <si>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</si>
  <si>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</si>
  <si>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</si>
  <si>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</si>
  <si>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</si>
  <si>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</si>
  <si>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13:58:29</t>
  </si>
  <si>
    <t>Stability Definition:	ΔH2O (Meas2): Slp&lt;0.2 Per=15	ΔCO2 (Meas2): Slp&lt;0.2 Per=15	A (GasEx):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</si>
  <si>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</si>
  <si>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</si>
  <si>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</si>
  <si>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</si>
  <si>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</si>
  <si>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</si>
  <si>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</si>
  <si>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</si>
  <si>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</si>
  <si>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</si>
  <si>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</si>
  <si>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</si>
  <si>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</si>
  <si>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</si>
  <si>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</si>
  <si>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</si>
  <si>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</si>
  <si>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</si>
  <si>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</si>
  <si>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</si>
  <si>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</si>
  <si>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</si>
  <si>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</si>
  <si>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</si>
  <si>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</si>
  <si>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</si>
  <si>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</si>
  <si>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</si>
  <si>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</si>
  <si>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</si>
  <si>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</si>
  <si>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</si>
  <si>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</si>
  <si>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</si>
  <si>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</si>
  <si>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</si>
  <si>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</si>
  <si>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</si>
  <si>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</si>
  <si>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</si>
  <si>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</si>
  <si>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</si>
  <si>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</si>
  <si>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</si>
  <si>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</si>
  <si>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</si>
  <si>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</si>
  <si>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</si>
  <si>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</si>
  <si>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</si>
  <si>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</si>
  <si>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2.12388 67.7208 371.498 626.253 885.017 1101.68 1303.01 1490.44</t>
  </si>
  <si>
    <t>Fs_true</t>
  </si>
  <si>
    <t>-0.218097 100.428 405.096 601.227 801.302 1000.72 1202.37 1400.89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</si>
  <si>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</si>
  <si>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</si>
  <si>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</si>
  <si>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</si>
  <si>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</si>
  <si>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</si>
  <si>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</si>
  <si>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</si>
  <si>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</si>
  <si>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</si>
  <si>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</si>
  <si>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</si>
  <si>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</si>
  <si>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</si>
  <si>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</si>
  <si>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</si>
  <si>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</si>
  <si>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</si>
  <si>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</si>
  <si>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</si>
  <si>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</si>
  <si>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</si>
  <si>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</si>
  <si>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</si>
  <si>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</si>
  <si>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</si>
  <si>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</si>
  <si>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</si>
  <si>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</si>
  <si>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</si>
  <si>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</si>
  <si>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</si>
  <si>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</si>
  <si>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</si>
  <si>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</si>
  <si>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</si>
  <si>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</si>
  <si>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</si>
  <si>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</si>
  <si>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</si>
  <si>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</si>
  <si>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</si>
  <si>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</si>
  <si>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</si>
  <si>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</si>
  <si>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</si>
  <si>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</si>
  <si>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</si>
  <si>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</si>
  <si>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</si>
  <si>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</si>
  <si>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</si>
  <si>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</si>
  <si>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</si>
  <si>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</si>
  <si>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</si>
  <si>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</si>
  <si>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</si>
  <si>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</si>
  <si>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</si>
  <si>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</si>
  <si>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</si>
  <si>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</si>
  <si>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</si>
  <si>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</si>
  <si>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</si>
  <si>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</si>
  <si>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</si>
  <si>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</si>
  <si>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</si>
  <si>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</si>
  <si>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</si>
  <si>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</si>
  <si>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</si>
  <si>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</si>
  <si>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</si>
  <si>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</si>
  <si>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</si>
  <si>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</si>
  <si>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</si>
  <si>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</si>
  <si>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</si>
  <si>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</si>
  <si>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</si>
  <si>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</si>
  <si>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</si>
  <si>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</si>
  <si>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</si>
  <si>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</si>
  <si>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</si>
  <si>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</si>
  <si>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</si>
  <si>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</si>
  <si>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</si>
  <si>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</si>
  <si>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</si>
  <si>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</si>
  <si>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</si>
  <si>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</si>
  <si>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</si>
  <si>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</si>
  <si>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</si>
  <si>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</si>
  <si>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</si>
  <si>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</si>
  <si>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</si>
  <si>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</si>
  <si>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</si>
  <si>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</si>
  <si>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</si>
  <si>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</si>
  <si>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</si>
  <si>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</si>
  <si>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</si>
  <si>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</si>
  <si>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</si>
  <si>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</si>
  <si>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</si>
  <si>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</si>
  <si>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</si>
  <si>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</si>
  <si>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</si>
  <si>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</si>
  <si>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</si>
  <si>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</si>
  <si>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</si>
  <si>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</si>
  <si>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</si>
  <si>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</si>
  <si>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</si>
  <si>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</si>
  <si>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</si>
  <si>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</si>
  <si>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</si>
  <si>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</si>
  <si>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</si>
  <si>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</si>
  <si>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</si>
  <si>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</si>
  <si>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</si>
  <si>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</si>
  <si>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</si>
  <si>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</si>
  <si>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</si>
  <si>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</si>
  <si>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</si>
  <si>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</si>
  <si>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</si>
  <si>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</si>
  <si>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</si>
  <si>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</si>
  <si>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</si>
  <si>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</si>
  <si>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</si>
  <si>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</si>
  <si>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</si>
  <si>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</si>
  <si>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</si>
  <si>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</si>
  <si>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</si>
  <si>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</si>
  <si>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</si>
  <si>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</si>
  <si>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</si>
  <si>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</si>
  <si>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</si>
  <si>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</si>
  <si>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</si>
  <si>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</si>
  <si>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</si>
  <si>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</si>
  <si>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</si>
  <si>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</si>
  <si>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</si>
  <si>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</si>
  <si>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</si>
  <si>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</si>
  <si>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</si>
  <si>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</si>
  <si>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</si>
  <si>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</si>
  <si>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</si>
  <si>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</si>
  <si>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</si>
  <si>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</si>
  <si>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</si>
  <si>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</si>
  <si>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</si>
  <si>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</si>
  <si>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</si>
  <si>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</si>
  <si>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</si>
  <si>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</si>
  <si>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</si>
  <si>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</si>
  <si>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</si>
  <si>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</si>
  <si>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</si>
  <si>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</si>
  <si>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</si>
  <si>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</si>
  <si>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</si>
  <si>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</si>
  <si>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20201112 14:03:05</t>
  </si>
  <si>
    <t>14:03:05</t>
  </si>
  <si>
    <t>588155.01</t>
  </si>
  <si>
    <t>_10</t>
  </si>
  <si>
    <t>RECT-4143-20200907-06_33_50</t>
  </si>
  <si>
    <t>RECT-5124-20201112-14_03_21</t>
  </si>
  <si>
    <t>DARK-5125-20201112-14_03_23</t>
  </si>
  <si>
    <t>0: Broadleaf</t>
  </si>
  <si>
    <t>14:00:23</t>
  </si>
  <si>
    <t>2/3</t>
  </si>
  <si>
    <t>20201112 14:07:00</t>
  </si>
  <si>
    <t>14:07:00</t>
  </si>
  <si>
    <t>RECT-5126-20201112-14_07_16</t>
  </si>
  <si>
    <t>DARK-5127-20201112-14_07_18</t>
  </si>
  <si>
    <t>20201112 14:10:12</t>
  </si>
  <si>
    <t>14:10:12</t>
  </si>
  <si>
    <t>2214.4</t>
  </si>
  <si>
    <t>_9</t>
  </si>
  <si>
    <t>RECT-5128-20201112-14_10_28</t>
  </si>
  <si>
    <t>DARK-5129-20201112-14_10_31</t>
  </si>
  <si>
    <t>0/3</t>
  </si>
  <si>
    <t>20201112 14:13:27</t>
  </si>
  <si>
    <t>14:13:27</t>
  </si>
  <si>
    <t>RECT-5130-20201112-14_13_43</t>
  </si>
  <si>
    <t>DARK-5131-20201112-14_13_45</t>
  </si>
  <si>
    <t>1/3</t>
  </si>
  <si>
    <t>20201112 14:18:30</t>
  </si>
  <si>
    <t>14:18:30</t>
  </si>
  <si>
    <t>RECT-5132-20201112-14_18_46</t>
  </si>
  <si>
    <t>DARK-5133-20201112-14_18_48</t>
  </si>
  <si>
    <t>20201112 14:22:08</t>
  </si>
  <si>
    <t>14:22:08</t>
  </si>
  <si>
    <t>RECT-5134-20201112-14_22_24</t>
  </si>
  <si>
    <t>DARK-5135-20201112-14_22_26</t>
  </si>
  <si>
    <t>14:19:34</t>
  </si>
  <si>
    <t>20201112 14:26:32</t>
  </si>
  <si>
    <t>14:26:32</t>
  </si>
  <si>
    <t>Vru42</t>
  </si>
  <si>
    <t>_5</t>
  </si>
  <si>
    <t>RECT-5136-20201112-14_26_48</t>
  </si>
  <si>
    <t>DARK-5137-20201112-14_26_50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</si>
</sst>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3"/>
  <sheetViews>
    <sheetView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27</v>
      </c>
    </row>
    <row r="3" spans="1:170" x14ac:dyDescent="0.25">
      <c r="B3">
        <v>4</v>
      </c>
      <c r="C3">
        <v>21</v>
      </c>
    </row>
    <row r="4" spans="1:170" x14ac:dyDescent="0.25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70" x14ac:dyDescent="0.25">
      <c r="B5" t="s">
        <v>15</v>
      </c>
      <c r="C5" t="s">
        <v>31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0" x14ac:dyDescent="0.25">
      <c r="B9" t="s">
        <v>47</v>
      </c>
      <c r="C9" t="s">
        <v>49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76</v>
      </c>
      <c r="G13" t="s">
        <v>78</v>
      </c>
      <c r="H13">
        <v>0</v>
      </c>
    </row>
    <row r="14" spans="1:170" x14ac:dyDescent="0.25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81</v>
      </c>
      <c r="G14" t="s">
        <v>81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90</v>
      </c>
      <c r="DN14" t="s">
        <v>90</v>
      </c>
      <c r="DO14" t="s">
        <v>90</v>
      </c>
      <c r="DP14" t="s">
        <v>90</v>
      </c>
      <c r="DQ14" t="s">
        <v>90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91</v>
      </c>
      <c r="DY14" t="s">
        <v>91</v>
      </c>
      <c r="DZ14" t="s">
        <v>91</v>
      </c>
      <c r="EA14" t="s">
        <v>91</v>
      </c>
      <c r="EB14" t="s">
        <v>91</v>
      </c>
      <c r="EC14" t="s">
        <v>91</v>
      </c>
      <c r="ED14" t="s">
        <v>91</v>
      </c>
      <c r="EE14" t="s">
        <v>91</v>
      </c>
      <c r="EF14" t="s">
        <v>91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92</v>
      </c>
      <c r="EN14" t="s">
        <v>92</v>
      </c>
      <c r="EO14" t="s">
        <v>92</v>
      </c>
      <c r="EP14" t="s">
        <v>92</v>
      </c>
      <c r="EQ14" t="s">
        <v>92</v>
      </c>
      <c r="ER14" t="s">
        <v>92</v>
      </c>
      <c r="ES14" t="s">
        <v>92</v>
      </c>
      <c r="ET14" t="s">
        <v>92</v>
      </c>
      <c r="EU14" t="s">
        <v>92</v>
      </c>
      <c r="EV14" t="s">
        <v>92</v>
      </c>
      <c r="EW14" t="s">
        <v>92</v>
      </c>
      <c r="EX14" t="s">
        <v>92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93</v>
      </c>
      <c r="FF14" t="s">
        <v>93</v>
      </c>
      <c r="FG14" t="s">
        <v>93</v>
      </c>
      <c r="FH14" t="s">
        <v>93</v>
      </c>
      <c r="FI14" t="s">
        <v>93</v>
      </c>
      <c r="FJ14" t="s">
        <v>93</v>
      </c>
      <c r="FK14" t="s">
        <v>93</v>
      </c>
      <c r="FL14" t="s">
        <v>93</v>
      </c>
      <c r="FM14" t="s">
        <v>93</v>
      </c>
      <c r="FN14" t="s">
        <v>93</v>
      </c>
    </row>
    <row r="15" spans="1:170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119</v>
      </c>
      <c r="AA15" t="s">
        <v>120</v>
      </c>
      <c r="AB15" t="s">
        <v>121</v>
      </c>
      <c r="AC15" t="s">
        <v>122</v>
      </c>
      <c r="AD15" t="s">
        <v>123</v>
      </c>
      <c r="AE15" t="s">
        <v>83</v>
      </c>
      <c r="AF15" t="s">
        <v>124</v>
      </c>
      <c r="AG15" t="s">
        <v>125</v>
      </c>
      <c r="AH15" t="s">
        <v>126</v>
      </c>
      <c r="AI15" t="s">
        <v>127</v>
      </c>
      <c r="AJ15" t="s">
        <v>128</v>
      </c>
      <c r="AK15" t="s">
        <v>129</v>
      </c>
      <c r="AL15" t="s">
        <v>130</v>
      </c>
      <c r="AM15" t="s">
        <v>131</v>
      </c>
      <c r="AN15" t="s">
        <v>132</v>
      </c>
      <c r="AO15" t="s">
        <v>133</v>
      </c>
      <c r="AP15" t="s">
        <v>134</v>
      </c>
      <c r="AQ15" t="s">
        <v>135</v>
      </c>
      <c r="AR15" t="s">
        <v>136</v>
      </c>
      <c r="AS15" t="s">
        <v>137</v>
      </c>
      <c r="AT15" t="s">
        <v>138</v>
      </c>
      <c r="AU15" t="s">
        <v>139</v>
      </c>
      <c r="AV15" t="s">
        <v>140</v>
      </c>
      <c r="AW15" t="s">
        <v>141</v>
      </c>
      <c r="AX15" t="s">
        <v>142</v>
      </c>
      <c r="AY15" t="s">
        <v>143</v>
      </c>
      <c r="AZ15" t="s">
        <v>144</v>
      </c>
      <c r="BA15" t="s">
        <v>145</v>
      </c>
      <c r="BB15" t="s">
        <v>146</v>
      </c>
      <c r="BC15" t="s">
        <v>147</v>
      </c>
      <c r="BD15" t="s">
        <v>148</v>
      </c>
      <c r="BE15" t="s">
        <v>149</v>
      </c>
      <c r="BF15" t="s">
        <v>150</v>
      </c>
      <c r="BG15" t="s">
        <v>151</v>
      </c>
      <c r="BH15" t="s">
        <v>152</v>
      </c>
      <c r="BI15" t="s">
        <v>153</v>
      </c>
      <c r="BJ15" t="s">
        <v>154</v>
      </c>
      <c r="BK15" t="s">
        <v>155</v>
      </c>
      <c r="BL15" t="s">
        <v>156</v>
      </c>
      <c r="BM15" t="s">
        <v>157</v>
      </c>
      <c r="BN15" t="s">
        <v>158</v>
      </c>
      <c r="BO15" t="s">
        <v>159</v>
      </c>
      <c r="BP15" t="s">
        <v>101</v>
      </c>
      <c r="BQ15" t="s">
        <v>160</v>
      </c>
      <c r="BR15" t="s">
        <v>161</v>
      </c>
      <c r="BS15" t="s">
        <v>162</v>
      </c>
      <c r="BT15" t="s">
        <v>163</v>
      </c>
      <c r="BU15" t="s">
        <v>164</v>
      </c>
      <c r="BV15" t="s">
        <v>165</v>
      </c>
      <c r="BW15" t="s">
        <v>166</v>
      </c>
      <c r="BX15" t="s">
        <v>167</v>
      </c>
      <c r="BY15" t="s">
        <v>168</v>
      </c>
      <c r="BZ15" t="s">
        <v>169</v>
      </c>
      <c r="CA15" t="s">
        <v>170</v>
      </c>
      <c r="CB15" t="s">
        <v>171</v>
      </c>
      <c r="CC15" t="s">
        <v>172</v>
      </c>
      <c r="CD15" t="s">
        <v>173</v>
      </c>
      <c r="CE15" t="s">
        <v>174</v>
      </c>
      <c r="CF15" t="s">
        <v>175</v>
      </c>
      <c r="CG15" t="s">
        <v>176</v>
      </c>
      <c r="CH15" t="s">
        <v>177</v>
      </c>
      <c r="CI15" t="s">
        <v>178</v>
      </c>
      <c r="CJ15" t="s">
        <v>179</v>
      </c>
      <c r="CK15" t="s">
        <v>180</v>
      </c>
      <c r="CL15" t="s">
        <v>181</v>
      </c>
      <c r="CM15" t="s">
        <v>182</v>
      </c>
      <c r="CN15" t="s">
        <v>183</v>
      </c>
      <c r="CO15" t="s">
        <v>184</v>
      </c>
      <c r="CP15" t="s">
        <v>185</v>
      </c>
      <c r="CQ15" t="s">
        <v>186</v>
      </c>
      <c r="CR15" t="s">
        <v>187</v>
      </c>
      <c r="CS15" t="s">
        <v>188</v>
      </c>
      <c r="CT15" t="s">
        <v>189</v>
      </c>
      <c r="CU15" t="s">
        <v>190</v>
      </c>
      <c r="CV15" t="s">
        <v>191</v>
      </c>
      <c r="CW15" t="s">
        <v>192</v>
      </c>
      <c r="CX15" t="s">
        <v>193</v>
      </c>
      <c r="CY15" t="s">
        <v>194</v>
      </c>
      <c r="CZ15" t="s">
        <v>195</v>
      </c>
      <c r="DA15" t="s">
        <v>196</v>
      </c>
      <c r="DB15" t="s">
        <v>197</v>
      </c>
      <c r="DC15" t="s">
        <v>198</v>
      </c>
      <c r="DD15" t="s">
        <v>199</v>
      </c>
      <c r="DE15" t="s">
        <v>95</v>
      </c>
      <c r="DF15" t="s">
        <v>98</v>
      </c>
      <c r="DG15" t="s">
        <v>200</v>
      </c>
      <c r="DH15" t="s">
        <v>201</v>
      </c>
      <c r="DI15" t="s">
        <v>202</v>
      </c>
      <c r="DJ15" t="s">
        <v>203</v>
      </c>
      <c r="DK15" t="s">
        <v>204</v>
      </c>
      <c r="DL15" t="s">
        <v>205</v>
      </c>
      <c r="DM15" t="s">
        <v>206</v>
      </c>
      <c r="DN15" t="s">
        <v>207</v>
      </c>
      <c r="DO15" t="s">
        <v>208</v>
      </c>
      <c r="DP15" t="s">
        <v>209</v>
      </c>
      <c r="DQ15" t="s">
        <v>210</v>
      </c>
      <c r="DR15" t="s">
        <v>211</v>
      </c>
      <c r="DS15" t="s">
        <v>212</v>
      </c>
      <c r="DT15" t="s">
        <v>213</v>
      </c>
      <c r="DU15" t="s">
        <v>214</v>
      </c>
      <c r="DV15" t="s">
        <v>215</v>
      </c>
      <c r="DW15" t="s">
        <v>216</v>
      </c>
      <c r="DX15" t="s">
        <v>217</v>
      </c>
      <c r="DY15" t="s">
        <v>218</v>
      </c>
      <c r="DZ15" t="s">
        <v>219</v>
      </c>
      <c r="EA15" t="s">
        <v>220</v>
      </c>
      <c r="EB15" t="s">
        <v>221</v>
      </c>
      <c r="EC15" t="s">
        <v>222</v>
      </c>
      <c r="ED15" t="s">
        <v>223</v>
      </c>
      <c r="EE15" t="s">
        <v>224</v>
      </c>
      <c r="EF15" t="s">
        <v>225</v>
      </c>
      <c r="EG15" t="s">
        <v>226</v>
      </c>
      <c r="EH15" t="s">
        <v>227</v>
      </c>
      <c r="EI15" t="s">
        <v>228</v>
      </c>
      <c r="EJ15" t="s">
        <v>229</v>
      </c>
      <c r="EK15" t="s">
        <v>230</v>
      </c>
      <c r="EL15" t="s">
        <v>231</v>
      </c>
      <c r="EM15" t="s">
        <v>232</v>
      </c>
      <c r="EN15" t="s">
        <v>233</v>
      </c>
      <c r="EO15" t="s">
        <v>234</v>
      </c>
      <c r="EP15" t="s">
        <v>235</v>
      </c>
      <c r="EQ15" t="s">
        <v>236</v>
      </c>
      <c r="ER15" t="s">
        <v>237</v>
      </c>
      <c r="ES15" t="s">
        <v>238</v>
      </c>
      <c r="ET15" t="s">
        <v>239</v>
      </c>
      <c r="EU15" t="s">
        <v>240</v>
      </c>
      <c r="EV15" t="s">
        <v>241</v>
      </c>
      <c r="EW15" t="s">
        <v>242</v>
      </c>
      <c r="EX15" t="s">
        <v>243</v>
      </c>
      <c r="EY15" t="s">
        <v>244</v>
      </c>
      <c r="EZ15" t="s">
        <v>245</v>
      </c>
      <c r="FA15" t="s">
        <v>246</v>
      </c>
      <c r="FB15" t="s">
        <v>247</v>
      </c>
      <c r="FC15" t="s">
        <v>248</v>
      </c>
      <c r="FD15" t="s">
        <v>249</v>
      </c>
      <c r="FE15" t="s">
        <v>250</v>
      </c>
      <c r="FF15" t="s">
        <v>251</v>
      </c>
      <c r="FG15" t="s">
        <v>252</v>
      </c>
      <c r="FH15" t="s">
        <v>253</v>
      </c>
      <c r="FI15" t="s">
        <v>254</v>
      </c>
      <c r="FJ15" t="s">
        <v>255</v>
      </c>
      <c r="FK15" t="s">
        <v>256</v>
      </c>
      <c r="FL15" t="s">
        <v>257</v>
      </c>
      <c r="FM15" t="s">
        <v>258</v>
      </c>
      <c r="FN15" t="s">
        <v>259</v>
      </c>
    </row>
    <row r="16" spans="1:170" x14ac:dyDescent="0.25">
      <c r="B16" t="s">
        <v>260</v>
      </c>
      <c r="C16" t="s">
        <v>260</v>
      </c>
      <c r="H16" t="s">
        <v>260</v>
      </c>
      <c r="I16" t="s">
        <v>261</v>
      </c>
      <c r="J16" t="s">
        <v>262</v>
      </c>
      <c r="K16" t="s">
        <v>263</v>
      </c>
      <c r="L16" t="s">
        <v>263</v>
      </c>
      <c r="M16" t="s">
        <v>167</v>
      </c>
      <c r="N16" t="s">
        <v>167</v>
      </c>
      <c r="O16" t="s">
        <v>261</v>
      </c>
      <c r="P16" t="s">
        <v>261</v>
      </c>
      <c r="Q16" t="s">
        <v>261</v>
      </c>
      <c r="R16" t="s">
        <v>261</v>
      </c>
      <c r="S16" t="s">
        <v>264</v>
      </c>
      <c r="T16" t="s">
        <v>265</v>
      </c>
      <c r="U16" t="s">
        <v>265</v>
      </c>
      <c r="V16" t="s">
        <v>266</v>
      </c>
      <c r="W16" t="s">
        <v>267</v>
      </c>
      <c r="X16" t="s">
        <v>266</v>
      </c>
      <c r="Y16" t="s">
        <v>266</v>
      </c>
      <c r="Z16" t="s">
        <v>266</v>
      </c>
      <c r="AA16" t="s">
        <v>264</v>
      </c>
      <c r="AB16" t="s">
        <v>264</v>
      </c>
      <c r="AC16" t="s">
        <v>264</v>
      </c>
      <c r="AD16" t="s">
        <v>264</v>
      </c>
      <c r="AE16" t="s">
        <v>268</v>
      </c>
      <c r="AF16" t="s">
        <v>267</v>
      </c>
      <c r="AH16" t="s">
        <v>267</v>
      </c>
      <c r="AI16" t="s">
        <v>268</v>
      </c>
      <c r="AO16" t="s">
        <v>262</v>
      </c>
      <c r="AU16" t="s">
        <v>262</v>
      </c>
      <c r="AV16" t="s">
        <v>262</v>
      </c>
      <c r="AW16" t="s">
        <v>262</v>
      </c>
      <c r="AY16" t="s">
        <v>269</v>
      </c>
      <c r="BH16" t="s">
        <v>262</v>
      </c>
      <c r="BI16" t="s">
        <v>262</v>
      </c>
      <c r="BK16" t="s">
        <v>270</v>
      </c>
      <c r="BL16" t="s">
        <v>271</v>
      </c>
      <c r="BO16" t="s">
        <v>261</v>
      </c>
      <c r="BP16" t="s">
        <v>260</v>
      </c>
      <c r="BQ16" t="s">
        <v>263</v>
      </c>
      <c r="BR16" t="s">
        <v>263</v>
      </c>
      <c r="BS16" t="s">
        <v>272</v>
      </c>
      <c r="BT16" t="s">
        <v>272</v>
      </c>
      <c r="BU16" t="s">
        <v>263</v>
      </c>
      <c r="BV16" t="s">
        <v>272</v>
      </c>
      <c r="BW16" t="s">
        <v>268</v>
      </c>
      <c r="BX16" t="s">
        <v>266</v>
      </c>
      <c r="BY16" t="s">
        <v>266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273</v>
      </c>
      <c r="CF16" t="s">
        <v>262</v>
      </c>
      <c r="CG16" t="s">
        <v>262</v>
      </c>
      <c r="CH16" t="s">
        <v>262</v>
      </c>
      <c r="CM16" t="s">
        <v>262</v>
      </c>
      <c r="CP16" t="s">
        <v>265</v>
      </c>
      <c r="CQ16" t="s">
        <v>265</v>
      </c>
      <c r="CR16" t="s">
        <v>265</v>
      </c>
      <c r="CS16" t="s">
        <v>265</v>
      </c>
      <c r="CT16" t="s">
        <v>265</v>
      </c>
      <c r="CU16" t="s">
        <v>262</v>
      </c>
      <c r="CV16" t="s">
        <v>262</v>
      </c>
      <c r="CW16" t="s">
        <v>262</v>
      </c>
      <c r="CX16" t="s">
        <v>260</v>
      </c>
      <c r="DA16" t="s">
        <v>274</v>
      </c>
      <c r="DB16" t="s">
        <v>274</v>
      </c>
      <c r="DD16" t="s">
        <v>260</v>
      </c>
      <c r="DE16" t="s">
        <v>275</v>
      </c>
      <c r="DG16" t="s">
        <v>260</v>
      </c>
      <c r="DH16" t="s">
        <v>260</v>
      </c>
      <c r="DJ16" t="s">
        <v>276</v>
      </c>
      <c r="DK16" t="s">
        <v>277</v>
      </c>
      <c r="DL16" t="s">
        <v>276</v>
      </c>
      <c r="DM16" t="s">
        <v>277</v>
      </c>
      <c r="DN16" t="s">
        <v>276</v>
      </c>
      <c r="DO16" t="s">
        <v>277</v>
      </c>
      <c r="DP16" t="s">
        <v>267</v>
      </c>
      <c r="DQ16" t="s">
        <v>267</v>
      </c>
      <c r="DR16" t="s">
        <v>262</v>
      </c>
      <c r="DS16" t="s">
        <v>278</v>
      </c>
      <c r="DT16" t="s">
        <v>262</v>
      </c>
      <c r="DV16" t="s">
        <v>263</v>
      </c>
      <c r="DW16" t="s">
        <v>279</v>
      </c>
      <c r="DX16" t="s">
        <v>263</v>
      </c>
      <c r="DZ16" t="s">
        <v>272</v>
      </c>
      <c r="EA16" t="s">
        <v>280</v>
      </c>
      <c r="EB16" t="s">
        <v>272</v>
      </c>
      <c r="EG16" t="s">
        <v>267</v>
      </c>
      <c r="EH16" t="s">
        <v>267</v>
      </c>
      <c r="EI16" t="s">
        <v>276</v>
      </c>
      <c r="EJ16" t="s">
        <v>277</v>
      </c>
      <c r="EK16" t="s">
        <v>277</v>
      </c>
      <c r="EO16" t="s">
        <v>277</v>
      </c>
      <c r="ES16" t="s">
        <v>263</v>
      </c>
      <c r="ET16" t="s">
        <v>263</v>
      </c>
      <c r="EU16" t="s">
        <v>272</v>
      </c>
      <c r="EV16" t="s">
        <v>272</v>
      </c>
      <c r="EW16" t="s">
        <v>281</v>
      </c>
      <c r="EX16" t="s">
        <v>281</v>
      </c>
      <c r="EZ16" t="s">
        <v>268</v>
      </c>
      <c r="FA16" t="s">
        <v>268</v>
      </c>
      <c r="FB16" t="s">
        <v>265</v>
      </c>
      <c r="FC16" t="s">
        <v>265</v>
      </c>
      <c r="FD16" t="s">
        <v>265</v>
      </c>
      <c r="FE16" t="s">
        <v>265</v>
      </c>
      <c r="FF16" t="s">
        <v>265</v>
      </c>
      <c r="FG16" t="s">
        <v>267</v>
      </c>
      <c r="FH16" t="s">
        <v>267</v>
      </c>
      <c r="FI16" t="s">
        <v>267</v>
      </c>
      <c r="FJ16" t="s">
        <v>265</v>
      </c>
      <c r="FK16" t="s">
        <v>263</v>
      </c>
      <c r="FL16" t="s">
        <v>272</v>
      </c>
      <c r="FM16" t="s">
        <v>267</v>
      </c>
      <c r="FN16" t="s">
        <v>267</v>
      </c>
    </row>
    <row r="17" spans="1:170" x14ac:dyDescent="0.25">
      <c r="A17">
        <v>1</v>
      </c>
      <c r="B17">
        <v>1605218585.5</v>
      </c>
      <c r="C17">
        <v>0</v>
      </c>
      <c r="D17" t="s">
        <v>282</v>
      </c>
      <c r="E17" t="s">
        <v>283</v>
      </c>
      <c r="F17" t="s">
        <v>284</v>
      </c>
      <c r="G17" t="s">
        <v>285</v>
      </c>
      <c r="H17">
        <v>1605218577.75</v>
      </c>
      <c r="I17">
        <f t="shared" ref="I17:I23" si="0">BW17*AG17*(BS17-BT17)/(100*BL17*(1000-AG17*BS17))</f>
        <v>4.1266494667943059E-3</v>
      </c>
      <c r="J17">
        <f t="shared" ref="J17:J23" si="1">BW17*AG17*(BR17-BQ17*(1000-AG17*BT17)/(1000-AG17*BS17))/(100*BL17)</f>
        <v>13.3803826006788</v>
      </c>
      <c r="K17">
        <f t="shared" ref="K17:K23" si="2">BQ17 - IF(AG17&gt;1, J17*BL17*100/(AI17*CE17), 0)</f>
        <v>382.05843333333303</v>
      </c>
      <c r="L17">
        <f t="shared" ref="L17:L23" si="3">((R17-I17/2)*K17-J17)/(R17+I17/2)</f>
        <v>274.78988992632321</v>
      </c>
      <c r="M17">
        <f t="shared" ref="M17:M23" si="4">L17*(BX17+BY17)/1000</f>
        <v>28.006872112036731</v>
      </c>
      <c r="N17">
        <f t="shared" ref="N17:N23" si="5">(BQ17 - IF(AG17&gt;1, J17*BL17*100/(AI17*CE17), 0))*(BX17+BY17)/1000</f>
        <v>38.93979390784984</v>
      </c>
      <c r="O17">
        <f t="shared" ref="O17:O23" si="6">2/((1/Q17-1/P17)+SIGN(Q17)*SQRT((1/Q17-1/P17)*(1/Q17-1/P17) + 4*BM17/((BM17+1)*(BM17+1))*(2*1/Q17*1/P17-1/P17*1/P17)))</f>
        <v>0.22781720171482273</v>
      </c>
      <c r="P17">
        <f t="shared" ref="P17:P23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2.9607088736630818</v>
      </c>
      <c r="Q17">
        <f t="shared" ref="Q17:Q23" si="8">I17*(1000-(1000*0.61365*EXP(17.502*U17/(240.97+U17))/(BX17+BY17)+BS17)/2)/(1000*0.61365*EXP(17.502*U17/(240.97+U17))/(BX17+BY17)-BS17)</f>
        <v>0.21850728634010586</v>
      </c>
      <c r="R17">
        <f t="shared" ref="R17:R23" si="9">1/((BM17+1)/(O17/1.6)+1/(P17/1.37)) + BM17/((BM17+1)/(O17/1.6) + BM17/(P17/1.37))</f>
        <v>0.13737181026351059</v>
      </c>
      <c r="S17">
        <f t="shared" ref="S17:S23" si="10">(BI17*BK17)</f>
        <v>231.29301691351745</v>
      </c>
      <c r="T17">
        <f t="shared" ref="T17:T23" si="11">(BZ17+(S17+2*0.95*0.0000000567*(((BZ17+$B$7)+273)^4-(BZ17+273)^4)-44100*I17)/(1.84*29.3*P17+8*0.95*0.0000000567*(BZ17+273)^3))</f>
        <v>37.336999116546536</v>
      </c>
      <c r="U17">
        <f t="shared" ref="U17:U23" si="12">($C$7*CA17+$D$7*CB17+$E$7*T17)</f>
        <v>36.323599999999999</v>
      </c>
      <c r="V17">
        <f t="shared" ref="V17:V23" si="13">0.61365*EXP(17.502*U17/(240.97+U17))</f>
        <v>6.0758017452919137</v>
      </c>
      <c r="W17">
        <f t="shared" ref="W17:W23" si="14">(X17/Y17*100)</f>
        <v>67.195875088597575</v>
      </c>
      <c r="X17">
        <f t="shared" ref="X17:X23" si="15">BS17*(BX17+BY17)/1000</f>
        <v>4.24844786738959</v>
      </c>
      <c r="Y17">
        <f t="shared" ref="Y17:Y23" si="16">0.61365*EXP(17.502*BZ17/(240.97+BZ17))</f>
        <v>6.3224831312755772</v>
      </c>
      <c r="Z17">
        <f t="shared" ref="Z17:Z23" si="17">(V17-BS17*(BX17+BY17)/1000)</f>
        <v>1.8273538779023237</v>
      </c>
      <c r="AA17">
        <f t="shared" ref="AA17:AA23" si="18">(-I17*44100)</f>
        <v>-181.9852414856289</v>
      </c>
      <c r="AB17">
        <f t="shared" ref="AB17:AB23" si="19">2*29.3*P17*0.92*(BZ17-U17)</f>
        <v>116.12083940151156</v>
      </c>
      <c r="AC17">
        <f t="shared" ref="AC17:AC23" si="20">2*0.95*0.0000000567*(((BZ17+$B$7)+273)^4-(U17+273)^4)</f>
        <v>9.3110069663851149</v>
      </c>
      <c r="AD17">
        <f t="shared" ref="AD17:AD23" si="21">S17+AC17+AA17+AB17</f>
        <v>174.73962179578524</v>
      </c>
      <c r="AE17">
        <v>0</v>
      </c>
      <c r="AF17">
        <v>0</v>
      </c>
      <c r="AG17">
        <f t="shared" ref="AG17:AG23" si="22">IF(AE17*$H$13&gt;=AI17,1,(AI17/(AI17-AE17*$H$13)))</f>
        <v>1</v>
      </c>
      <c r="AH17">
        <f t="shared" ref="AH17:AH23" si="23">(AG17-1)*100</f>
        <v>0</v>
      </c>
      <c r="AI17">
        <f t="shared" ref="AI17:AI23" si="24">MAX(0,($B$13+$C$13*CE17)/(1+$D$13*CE17)*BX17/(BZ17+273)*$E$13)</f>
        <v>52078.068399657961</v>
      </c>
      <c r="AJ17" t="s">
        <v>286</v>
      </c>
      <c r="AK17">
        <v>715.47692307692296</v>
      </c>
      <c r="AL17">
        <v>3262.08</v>
      </c>
      <c r="AM17">
        <f t="shared" ref="AM17:AM23" si="25">AL17-AK17</f>
        <v>2546.603076923077</v>
      </c>
      <c r="AN17">
        <f t="shared" ref="AN17:AN23" si="26">AM17/AL17</f>
        <v>0.78066849277855754</v>
      </c>
      <c r="AO17">
        <v>-0.57774747981622299</v>
      </c>
      <c r="AP17" t="s">
        <v>287</v>
      </c>
      <c r="AQ17">
        <v>785.82028000000003</v>
      </c>
      <c r="AR17">
        <v>1021.68</v>
      </c>
      <c r="AS17">
        <f t="shared" ref="AS17:AS23" si="27">1-AQ17/AR17</f>
        <v>0.23085478819199745</v>
      </c>
      <c r="AT17">
        <v>0.5</v>
      </c>
      <c r="AU17">
        <f t="shared" ref="AU17:AU23" si="28">BI17</f>
        <v>1180.1981707472648</v>
      </c>
      <c r="AV17">
        <f t="shared" ref="AV17:AV23" si="29">J17</f>
        <v>13.3803826006788</v>
      </c>
      <c r="AW17">
        <f t="shared" ref="AW17:AW23" si="30">AS17*AT17*AU17</f>
        <v>136.22719936622133</v>
      </c>
      <c r="AX17">
        <f t="shared" ref="AX17:AX23" si="31">BC17/AR17</f>
        <v>0.42370409521572311</v>
      </c>
      <c r="AY17">
        <f t="shared" ref="AY17:AY23" si="32">(AV17-AO17)/AU17</f>
        <v>1.1826937565626939E-2</v>
      </c>
      <c r="AZ17">
        <f t="shared" ref="AZ17:AZ23" si="33">(AL17-AR17)/AR17</f>
        <v>2.1928588207657977</v>
      </c>
      <c r="BA17" t="s">
        <v>288</v>
      </c>
      <c r="BB17">
        <v>588.79</v>
      </c>
      <c r="BC17">
        <f t="shared" ref="BC17:BC23" si="34">AR17-BB17</f>
        <v>432.89</v>
      </c>
      <c r="BD17">
        <f t="shared" ref="BD17:BD23" si="35">(AR17-AQ17)/(AR17-BB17)</f>
        <v>0.54484908406292576</v>
      </c>
      <c r="BE17">
        <f t="shared" ref="BE17:BE23" si="36">(AL17-AR17)/(AL17-BB17)</f>
        <v>0.83806844749353793</v>
      </c>
      <c r="BF17">
        <f t="shared" ref="BF17:BF23" si="37">(AR17-AQ17)/(AR17-AK17)</f>
        <v>0.7702722074842232</v>
      </c>
      <c r="BG17">
        <f t="shared" ref="BG17:BG23" si="38">(AL17-AR17)/(AL17-AK17)</f>
        <v>0.87976018732646566</v>
      </c>
      <c r="BH17">
        <f t="shared" ref="BH17:BH23" si="39">$B$11*CF17+$C$11*CG17+$F$11*CH17*(1-CK17)</f>
        <v>1400.0160000000001</v>
      </c>
      <c r="BI17">
        <f t="shared" ref="BI17:BI23" si="40">BH17*BJ17</f>
        <v>1180.1981707472648</v>
      </c>
      <c r="BJ17">
        <f t="shared" ref="BJ17:BJ23" si="41">($B$11*$D$9+$C$11*$D$9+$F$11*((CU17+CM17)/MAX(CU17+CM17+CV17, 0.1)*$I$9+CV17/MAX(CU17+CM17+CV17, 0.1)*$J$9))/($B$11+$C$11+$F$11)</f>
        <v>0.84298905923022649</v>
      </c>
      <c r="BK17">
        <f t="shared" ref="BK17:BK23" si="42">($B$11*$K$9+$C$11*$K$9+$F$11*((CU17+CM17)/MAX(CU17+CM17+CV17, 0.1)*$P$9+CV17/MAX(CU17+CM17+CV17, 0.1)*$Q$9))/($B$11+$C$11+$F$11)</f>
        <v>0.19597811846045304</v>
      </c>
      <c r="BL17">
        <v>6</v>
      </c>
      <c r="BM17">
        <v>0.5</v>
      </c>
      <c r="BN17" t="s">
        <v>289</v>
      </c>
      <c r="BO17">
        <v>2</v>
      </c>
      <c r="BP17">
        <v>1605218577.75</v>
      </c>
      <c r="BQ17">
        <v>382.05843333333303</v>
      </c>
      <c r="BR17">
        <v>400.00639999999999</v>
      </c>
      <c r="BS17">
        <v>41.683716666666697</v>
      </c>
      <c r="BT17">
        <v>36.938270000000003</v>
      </c>
      <c r="BU17">
        <v>379.9067</v>
      </c>
      <c r="BV17">
        <v>41.0376366666667</v>
      </c>
      <c r="BW17">
        <v>500.01220000000001</v>
      </c>
      <c r="BX17">
        <v>101.82103333333301</v>
      </c>
      <c r="BY17">
        <v>0.100009393333333</v>
      </c>
      <c r="BZ17">
        <v>37.051093333333299</v>
      </c>
      <c r="CA17">
        <v>36.323599999999999</v>
      </c>
      <c r="CB17">
        <v>999.9</v>
      </c>
      <c r="CC17">
        <v>0</v>
      </c>
      <c r="CD17">
        <v>0</v>
      </c>
      <c r="CE17">
        <v>9996.6676666666699</v>
      </c>
      <c r="CF17">
        <v>0</v>
      </c>
      <c r="CG17">
        <v>359.98393333333303</v>
      </c>
      <c r="CH17">
        <v>1400.0160000000001</v>
      </c>
      <c r="CI17">
        <v>0.90000706666666597</v>
      </c>
      <c r="CJ17">
        <v>9.9992843333333303E-2</v>
      </c>
      <c r="CK17">
        <v>0</v>
      </c>
      <c r="CL17">
        <v>785.93966666666699</v>
      </c>
      <c r="CM17">
        <v>4.9997499999999997</v>
      </c>
      <c r="CN17">
        <v>10975.36</v>
      </c>
      <c r="CO17">
        <v>12178.22</v>
      </c>
      <c r="CP17">
        <v>46.839300000000001</v>
      </c>
      <c r="CQ17">
        <v>48.366599999999998</v>
      </c>
      <c r="CR17">
        <v>47.460099999999997</v>
      </c>
      <c r="CS17">
        <v>48.061999999999998</v>
      </c>
      <c r="CT17">
        <v>48.689100000000003</v>
      </c>
      <c r="CU17">
        <v>1255.5250000000001</v>
      </c>
      <c r="CV17">
        <v>139.49100000000001</v>
      </c>
      <c r="CW17">
        <v>0</v>
      </c>
      <c r="CX17">
        <v>2624.5</v>
      </c>
      <c r="CY17">
        <v>0</v>
      </c>
      <c r="CZ17">
        <v>785.82028000000003</v>
      </c>
      <c r="DA17">
        <v>-15.6167692503093</v>
      </c>
      <c r="DB17">
        <v>-213.33076955029</v>
      </c>
      <c r="DC17">
        <v>10974.023999999999</v>
      </c>
      <c r="DD17">
        <v>15</v>
      </c>
      <c r="DE17">
        <v>1605218423.5</v>
      </c>
      <c r="DF17" t="s">
        <v>290</v>
      </c>
      <c r="DG17">
        <v>1605218423.5</v>
      </c>
      <c r="DH17">
        <v>1605218418.5</v>
      </c>
      <c r="DI17">
        <v>4</v>
      </c>
      <c r="DJ17">
        <v>3.1E-2</v>
      </c>
      <c r="DK17">
        <v>-3.1E-2</v>
      </c>
      <c r="DL17">
        <v>2.1520000000000001</v>
      </c>
      <c r="DM17">
        <v>0.64600000000000002</v>
      </c>
      <c r="DN17">
        <v>400</v>
      </c>
      <c r="DO17">
        <v>37</v>
      </c>
      <c r="DP17">
        <v>0.06</v>
      </c>
      <c r="DQ17">
        <v>0.11</v>
      </c>
      <c r="DR17">
        <v>13.377507983059299</v>
      </c>
      <c r="DS17">
        <v>0.222836813646658</v>
      </c>
      <c r="DT17">
        <v>2.66098745978815E-2</v>
      </c>
      <c r="DU17">
        <v>1</v>
      </c>
      <c r="DV17">
        <v>-17.94802</v>
      </c>
      <c r="DW17">
        <v>-0.26687252502780101</v>
      </c>
      <c r="DX17">
        <v>3.2058274022993397E-2</v>
      </c>
      <c r="DY17">
        <v>0</v>
      </c>
      <c r="DZ17">
        <v>4.7454479999999997</v>
      </c>
      <c r="EA17">
        <v>-3.62375973304361E-3</v>
      </c>
      <c r="EB17">
        <v>1.2366524707180799E-3</v>
      </c>
      <c r="EC17">
        <v>1</v>
      </c>
      <c r="ED17">
        <v>2</v>
      </c>
      <c r="EE17">
        <v>3</v>
      </c>
      <c r="EF17" t="s">
        <v>291</v>
      </c>
      <c r="EG17">
        <v>100</v>
      </c>
      <c r="EH17">
        <v>100</v>
      </c>
      <c r="EI17">
        <v>2.1520000000000001</v>
      </c>
      <c r="EJ17">
        <v>0.64610000000000001</v>
      </c>
      <c r="EK17">
        <v>2.1516499999999601</v>
      </c>
      <c r="EL17">
        <v>0</v>
      </c>
      <c r="EM17">
        <v>0</v>
      </c>
      <c r="EN17">
        <v>0</v>
      </c>
      <c r="EO17">
        <v>0.64608500000000602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2.7</v>
      </c>
      <c r="EX17">
        <v>2.8</v>
      </c>
      <c r="EY17">
        <v>2</v>
      </c>
      <c r="EZ17">
        <v>522.70100000000002</v>
      </c>
      <c r="FA17">
        <v>508.12700000000001</v>
      </c>
      <c r="FB17">
        <v>35.979799999999997</v>
      </c>
      <c r="FC17">
        <v>35.0959</v>
      </c>
      <c r="FD17">
        <v>30.0002</v>
      </c>
      <c r="FE17">
        <v>34.926699999999997</v>
      </c>
      <c r="FF17">
        <v>34.873399999999997</v>
      </c>
      <c r="FG17">
        <v>22.546500000000002</v>
      </c>
      <c r="FH17">
        <v>0</v>
      </c>
      <c r="FI17">
        <v>100</v>
      </c>
      <c r="FJ17">
        <v>-999.9</v>
      </c>
      <c r="FK17">
        <v>400</v>
      </c>
      <c r="FL17">
        <v>36.8752</v>
      </c>
      <c r="FM17">
        <v>101.096</v>
      </c>
      <c r="FN17">
        <v>100.352</v>
      </c>
    </row>
    <row r="18" spans="1:170" x14ac:dyDescent="0.25">
      <c r="A18">
        <v>2</v>
      </c>
      <c r="B18">
        <v>1605218820.5</v>
      </c>
      <c r="C18">
        <v>235</v>
      </c>
      <c r="D18" t="s">
        <v>292</v>
      </c>
      <c r="E18" t="s">
        <v>293</v>
      </c>
      <c r="F18" t="s">
        <v>284</v>
      </c>
      <c r="G18" t="s">
        <v>285</v>
      </c>
      <c r="H18">
        <v>1605218812.75</v>
      </c>
      <c r="I18">
        <f t="shared" si="0"/>
        <v>3.435461351822646E-3</v>
      </c>
      <c r="J18">
        <f t="shared" si="1"/>
        <v>12.223661442675199</v>
      </c>
      <c r="K18">
        <f t="shared" si="2"/>
        <v>383.73586666666699</v>
      </c>
      <c r="L18">
        <f t="shared" si="3"/>
        <v>255.92780024367238</v>
      </c>
      <c r="M18">
        <f t="shared" si="4"/>
        <v>26.084019424034892</v>
      </c>
      <c r="N18">
        <f t="shared" si="5"/>
        <v>39.110146651915677</v>
      </c>
      <c r="O18">
        <f t="shared" si="6"/>
        <v>0.17136199199782623</v>
      </c>
      <c r="P18">
        <f t="shared" si="7"/>
        <v>2.9610224812806449</v>
      </c>
      <c r="Q18">
        <f t="shared" si="8"/>
        <v>0.16603704990730803</v>
      </c>
      <c r="R18">
        <f t="shared" si="9"/>
        <v>0.10423779749159953</v>
      </c>
      <c r="S18">
        <f t="shared" si="10"/>
        <v>231.29330650488282</v>
      </c>
      <c r="T18">
        <f t="shared" si="11"/>
        <v>37.518573550584456</v>
      </c>
      <c r="U18">
        <f t="shared" si="12"/>
        <v>36.682949999999998</v>
      </c>
      <c r="V18">
        <f t="shared" si="13"/>
        <v>6.1965862510551499</v>
      </c>
      <c r="W18">
        <f t="shared" si="14"/>
        <v>66.337394136088236</v>
      </c>
      <c r="X18">
        <f t="shared" si="15"/>
        <v>4.1952866832161471</v>
      </c>
      <c r="Y18">
        <f t="shared" si="16"/>
        <v>6.3241656351615223</v>
      </c>
      <c r="Z18">
        <f t="shared" si="17"/>
        <v>2.0012995678390029</v>
      </c>
      <c r="AA18">
        <f t="shared" si="18"/>
        <v>-151.50384561537868</v>
      </c>
      <c r="AB18">
        <f t="shared" si="19"/>
        <v>59.546914908910033</v>
      </c>
      <c r="AC18">
        <f t="shared" si="20"/>
        <v>4.7826131343067599</v>
      </c>
      <c r="AD18">
        <f t="shared" si="21"/>
        <v>144.11898893272092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52086.09837624558</v>
      </c>
      <c r="AJ18" t="s">
        <v>286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294</v>
      </c>
      <c r="AQ18">
        <v>929.42424000000005</v>
      </c>
      <c r="AR18">
        <v>1206.29</v>
      </c>
      <c r="AS18">
        <f t="shared" si="27"/>
        <v>0.2295184076797453</v>
      </c>
      <c r="AT18">
        <v>0.5</v>
      </c>
      <c r="AU18">
        <f t="shared" si="28"/>
        <v>1180.1963107473312</v>
      </c>
      <c r="AV18">
        <f t="shared" si="29"/>
        <v>12.223661442675199</v>
      </c>
      <c r="AW18">
        <f t="shared" si="30"/>
        <v>135.43838899611865</v>
      </c>
      <c r="AX18">
        <f t="shared" si="31"/>
        <v>0.40982682439546048</v>
      </c>
      <c r="AY18">
        <f t="shared" si="32"/>
        <v>1.08468470930783E-2</v>
      </c>
      <c r="AZ18">
        <f t="shared" si="33"/>
        <v>1.704225352112676</v>
      </c>
      <c r="BA18" t="s">
        <v>295</v>
      </c>
      <c r="BB18">
        <v>711.92</v>
      </c>
      <c r="BC18">
        <f t="shared" si="34"/>
        <v>494.37</v>
      </c>
      <c r="BD18">
        <f t="shared" si="35"/>
        <v>0.56003754273115258</v>
      </c>
      <c r="BE18">
        <f t="shared" si="36"/>
        <v>0.8061415754305612</v>
      </c>
      <c r="BF18">
        <f t="shared" si="37"/>
        <v>0.56409613561170835</v>
      </c>
      <c r="BG18">
        <f t="shared" si="38"/>
        <v>0.80726753950360419</v>
      </c>
      <c r="BH18">
        <f t="shared" si="39"/>
        <v>1400.0133333333299</v>
      </c>
      <c r="BI18">
        <f t="shared" si="40"/>
        <v>1180.1963107473312</v>
      </c>
      <c r="BJ18">
        <f t="shared" si="41"/>
        <v>0.84298933634965434</v>
      </c>
      <c r="BK18">
        <f t="shared" si="42"/>
        <v>0.19597867269930869</v>
      </c>
      <c r="BL18">
        <v>6</v>
      </c>
      <c r="BM18">
        <v>0.5</v>
      </c>
      <c r="BN18" t="s">
        <v>289</v>
      </c>
      <c r="BO18">
        <v>2</v>
      </c>
      <c r="BP18">
        <v>1605218812.75</v>
      </c>
      <c r="BQ18">
        <v>383.73586666666699</v>
      </c>
      <c r="BR18">
        <v>399.98596666666703</v>
      </c>
      <c r="BS18">
        <v>41.162770000000002</v>
      </c>
      <c r="BT18">
        <v>37.209976666666698</v>
      </c>
      <c r="BU18">
        <v>381.58433333333301</v>
      </c>
      <c r="BV18">
        <v>40.516683333333297</v>
      </c>
      <c r="BW18">
        <v>500.00816666666702</v>
      </c>
      <c r="BX18">
        <v>101.819466666667</v>
      </c>
      <c r="BY18">
        <v>9.9978579999999997E-2</v>
      </c>
      <c r="BZ18">
        <v>37.055970000000002</v>
      </c>
      <c r="CA18">
        <v>36.682949999999998</v>
      </c>
      <c r="CB18">
        <v>999.9</v>
      </c>
      <c r="CC18">
        <v>0</v>
      </c>
      <c r="CD18">
        <v>0</v>
      </c>
      <c r="CE18">
        <v>9998.5990000000002</v>
      </c>
      <c r="CF18">
        <v>0</v>
      </c>
      <c r="CG18">
        <v>359.776633333333</v>
      </c>
      <c r="CH18">
        <v>1400.0133333333299</v>
      </c>
      <c r="CI18">
        <v>0.8999994</v>
      </c>
      <c r="CJ18">
        <v>0.10000046</v>
      </c>
      <c r="CK18">
        <v>0</v>
      </c>
      <c r="CL18">
        <v>930.13996666666696</v>
      </c>
      <c r="CM18">
        <v>4.9997499999999997</v>
      </c>
      <c r="CN18">
        <v>12896.573333333299</v>
      </c>
      <c r="CO18">
        <v>12178.1733333333</v>
      </c>
      <c r="CP18">
        <v>47.1415333333333</v>
      </c>
      <c r="CQ18">
        <v>48.620800000000003</v>
      </c>
      <c r="CR18">
        <v>47.75</v>
      </c>
      <c r="CS18">
        <v>48.432866666666598</v>
      </c>
      <c r="CT18">
        <v>48.991599999999998</v>
      </c>
      <c r="CU18">
        <v>1255.50966666667</v>
      </c>
      <c r="CV18">
        <v>139.50366666666699</v>
      </c>
      <c r="CW18">
        <v>0</v>
      </c>
      <c r="CX18">
        <v>234.09999990463299</v>
      </c>
      <c r="CY18">
        <v>0</v>
      </c>
      <c r="CZ18">
        <v>929.42424000000005</v>
      </c>
      <c r="DA18">
        <v>-72.741384519985104</v>
      </c>
      <c r="DB18">
        <v>-1014.5076908066</v>
      </c>
      <c r="DC18">
        <v>12886.335999999999</v>
      </c>
      <c r="DD18">
        <v>15</v>
      </c>
      <c r="DE18">
        <v>1605218423.5</v>
      </c>
      <c r="DF18" t="s">
        <v>290</v>
      </c>
      <c r="DG18">
        <v>1605218423.5</v>
      </c>
      <c r="DH18">
        <v>1605218418.5</v>
      </c>
      <c r="DI18">
        <v>4</v>
      </c>
      <c r="DJ18">
        <v>3.1E-2</v>
      </c>
      <c r="DK18">
        <v>-3.1E-2</v>
      </c>
      <c r="DL18">
        <v>2.1520000000000001</v>
      </c>
      <c r="DM18">
        <v>0.64600000000000002</v>
      </c>
      <c r="DN18">
        <v>400</v>
      </c>
      <c r="DO18">
        <v>37</v>
      </c>
      <c r="DP18">
        <v>0.06</v>
      </c>
      <c r="DQ18">
        <v>0.11</v>
      </c>
      <c r="DR18">
        <v>12.2211449919565</v>
      </c>
      <c r="DS18">
        <v>0.17722149783090499</v>
      </c>
      <c r="DT18">
        <v>3.4843068078185602E-2</v>
      </c>
      <c r="DU18">
        <v>1</v>
      </c>
      <c r="DV18">
        <v>-16.250019999999999</v>
      </c>
      <c r="DW18">
        <v>-0.33535394883193798</v>
      </c>
      <c r="DX18">
        <v>4.62984837764693E-2</v>
      </c>
      <c r="DY18">
        <v>0</v>
      </c>
      <c r="DZ18">
        <v>3.9527990000000002</v>
      </c>
      <c r="EA18">
        <v>0.19618518353724801</v>
      </c>
      <c r="EB18">
        <v>1.41620479568928E-2</v>
      </c>
      <c r="EC18">
        <v>1</v>
      </c>
      <c r="ED18">
        <v>2</v>
      </c>
      <c r="EE18">
        <v>3</v>
      </c>
      <c r="EF18" t="s">
        <v>291</v>
      </c>
      <c r="EG18">
        <v>100</v>
      </c>
      <c r="EH18">
        <v>100</v>
      </c>
      <c r="EI18">
        <v>2.1520000000000001</v>
      </c>
      <c r="EJ18">
        <v>0.64600000000000002</v>
      </c>
      <c r="EK18">
        <v>2.1516499999999601</v>
      </c>
      <c r="EL18">
        <v>0</v>
      </c>
      <c r="EM18">
        <v>0</v>
      </c>
      <c r="EN18">
        <v>0</v>
      </c>
      <c r="EO18">
        <v>0.64608500000000602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6.6</v>
      </c>
      <c r="EX18">
        <v>6.7</v>
      </c>
      <c r="EY18">
        <v>2</v>
      </c>
      <c r="EZ18">
        <v>522.09100000000001</v>
      </c>
      <c r="FA18">
        <v>508.14800000000002</v>
      </c>
      <c r="FB18">
        <v>36.008000000000003</v>
      </c>
      <c r="FC18">
        <v>35.137700000000002</v>
      </c>
      <c r="FD18">
        <v>30.0002</v>
      </c>
      <c r="FE18">
        <v>34.9617</v>
      </c>
      <c r="FF18">
        <v>34.908299999999997</v>
      </c>
      <c r="FG18">
        <v>22.557099999999998</v>
      </c>
      <c r="FH18">
        <v>0</v>
      </c>
      <c r="FI18">
        <v>100</v>
      </c>
      <c r="FJ18">
        <v>-999.9</v>
      </c>
      <c r="FK18">
        <v>400</v>
      </c>
      <c r="FL18">
        <v>41.544699999999999</v>
      </c>
      <c r="FM18">
        <v>101.099</v>
      </c>
      <c r="FN18">
        <v>100.342</v>
      </c>
    </row>
    <row r="19" spans="1:170" x14ac:dyDescent="0.25">
      <c r="A19">
        <v>3</v>
      </c>
      <c r="B19">
        <v>1605219012.5999999</v>
      </c>
      <c r="C19">
        <v>427.09999990463302</v>
      </c>
      <c r="D19" t="s">
        <v>296</v>
      </c>
      <c r="E19" t="s">
        <v>297</v>
      </c>
      <c r="F19" t="s">
        <v>298</v>
      </c>
      <c r="G19" t="s">
        <v>299</v>
      </c>
      <c r="H19">
        <v>1605219004.6516099</v>
      </c>
      <c r="I19">
        <f t="shared" si="0"/>
        <v>2.1167937875754567E-3</v>
      </c>
      <c r="J19">
        <f t="shared" si="1"/>
        <v>10.178684416069631</v>
      </c>
      <c r="K19">
        <f t="shared" si="2"/>
        <v>386.79729032258098</v>
      </c>
      <c r="L19">
        <f t="shared" si="3"/>
        <v>190.04963689287018</v>
      </c>
      <c r="M19">
        <f t="shared" si="4"/>
        <v>19.36919722089371</v>
      </c>
      <c r="N19">
        <f t="shared" si="5"/>
        <v>39.421032964080439</v>
      </c>
      <c r="O19">
        <f t="shared" si="6"/>
        <v>8.899314701972097E-2</v>
      </c>
      <c r="P19">
        <f t="shared" si="7"/>
        <v>2.9619883915183358</v>
      </c>
      <c r="Q19">
        <f t="shared" si="8"/>
        <v>8.7533980947786971E-2</v>
      </c>
      <c r="R19">
        <f t="shared" si="9"/>
        <v>5.4837845453033413E-2</v>
      </c>
      <c r="S19">
        <f t="shared" si="10"/>
        <v>231.29246649741492</v>
      </c>
      <c r="T19">
        <f t="shared" si="11"/>
        <v>38.115797233870126</v>
      </c>
      <c r="U19">
        <f t="shared" si="12"/>
        <v>37.282874193548402</v>
      </c>
      <c r="V19">
        <f t="shared" si="13"/>
        <v>6.4028811359129554</v>
      </c>
      <c r="W19">
        <f t="shared" si="14"/>
        <v>63.368773352988143</v>
      </c>
      <c r="X19">
        <f t="shared" si="15"/>
        <v>4.0648492492299582</v>
      </c>
      <c r="Y19">
        <f t="shared" si="16"/>
        <v>6.4145935516018335</v>
      </c>
      <c r="Z19">
        <f t="shared" si="17"/>
        <v>2.3380318866829972</v>
      </c>
      <c r="AA19">
        <f t="shared" si="18"/>
        <v>-93.350606032077636</v>
      </c>
      <c r="AB19">
        <f t="shared" si="19"/>
        <v>5.3582620720584346</v>
      </c>
      <c r="AC19">
        <f t="shared" si="20"/>
        <v>0.43201186234081868</v>
      </c>
      <c r="AD19">
        <f t="shared" si="21"/>
        <v>143.73213439973654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52069.657196611202</v>
      </c>
      <c r="AJ19" t="s">
        <v>286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825.53711999999996</v>
      </c>
      <c r="AR19">
        <v>1063.0899999999999</v>
      </c>
      <c r="AS19">
        <f t="shared" si="27"/>
        <v>0.22345509787506235</v>
      </c>
      <c r="AT19">
        <v>0.5</v>
      </c>
      <c r="AU19">
        <f t="shared" si="28"/>
        <v>1180.1855513959008</v>
      </c>
      <c r="AV19">
        <f t="shared" si="29"/>
        <v>10.178684416069631</v>
      </c>
      <c r="AW19">
        <f t="shared" si="30"/>
        <v>131.85923894895271</v>
      </c>
      <c r="AX19">
        <f t="shared" si="31"/>
        <v>0.3839656096849749</v>
      </c>
      <c r="AY19">
        <f t="shared" si="32"/>
        <v>9.1141870726712017E-3</v>
      </c>
      <c r="AZ19">
        <f t="shared" si="33"/>
        <v>2.0684890272695631</v>
      </c>
      <c r="BA19" t="s">
        <v>301</v>
      </c>
      <c r="BB19">
        <v>654.9</v>
      </c>
      <c r="BC19">
        <f t="shared" si="34"/>
        <v>408.18999999999994</v>
      </c>
      <c r="BD19">
        <f t="shared" si="35"/>
        <v>0.5819664371983635</v>
      </c>
      <c r="BE19">
        <f t="shared" si="36"/>
        <v>0.84343620310066814</v>
      </c>
      <c r="BF19">
        <f t="shared" si="37"/>
        <v>0.6833830363998874</v>
      </c>
      <c r="BG19">
        <f t="shared" si="38"/>
        <v>0.86349931009151248</v>
      </c>
      <c r="BH19">
        <f t="shared" si="39"/>
        <v>1399.9996774193601</v>
      </c>
      <c r="BI19">
        <f t="shared" si="40"/>
        <v>1180.1855513959008</v>
      </c>
      <c r="BJ19">
        <f t="shared" si="41"/>
        <v>0.84298987380579549</v>
      </c>
      <c r="BK19">
        <f t="shared" si="42"/>
        <v>0.19597974761159093</v>
      </c>
      <c r="BL19">
        <v>6</v>
      </c>
      <c r="BM19">
        <v>0.5</v>
      </c>
      <c r="BN19" t="s">
        <v>289</v>
      </c>
      <c r="BO19">
        <v>2</v>
      </c>
      <c r="BP19">
        <v>1605219004.6516099</v>
      </c>
      <c r="BQ19">
        <v>386.79729032258098</v>
      </c>
      <c r="BR19">
        <v>399.99403225806498</v>
      </c>
      <c r="BS19">
        <v>39.884106451612901</v>
      </c>
      <c r="BT19">
        <v>37.445303225806398</v>
      </c>
      <c r="BU19">
        <v>384.64554838709699</v>
      </c>
      <c r="BV19">
        <v>39.238025806451603</v>
      </c>
      <c r="BW19">
        <v>500.00770967741897</v>
      </c>
      <c r="BX19">
        <v>101.816580645161</v>
      </c>
      <c r="BY19">
        <v>9.9937258064516102E-2</v>
      </c>
      <c r="BZ19">
        <v>37.3164290322581</v>
      </c>
      <c r="CA19">
        <v>37.282874193548402</v>
      </c>
      <c r="CB19">
        <v>999.9</v>
      </c>
      <c r="CC19">
        <v>0</v>
      </c>
      <c r="CD19">
        <v>0</v>
      </c>
      <c r="CE19">
        <v>10004.358709677401</v>
      </c>
      <c r="CF19">
        <v>0</v>
      </c>
      <c r="CG19">
        <v>403.82232258064499</v>
      </c>
      <c r="CH19">
        <v>1399.9996774193601</v>
      </c>
      <c r="CI19">
        <v>0.89998238709677403</v>
      </c>
      <c r="CJ19">
        <v>0.100017593548387</v>
      </c>
      <c r="CK19">
        <v>0</v>
      </c>
      <c r="CL19">
        <v>826.24712903225804</v>
      </c>
      <c r="CM19">
        <v>4.9997499999999997</v>
      </c>
      <c r="CN19">
        <v>11517.3032258065</v>
      </c>
      <c r="CO19">
        <v>12177.967741935499</v>
      </c>
      <c r="CP19">
        <v>47.320129032258002</v>
      </c>
      <c r="CQ19">
        <v>48.875</v>
      </c>
      <c r="CR19">
        <v>47.941064516129003</v>
      </c>
      <c r="CS19">
        <v>48.6991935483871</v>
      </c>
      <c r="CT19">
        <v>49.207322580645098</v>
      </c>
      <c r="CU19">
        <v>1255.47258064516</v>
      </c>
      <c r="CV19">
        <v>139.527419354839</v>
      </c>
      <c r="CW19">
        <v>0</v>
      </c>
      <c r="CX19">
        <v>191.299999952316</v>
      </c>
      <c r="CY19">
        <v>0</v>
      </c>
      <c r="CZ19">
        <v>825.53711999999996</v>
      </c>
      <c r="DA19">
        <v>-50.2526154448162</v>
      </c>
      <c r="DB19">
        <v>-795.56923235922602</v>
      </c>
      <c r="DC19">
        <v>11506.208000000001</v>
      </c>
      <c r="DD19">
        <v>15</v>
      </c>
      <c r="DE19">
        <v>1605218423.5</v>
      </c>
      <c r="DF19" t="s">
        <v>290</v>
      </c>
      <c r="DG19">
        <v>1605218423.5</v>
      </c>
      <c r="DH19">
        <v>1605218418.5</v>
      </c>
      <c r="DI19">
        <v>4</v>
      </c>
      <c r="DJ19">
        <v>3.1E-2</v>
      </c>
      <c r="DK19">
        <v>-3.1E-2</v>
      </c>
      <c r="DL19">
        <v>2.1520000000000001</v>
      </c>
      <c r="DM19">
        <v>0.64600000000000002</v>
      </c>
      <c r="DN19">
        <v>400</v>
      </c>
      <c r="DO19">
        <v>37</v>
      </c>
      <c r="DP19">
        <v>0.06</v>
      </c>
      <c r="DQ19">
        <v>0.11</v>
      </c>
      <c r="DR19">
        <v>10.1714240844508</v>
      </c>
      <c r="DS19">
        <v>0.69875625403629804</v>
      </c>
      <c r="DT19">
        <v>5.5838050812830699E-2</v>
      </c>
      <c r="DU19">
        <v>0</v>
      </c>
      <c r="DV19">
        <v>-13.1968032258065</v>
      </c>
      <c r="DW19">
        <v>-0.98506617158060905</v>
      </c>
      <c r="DX19">
        <v>7.7339104509739201E-2</v>
      </c>
      <c r="DY19">
        <v>0</v>
      </c>
      <c r="DZ19">
        <v>2.4388087096774198</v>
      </c>
      <c r="EA19">
        <v>0.36413794648419601</v>
      </c>
      <c r="EB19">
        <v>2.6702348784201201E-2</v>
      </c>
      <c r="EC19">
        <v>0</v>
      </c>
      <c r="ED19">
        <v>0</v>
      </c>
      <c r="EE19">
        <v>3</v>
      </c>
      <c r="EF19" t="s">
        <v>302</v>
      </c>
      <c r="EG19">
        <v>100</v>
      </c>
      <c r="EH19">
        <v>100</v>
      </c>
      <c r="EI19">
        <v>2.1509999999999998</v>
      </c>
      <c r="EJ19">
        <v>0.64610000000000001</v>
      </c>
      <c r="EK19">
        <v>2.1516499999999601</v>
      </c>
      <c r="EL19">
        <v>0</v>
      </c>
      <c r="EM19">
        <v>0</v>
      </c>
      <c r="EN19">
        <v>0</v>
      </c>
      <c r="EO19">
        <v>0.64608500000000602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9.8000000000000007</v>
      </c>
      <c r="EX19">
        <v>9.9</v>
      </c>
      <c r="EY19">
        <v>2</v>
      </c>
      <c r="EZ19">
        <v>519.55999999999995</v>
      </c>
      <c r="FA19">
        <v>507.608</v>
      </c>
      <c r="FB19">
        <v>36.152900000000002</v>
      </c>
      <c r="FC19">
        <v>35.215000000000003</v>
      </c>
      <c r="FD19">
        <v>30.0002</v>
      </c>
      <c r="FE19">
        <v>35.022199999999998</v>
      </c>
      <c r="FF19">
        <v>34.9711</v>
      </c>
      <c r="FG19">
        <v>22.5639</v>
      </c>
      <c r="FH19">
        <v>0</v>
      </c>
      <c r="FI19">
        <v>100</v>
      </c>
      <c r="FJ19">
        <v>-999.9</v>
      </c>
      <c r="FK19">
        <v>400</v>
      </c>
      <c r="FL19">
        <v>40.894799999999996</v>
      </c>
      <c r="FM19">
        <v>101.089</v>
      </c>
      <c r="FN19">
        <v>100.337</v>
      </c>
    </row>
    <row r="20" spans="1:170" x14ac:dyDescent="0.25">
      <c r="A20">
        <v>4</v>
      </c>
      <c r="B20">
        <v>1605219207.5999999</v>
      </c>
      <c r="C20">
        <v>622.09999990463302</v>
      </c>
      <c r="D20" t="s">
        <v>303</v>
      </c>
      <c r="E20" t="s">
        <v>304</v>
      </c>
      <c r="F20" t="s">
        <v>298</v>
      </c>
      <c r="G20" t="s">
        <v>299</v>
      </c>
      <c r="H20">
        <v>1605219199.8499999</v>
      </c>
      <c r="I20">
        <f t="shared" si="0"/>
        <v>1.1671616828525522E-3</v>
      </c>
      <c r="J20">
        <f t="shared" si="1"/>
        <v>4.7407067142848778</v>
      </c>
      <c r="K20">
        <f t="shared" si="2"/>
        <v>393.75900000000001</v>
      </c>
      <c r="L20">
        <f t="shared" si="3"/>
        <v>205.88630878591724</v>
      </c>
      <c r="M20">
        <f t="shared" si="4"/>
        <v>20.983961075831438</v>
      </c>
      <c r="N20">
        <f t="shared" si="5"/>
        <v>40.131971756557526</v>
      </c>
      <c r="O20">
        <f t="shared" si="6"/>
        <v>4.3657878235276643E-2</v>
      </c>
      <c r="P20">
        <f t="shared" si="7"/>
        <v>2.9615050853276141</v>
      </c>
      <c r="Q20">
        <f t="shared" si="8"/>
        <v>4.3303458873622844E-2</v>
      </c>
      <c r="R20">
        <f t="shared" si="9"/>
        <v>2.7096265003957596E-2</v>
      </c>
      <c r="S20">
        <f t="shared" si="10"/>
        <v>231.29352830657592</v>
      </c>
      <c r="T20">
        <f t="shared" si="11"/>
        <v>38.658411993002161</v>
      </c>
      <c r="U20">
        <f t="shared" si="12"/>
        <v>37.741053333333298</v>
      </c>
      <c r="V20">
        <f t="shared" si="13"/>
        <v>6.5644246048857298</v>
      </c>
      <c r="W20">
        <f t="shared" si="14"/>
        <v>60.722429444555623</v>
      </c>
      <c r="X20">
        <f t="shared" si="15"/>
        <v>3.9591845983371701</v>
      </c>
      <c r="Y20">
        <f t="shared" si="16"/>
        <v>6.5201353676934461</v>
      </c>
      <c r="Z20">
        <f t="shared" si="17"/>
        <v>2.6052400065485597</v>
      </c>
      <c r="AA20">
        <f t="shared" si="18"/>
        <v>-51.471830213797553</v>
      </c>
      <c r="AB20">
        <f t="shared" si="19"/>
        <v>-19.899040527225377</v>
      </c>
      <c r="AC20">
        <f t="shared" si="20"/>
        <v>-1.6105175826307092</v>
      </c>
      <c r="AD20">
        <f t="shared" si="21"/>
        <v>158.3121399829223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52005.777114961202</v>
      </c>
      <c r="AJ20" t="s">
        <v>286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698.62453846153801</v>
      </c>
      <c r="AR20">
        <v>839.98</v>
      </c>
      <c r="AS20">
        <f t="shared" si="27"/>
        <v>0.16828431812479105</v>
      </c>
      <c r="AT20">
        <v>0.5</v>
      </c>
      <c r="AU20">
        <f t="shared" si="28"/>
        <v>1180.1981907473214</v>
      </c>
      <c r="AV20">
        <f t="shared" si="29"/>
        <v>4.7407067142848778</v>
      </c>
      <c r="AW20">
        <f t="shared" si="30"/>
        <v>99.304423891012533</v>
      </c>
      <c r="AX20">
        <f t="shared" si="31"/>
        <v>0.27569704040572401</v>
      </c>
      <c r="AY20">
        <f t="shared" si="32"/>
        <v>4.5064076828768614E-3</v>
      </c>
      <c r="AZ20">
        <f t="shared" si="33"/>
        <v>2.8835210362151478</v>
      </c>
      <c r="BA20" t="s">
        <v>306</v>
      </c>
      <c r="BB20">
        <v>608.4</v>
      </c>
      <c r="BC20">
        <f t="shared" si="34"/>
        <v>231.58000000000004</v>
      </c>
      <c r="BD20">
        <f t="shared" si="35"/>
        <v>0.61039580938967952</v>
      </c>
      <c r="BE20">
        <f t="shared" si="36"/>
        <v>0.91273250731060263</v>
      </c>
      <c r="BF20">
        <f t="shared" si="37"/>
        <v>1.1353571737491839</v>
      </c>
      <c r="BG20">
        <f t="shared" si="38"/>
        <v>0.95111013645930742</v>
      </c>
      <c r="BH20">
        <f t="shared" si="39"/>
        <v>1400.0156666666701</v>
      </c>
      <c r="BI20">
        <f t="shared" si="40"/>
        <v>1180.1981907473214</v>
      </c>
      <c r="BJ20">
        <f t="shared" si="41"/>
        <v>0.84298927422525405</v>
      </c>
      <c r="BK20">
        <f t="shared" si="42"/>
        <v>0.19597854845050811</v>
      </c>
      <c r="BL20">
        <v>6</v>
      </c>
      <c r="BM20">
        <v>0.5</v>
      </c>
      <c r="BN20" t="s">
        <v>289</v>
      </c>
      <c r="BO20">
        <v>2</v>
      </c>
      <c r="BP20">
        <v>1605219199.8499999</v>
      </c>
      <c r="BQ20">
        <v>393.75900000000001</v>
      </c>
      <c r="BR20">
        <v>399.99906666666698</v>
      </c>
      <c r="BS20">
        <v>38.845950000000002</v>
      </c>
      <c r="BT20">
        <v>37.499823333333303</v>
      </c>
      <c r="BU20">
        <v>391.60730000000001</v>
      </c>
      <c r="BV20">
        <v>38.199869999999997</v>
      </c>
      <c r="BW20">
        <v>500.02226666666701</v>
      </c>
      <c r="BX20">
        <v>101.820133333333</v>
      </c>
      <c r="BY20">
        <v>0.100005016666667</v>
      </c>
      <c r="BZ20">
        <v>37.616419999999998</v>
      </c>
      <c r="CA20">
        <v>37.741053333333298</v>
      </c>
      <c r="CB20">
        <v>999.9</v>
      </c>
      <c r="CC20">
        <v>0</v>
      </c>
      <c r="CD20">
        <v>0</v>
      </c>
      <c r="CE20">
        <v>10001.269333333301</v>
      </c>
      <c r="CF20">
        <v>0</v>
      </c>
      <c r="CG20">
        <v>318.67610000000002</v>
      </c>
      <c r="CH20">
        <v>1400.0156666666701</v>
      </c>
      <c r="CI20">
        <v>0.90000049999999998</v>
      </c>
      <c r="CJ20">
        <v>9.9999699999999997E-2</v>
      </c>
      <c r="CK20">
        <v>0</v>
      </c>
      <c r="CL20">
        <v>698.76236666666705</v>
      </c>
      <c r="CM20">
        <v>4.9997499999999997</v>
      </c>
      <c r="CN20">
        <v>9726.0190000000002</v>
      </c>
      <c r="CO20">
        <v>12178.1733333333</v>
      </c>
      <c r="CP20">
        <v>47.335099999999997</v>
      </c>
      <c r="CQ20">
        <v>48.858199999999997</v>
      </c>
      <c r="CR20">
        <v>47.995800000000003</v>
      </c>
      <c r="CS20">
        <v>48.686999999999998</v>
      </c>
      <c r="CT20">
        <v>49.2603333333333</v>
      </c>
      <c r="CU20">
        <v>1255.5146666666701</v>
      </c>
      <c r="CV20">
        <v>139.501</v>
      </c>
      <c r="CW20">
        <v>0</v>
      </c>
      <c r="CX20">
        <v>194.09999990463299</v>
      </c>
      <c r="CY20">
        <v>0</v>
      </c>
      <c r="CZ20">
        <v>698.62453846153801</v>
      </c>
      <c r="DA20">
        <v>-40.3480341536116</v>
      </c>
      <c r="DB20">
        <v>-559.59794779366803</v>
      </c>
      <c r="DC20">
        <v>9724.2076923076893</v>
      </c>
      <c r="DD20">
        <v>15</v>
      </c>
      <c r="DE20">
        <v>1605218423.5</v>
      </c>
      <c r="DF20" t="s">
        <v>290</v>
      </c>
      <c r="DG20">
        <v>1605218423.5</v>
      </c>
      <c r="DH20">
        <v>1605218418.5</v>
      </c>
      <c r="DI20">
        <v>4</v>
      </c>
      <c r="DJ20">
        <v>3.1E-2</v>
      </c>
      <c r="DK20">
        <v>-3.1E-2</v>
      </c>
      <c r="DL20">
        <v>2.1520000000000001</v>
      </c>
      <c r="DM20">
        <v>0.64600000000000002</v>
      </c>
      <c r="DN20">
        <v>400</v>
      </c>
      <c r="DO20">
        <v>37</v>
      </c>
      <c r="DP20">
        <v>0.06</v>
      </c>
      <c r="DQ20">
        <v>0.11</v>
      </c>
      <c r="DR20">
        <v>4.7449933281487002</v>
      </c>
      <c r="DS20">
        <v>-0.63970091671330997</v>
      </c>
      <c r="DT20">
        <v>5.77824733725835E-2</v>
      </c>
      <c r="DU20">
        <v>0</v>
      </c>
      <c r="DV20">
        <v>-6.2401016666666704</v>
      </c>
      <c r="DW20">
        <v>0.85893917686318899</v>
      </c>
      <c r="DX20">
        <v>7.2600413822664994E-2</v>
      </c>
      <c r="DY20">
        <v>0</v>
      </c>
      <c r="DZ20">
        <v>1.34614066666667</v>
      </c>
      <c r="EA20">
        <v>-0.114685294771969</v>
      </c>
      <c r="EB20">
        <v>8.3096754582969393E-3</v>
      </c>
      <c r="EC20">
        <v>1</v>
      </c>
      <c r="ED20">
        <v>1</v>
      </c>
      <c r="EE20">
        <v>3</v>
      </c>
      <c r="EF20" t="s">
        <v>307</v>
      </c>
      <c r="EG20">
        <v>100</v>
      </c>
      <c r="EH20">
        <v>100</v>
      </c>
      <c r="EI20">
        <v>2.1520000000000001</v>
      </c>
      <c r="EJ20">
        <v>0.64610000000000001</v>
      </c>
      <c r="EK20">
        <v>2.1516499999999601</v>
      </c>
      <c r="EL20">
        <v>0</v>
      </c>
      <c r="EM20">
        <v>0</v>
      </c>
      <c r="EN20">
        <v>0</v>
      </c>
      <c r="EO20">
        <v>0.64608500000000602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13.1</v>
      </c>
      <c r="EX20">
        <v>13.2</v>
      </c>
      <c r="EY20">
        <v>2</v>
      </c>
      <c r="EZ20">
        <v>519.61199999999997</v>
      </c>
      <c r="FA20">
        <v>507.15899999999999</v>
      </c>
      <c r="FB20">
        <v>36.393599999999999</v>
      </c>
      <c r="FC20">
        <v>35.253799999999998</v>
      </c>
      <c r="FD20">
        <v>30.0001</v>
      </c>
      <c r="FE20">
        <v>35.057400000000001</v>
      </c>
      <c r="FF20">
        <v>35.003500000000003</v>
      </c>
      <c r="FG20">
        <v>22.5717</v>
      </c>
      <c r="FH20">
        <v>0</v>
      </c>
      <c r="FI20">
        <v>100</v>
      </c>
      <c r="FJ20">
        <v>-999.9</v>
      </c>
      <c r="FK20">
        <v>400</v>
      </c>
      <c r="FL20">
        <v>39.7378</v>
      </c>
      <c r="FM20">
        <v>101.09</v>
      </c>
      <c r="FN20">
        <v>100.34099999999999</v>
      </c>
    </row>
    <row r="21" spans="1:170" x14ac:dyDescent="0.25">
      <c r="A21">
        <v>5</v>
      </c>
      <c r="B21">
        <v>1605219510.0999999</v>
      </c>
      <c r="C21">
        <v>924.59999990463302</v>
      </c>
      <c r="D21" t="s">
        <v>308</v>
      </c>
      <c r="E21" t="s">
        <v>309</v>
      </c>
      <c r="F21" t="s">
        <v>284</v>
      </c>
      <c r="G21" t="s">
        <v>285</v>
      </c>
      <c r="H21">
        <v>1605219502.3499999</v>
      </c>
      <c r="I21">
        <f t="shared" si="0"/>
        <v>3.2393622005630644E-3</v>
      </c>
      <c r="J21">
        <f t="shared" si="1"/>
        <v>10.189911243654421</v>
      </c>
      <c r="K21">
        <f t="shared" si="2"/>
        <v>386.25310000000002</v>
      </c>
      <c r="L21">
        <f t="shared" si="3"/>
        <v>260.12779168282088</v>
      </c>
      <c r="M21">
        <f t="shared" si="4"/>
        <v>26.510653812542152</v>
      </c>
      <c r="N21">
        <f t="shared" si="5"/>
        <v>39.364583660506561</v>
      </c>
      <c r="O21">
        <f t="shared" si="6"/>
        <v>0.14588235375097489</v>
      </c>
      <c r="P21">
        <f t="shared" si="7"/>
        <v>2.9615531607582053</v>
      </c>
      <c r="Q21">
        <f t="shared" si="8"/>
        <v>0.14200458704320132</v>
      </c>
      <c r="R21">
        <f t="shared" si="9"/>
        <v>8.90926833592975E-2</v>
      </c>
      <c r="S21">
        <f t="shared" si="10"/>
        <v>231.29459775804673</v>
      </c>
      <c r="T21">
        <f t="shared" si="11"/>
        <v>38.154921634712352</v>
      </c>
      <c r="U21">
        <f t="shared" si="12"/>
        <v>37.303543333333302</v>
      </c>
      <c r="V21">
        <f t="shared" si="13"/>
        <v>6.410093562563782</v>
      </c>
      <c r="W21">
        <f t="shared" si="14"/>
        <v>64.422045794273842</v>
      </c>
      <c r="X21">
        <f t="shared" si="15"/>
        <v>4.2063550726827748</v>
      </c>
      <c r="Y21">
        <f t="shared" si="16"/>
        <v>6.529372081904075</v>
      </c>
      <c r="Z21">
        <f t="shared" si="17"/>
        <v>2.2037384898810073</v>
      </c>
      <c r="AA21">
        <f t="shared" si="18"/>
        <v>-142.85587304483113</v>
      </c>
      <c r="AB21">
        <f t="shared" si="19"/>
        <v>54.114666679167414</v>
      </c>
      <c r="AC21">
        <f t="shared" si="20"/>
        <v>4.3709751914231179</v>
      </c>
      <c r="AD21">
        <f t="shared" si="21"/>
        <v>146.92436658380615</v>
      </c>
      <c r="AE21">
        <v>30</v>
      </c>
      <c r="AF21">
        <v>6</v>
      </c>
      <c r="AG21">
        <f t="shared" si="22"/>
        <v>1</v>
      </c>
      <c r="AH21">
        <f t="shared" si="23"/>
        <v>0</v>
      </c>
      <c r="AI21">
        <f t="shared" si="24"/>
        <v>52002.645758575447</v>
      </c>
      <c r="AJ21" t="s">
        <v>286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310</v>
      </c>
      <c r="AQ21">
        <v>781.10771999999997</v>
      </c>
      <c r="AR21">
        <v>987.54</v>
      </c>
      <c r="AS21">
        <f t="shared" si="27"/>
        <v>0.20903687951880434</v>
      </c>
      <c r="AT21">
        <v>0.5</v>
      </c>
      <c r="AU21">
        <f t="shared" si="28"/>
        <v>1180.1990107474148</v>
      </c>
      <c r="AV21">
        <f t="shared" si="29"/>
        <v>10.189911243654421</v>
      </c>
      <c r="AW21">
        <f t="shared" si="30"/>
        <v>123.35255920890971</v>
      </c>
      <c r="AX21">
        <f t="shared" si="31"/>
        <v>0.39834335824371669</v>
      </c>
      <c r="AY21">
        <f t="shared" si="32"/>
        <v>9.1235957880116628E-3</v>
      </c>
      <c r="AZ21">
        <f t="shared" si="33"/>
        <v>2.3032383498389941</v>
      </c>
      <c r="BA21" t="s">
        <v>311</v>
      </c>
      <c r="BB21">
        <v>594.16</v>
      </c>
      <c r="BC21">
        <f t="shared" si="34"/>
        <v>393.38</v>
      </c>
      <c r="BD21">
        <f t="shared" si="35"/>
        <v>0.52476557018658798</v>
      </c>
      <c r="BE21">
        <f t="shared" si="36"/>
        <v>0.85255180065369274</v>
      </c>
      <c r="BF21">
        <f t="shared" si="37"/>
        <v>0.75876624764619038</v>
      </c>
      <c r="BG21">
        <f t="shared" si="38"/>
        <v>0.89316628123618069</v>
      </c>
      <c r="BH21">
        <f t="shared" si="39"/>
        <v>1400.0160000000001</v>
      </c>
      <c r="BI21">
        <f t="shared" si="40"/>
        <v>1180.1990107474148</v>
      </c>
      <c r="BJ21">
        <f t="shared" si="41"/>
        <v>0.84298965922347657</v>
      </c>
      <c r="BK21">
        <f t="shared" si="42"/>
        <v>0.19597931844695318</v>
      </c>
      <c r="BL21">
        <v>6</v>
      </c>
      <c r="BM21">
        <v>0.5</v>
      </c>
      <c r="BN21" t="s">
        <v>289</v>
      </c>
      <c r="BO21">
        <v>2</v>
      </c>
      <c r="BP21">
        <v>1605219502.3499999</v>
      </c>
      <c r="BQ21">
        <v>386.25310000000002</v>
      </c>
      <c r="BR21">
        <v>399.98196666666701</v>
      </c>
      <c r="BS21">
        <v>41.273589999999999</v>
      </c>
      <c r="BT21">
        <v>37.5469266666667</v>
      </c>
      <c r="BU21">
        <v>384.10129999999998</v>
      </c>
      <c r="BV21">
        <v>40.627513333333297</v>
      </c>
      <c r="BW21">
        <v>500.01760000000002</v>
      </c>
      <c r="BX21">
        <v>101.813966666667</v>
      </c>
      <c r="BY21">
        <v>9.9995086666666705E-2</v>
      </c>
      <c r="BZ21">
        <v>37.642473333333299</v>
      </c>
      <c r="CA21">
        <v>37.303543333333302</v>
      </c>
      <c r="CB21">
        <v>999.9</v>
      </c>
      <c r="CC21">
        <v>0</v>
      </c>
      <c r="CD21">
        <v>0</v>
      </c>
      <c r="CE21">
        <v>10002.1476666667</v>
      </c>
      <c r="CF21">
        <v>0</v>
      </c>
      <c r="CG21">
        <v>310.32220000000001</v>
      </c>
      <c r="CH21">
        <v>1400.0160000000001</v>
      </c>
      <c r="CI21">
        <v>0.89998956666666596</v>
      </c>
      <c r="CJ21">
        <v>0.10001039</v>
      </c>
      <c r="CK21">
        <v>0</v>
      </c>
      <c r="CL21">
        <v>781.23076666666702</v>
      </c>
      <c r="CM21">
        <v>4.9997499999999997</v>
      </c>
      <c r="CN21">
        <v>10913.303333333301</v>
      </c>
      <c r="CO21">
        <v>12178.16</v>
      </c>
      <c r="CP21">
        <v>47.268599999999999</v>
      </c>
      <c r="CQ21">
        <v>48.691200000000002</v>
      </c>
      <c r="CR21">
        <v>47.891566666666698</v>
      </c>
      <c r="CS21">
        <v>48.514466666666699</v>
      </c>
      <c r="CT21">
        <v>49.189100000000003</v>
      </c>
      <c r="CU21">
        <v>1255.4970000000001</v>
      </c>
      <c r="CV21">
        <v>139.51900000000001</v>
      </c>
      <c r="CW21">
        <v>0</v>
      </c>
      <c r="CX21">
        <v>301.39999985694902</v>
      </c>
      <c r="CY21">
        <v>0</v>
      </c>
      <c r="CZ21">
        <v>781.10771999999997</v>
      </c>
      <c r="DA21">
        <v>-25.69269234515</v>
      </c>
      <c r="DB21">
        <v>-356.60769287194802</v>
      </c>
      <c r="DC21">
        <v>10911.495999999999</v>
      </c>
      <c r="DD21">
        <v>15</v>
      </c>
      <c r="DE21">
        <v>1605218423.5</v>
      </c>
      <c r="DF21" t="s">
        <v>290</v>
      </c>
      <c r="DG21">
        <v>1605218423.5</v>
      </c>
      <c r="DH21">
        <v>1605218418.5</v>
      </c>
      <c r="DI21">
        <v>4</v>
      </c>
      <c r="DJ21">
        <v>3.1E-2</v>
      </c>
      <c r="DK21">
        <v>-3.1E-2</v>
      </c>
      <c r="DL21">
        <v>2.1520000000000001</v>
      </c>
      <c r="DM21">
        <v>0.64600000000000002</v>
      </c>
      <c r="DN21">
        <v>400</v>
      </c>
      <c r="DO21">
        <v>37</v>
      </c>
      <c r="DP21">
        <v>0.06</v>
      </c>
      <c r="DQ21">
        <v>0.11</v>
      </c>
      <c r="DR21">
        <v>10.1874817627711</v>
      </c>
      <c r="DS21">
        <v>0.14537528042487999</v>
      </c>
      <c r="DT21">
        <v>2.8304017187065499E-2</v>
      </c>
      <c r="DU21">
        <v>1</v>
      </c>
      <c r="DV21">
        <v>-13.727093333333301</v>
      </c>
      <c r="DW21">
        <v>-0.20225139043381099</v>
      </c>
      <c r="DX21">
        <v>3.5448177511529302E-2</v>
      </c>
      <c r="DY21">
        <v>0</v>
      </c>
      <c r="DZ21">
        <v>3.72590933333333</v>
      </c>
      <c r="EA21">
        <v>7.8048320355954201E-2</v>
      </c>
      <c r="EB21">
        <v>6.0325704490061197E-3</v>
      </c>
      <c r="EC21">
        <v>1</v>
      </c>
      <c r="ED21">
        <v>2</v>
      </c>
      <c r="EE21">
        <v>3</v>
      </c>
      <c r="EF21" t="s">
        <v>291</v>
      </c>
      <c r="EG21">
        <v>100</v>
      </c>
      <c r="EH21">
        <v>100</v>
      </c>
      <c r="EI21">
        <v>2.1520000000000001</v>
      </c>
      <c r="EJ21">
        <v>0.64610000000000001</v>
      </c>
      <c r="EK21">
        <v>2.1516499999999601</v>
      </c>
      <c r="EL21">
        <v>0</v>
      </c>
      <c r="EM21">
        <v>0</v>
      </c>
      <c r="EN21">
        <v>0</v>
      </c>
      <c r="EO21">
        <v>0.64608500000000602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18.100000000000001</v>
      </c>
      <c r="EX21">
        <v>18.2</v>
      </c>
      <c r="EY21">
        <v>2</v>
      </c>
      <c r="EZ21">
        <v>456.35</v>
      </c>
      <c r="FA21">
        <v>508.303</v>
      </c>
      <c r="FB21">
        <v>36.500900000000001</v>
      </c>
      <c r="FC21">
        <v>35.195599999999999</v>
      </c>
      <c r="FD21">
        <v>29.9999</v>
      </c>
      <c r="FE21">
        <v>35.013599999999997</v>
      </c>
      <c r="FF21">
        <v>34.9527</v>
      </c>
      <c r="FG21">
        <v>22.585599999999999</v>
      </c>
      <c r="FH21">
        <v>0</v>
      </c>
      <c r="FI21">
        <v>100</v>
      </c>
      <c r="FJ21">
        <v>-999.9</v>
      </c>
      <c r="FK21">
        <v>400</v>
      </c>
      <c r="FL21">
        <v>38.802799999999998</v>
      </c>
      <c r="FM21">
        <v>101.107</v>
      </c>
      <c r="FN21">
        <v>100.35299999999999</v>
      </c>
    </row>
    <row r="22" spans="1:170" x14ac:dyDescent="0.25">
      <c r="A22">
        <v>6</v>
      </c>
      <c r="B22">
        <v>1605219728.0999999</v>
      </c>
      <c r="C22">
        <v>1142.5999999046301</v>
      </c>
      <c r="D22" t="s">
        <v>312</v>
      </c>
      <c r="E22" t="s">
        <v>313</v>
      </c>
      <c r="F22" t="s">
        <v>284</v>
      </c>
      <c r="G22" t="s">
        <v>285</v>
      </c>
      <c r="H22">
        <v>1605219720.0999999</v>
      </c>
      <c r="I22">
        <f t="shared" si="0"/>
        <v>2.3831709074902894E-4</v>
      </c>
      <c r="J22">
        <f t="shared" si="1"/>
        <v>5.7861714103543349E-2</v>
      </c>
      <c r="K22">
        <f t="shared" si="2"/>
        <v>399.81764516128999</v>
      </c>
      <c r="L22">
        <f t="shared" si="3"/>
        <v>370.23361892607744</v>
      </c>
      <c r="M22">
        <f t="shared" si="4"/>
        <v>37.730674020772902</v>
      </c>
      <c r="N22">
        <f t="shared" si="5"/>
        <v>40.745595392150769</v>
      </c>
      <c r="O22">
        <f t="shared" si="6"/>
        <v>8.1024577513350501E-3</v>
      </c>
      <c r="P22">
        <f t="shared" si="7"/>
        <v>2.9619718076222892</v>
      </c>
      <c r="Q22">
        <f t="shared" si="8"/>
        <v>8.0901644660417941E-3</v>
      </c>
      <c r="R22">
        <f t="shared" si="9"/>
        <v>5.057455716352563E-3</v>
      </c>
      <c r="S22">
        <f t="shared" si="10"/>
        <v>231.29005608780329</v>
      </c>
      <c r="T22">
        <f t="shared" si="11"/>
        <v>39.200509431419363</v>
      </c>
      <c r="U22">
        <f t="shared" si="12"/>
        <v>38.123770967741898</v>
      </c>
      <c r="V22">
        <f t="shared" si="13"/>
        <v>6.7020615818496854</v>
      </c>
      <c r="W22">
        <f t="shared" si="14"/>
        <v>58.160882795437651</v>
      </c>
      <c r="X22">
        <f t="shared" si="15"/>
        <v>3.8555217693136474</v>
      </c>
      <c r="Y22">
        <f t="shared" si="16"/>
        <v>6.6290633566794632</v>
      </c>
      <c r="Z22">
        <f t="shared" si="17"/>
        <v>2.8465398125360379</v>
      </c>
      <c r="AA22">
        <f t="shared" si="18"/>
        <v>-10.509783702032177</v>
      </c>
      <c r="AB22">
        <f t="shared" si="19"/>
        <v>-32.276110858021539</v>
      </c>
      <c r="AC22">
        <f t="shared" si="20"/>
        <v>-2.6205221422667768</v>
      </c>
      <c r="AD22">
        <f t="shared" si="21"/>
        <v>185.88363938548281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51967.707201241275</v>
      </c>
      <c r="AJ22" t="s">
        <v>286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314</v>
      </c>
      <c r="AQ22">
        <v>694.37703999999997</v>
      </c>
      <c r="AR22">
        <v>766.73</v>
      </c>
      <c r="AS22">
        <f t="shared" si="27"/>
        <v>9.436563066529291E-2</v>
      </c>
      <c r="AT22">
        <v>0.5</v>
      </c>
      <c r="AU22">
        <f t="shared" si="28"/>
        <v>1180.1764749409504</v>
      </c>
      <c r="AV22">
        <f t="shared" si="29"/>
        <v>5.7861714103543349E-2</v>
      </c>
      <c r="AW22">
        <f t="shared" si="30"/>
        <v>55.684048677072518</v>
      </c>
      <c r="AX22">
        <f t="shared" si="31"/>
        <v>0.28333311595998589</v>
      </c>
      <c r="AY22">
        <f t="shared" si="32"/>
        <v>5.385713132026028E-4</v>
      </c>
      <c r="AZ22">
        <f t="shared" si="33"/>
        <v>3.2545354948938998</v>
      </c>
      <c r="BA22" t="s">
        <v>315</v>
      </c>
      <c r="BB22">
        <v>549.49</v>
      </c>
      <c r="BC22">
        <f t="shared" si="34"/>
        <v>217.24</v>
      </c>
      <c r="BD22">
        <f t="shared" si="35"/>
        <v>0.3330554225741118</v>
      </c>
      <c r="BE22">
        <f t="shared" si="36"/>
        <v>0.91991417796275876</v>
      </c>
      <c r="BF22">
        <f t="shared" si="37"/>
        <v>1.4116803193804472</v>
      </c>
      <c r="BG22">
        <f t="shared" si="38"/>
        <v>0.97987394369090164</v>
      </c>
      <c r="BH22">
        <f t="shared" si="39"/>
        <v>1399.9893548387099</v>
      </c>
      <c r="BI22">
        <f t="shared" si="40"/>
        <v>1180.1764749409504</v>
      </c>
      <c r="BJ22">
        <f t="shared" si="41"/>
        <v>0.84298960621519592</v>
      </c>
      <c r="BK22">
        <f t="shared" si="42"/>
        <v>0.19597921243039165</v>
      </c>
      <c r="BL22">
        <v>6</v>
      </c>
      <c r="BM22">
        <v>0.5</v>
      </c>
      <c r="BN22" t="s">
        <v>289</v>
      </c>
      <c r="BO22">
        <v>2</v>
      </c>
      <c r="BP22">
        <v>1605219720.0999999</v>
      </c>
      <c r="BQ22">
        <v>399.81764516128999</v>
      </c>
      <c r="BR22">
        <v>400.00141935483902</v>
      </c>
      <c r="BS22">
        <v>37.832448387096797</v>
      </c>
      <c r="BT22">
        <v>37.557287096774203</v>
      </c>
      <c r="BU22">
        <v>397.65983870967699</v>
      </c>
      <c r="BV22">
        <v>37.170396774193499</v>
      </c>
      <c r="BW22">
        <v>499.99977419354798</v>
      </c>
      <c r="BX22">
        <v>101.810548387097</v>
      </c>
      <c r="BY22">
        <v>9.9899751612903195E-2</v>
      </c>
      <c r="BZ22">
        <v>37.921648387096802</v>
      </c>
      <c r="CA22">
        <v>38.123770967741898</v>
      </c>
      <c r="CB22">
        <v>999.9</v>
      </c>
      <c r="CC22">
        <v>0</v>
      </c>
      <c r="CD22">
        <v>0</v>
      </c>
      <c r="CE22">
        <v>10004.857419354799</v>
      </c>
      <c r="CF22">
        <v>0</v>
      </c>
      <c r="CG22">
        <v>355.26216129032298</v>
      </c>
      <c r="CH22">
        <v>1399.9893548387099</v>
      </c>
      <c r="CI22">
        <v>0.89999009677419295</v>
      </c>
      <c r="CJ22">
        <v>0.100009806451613</v>
      </c>
      <c r="CK22">
        <v>0</v>
      </c>
      <c r="CL22">
        <v>695.016387096774</v>
      </c>
      <c r="CM22">
        <v>4.9997499999999997</v>
      </c>
      <c r="CN22">
        <v>9675.5809677419293</v>
      </c>
      <c r="CO22">
        <v>12177.9258064516</v>
      </c>
      <c r="CP22">
        <v>47.311999999999998</v>
      </c>
      <c r="CQ22">
        <v>48.727645161290297</v>
      </c>
      <c r="CR22">
        <v>47.936999999999998</v>
      </c>
      <c r="CS22">
        <v>48.561999999999998</v>
      </c>
      <c r="CT22">
        <v>49.25</v>
      </c>
      <c r="CU22">
        <v>1255.47548387097</v>
      </c>
      <c r="CV22">
        <v>139.51387096774201</v>
      </c>
      <c r="CW22">
        <v>0</v>
      </c>
      <c r="CX22">
        <v>217.40000009536701</v>
      </c>
      <c r="CY22">
        <v>0</v>
      </c>
      <c r="CZ22">
        <v>694.37703999999997</v>
      </c>
      <c r="DA22">
        <v>-40.346615391020102</v>
      </c>
      <c r="DB22">
        <v>-598.75384599398399</v>
      </c>
      <c r="DC22">
        <v>9666.2504000000008</v>
      </c>
      <c r="DD22">
        <v>15</v>
      </c>
      <c r="DE22">
        <v>1605219574.5999999</v>
      </c>
      <c r="DF22" t="s">
        <v>316</v>
      </c>
      <c r="DG22">
        <v>1605219566.5999999</v>
      </c>
      <c r="DH22">
        <v>1605219574.5999999</v>
      </c>
      <c r="DI22">
        <v>5</v>
      </c>
      <c r="DJ22">
        <v>6.0000000000000001E-3</v>
      </c>
      <c r="DK22">
        <v>1.6E-2</v>
      </c>
      <c r="DL22">
        <v>2.1579999999999999</v>
      </c>
      <c r="DM22">
        <v>0.66200000000000003</v>
      </c>
      <c r="DN22">
        <v>400</v>
      </c>
      <c r="DO22">
        <v>38</v>
      </c>
      <c r="DP22">
        <v>0.12</v>
      </c>
      <c r="DQ22">
        <v>0.02</v>
      </c>
      <c r="DR22">
        <v>5.8533475087673897E-2</v>
      </c>
      <c r="DS22">
        <v>-0.34625557794345602</v>
      </c>
      <c r="DT22">
        <v>3.5139440701763697E-2</v>
      </c>
      <c r="DU22">
        <v>1</v>
      </c>
      <c r="DV22">
        <v>-0.183266233333333</v>
      </c>
      <c r="DW22">
        <v>0.39732357730812101</v>
      </c>
      <c r="DX22">
        <v>4.1132550615202802E-2</v>
      </c>
      <c r="DY22">
        <v>0</v>
      </c>
      <c r="DZ22">
        <v>0.274954366666667</v>
      </c>
      <c r="EA22">
        <v>5.7033370411567599E-2</v>
      </c>
      <c r="EB22">
        <v>4.2110522951184304E-3</v>
      </c>
      <c r="EC22">
        <v>1</v>
      </c>
      <c r="ED22">
        <v>2</v>
      </c>
      <c r="EE22">
        <v>3</v>
      </c>
      <c r="EF22" t="s">
        <v>291</v>
      </c>
      <c r="EG22">
        <v>100</v>
      </c>
      <c r="EH22">
        <v>100</v>
      </c>
      <c r="EI22">
        <v>2.157</v>
      </c>
      <c r="EJ22">
        <v>0.66210000000000002</v>
      </c>
      <c r="EK22">
        <v>2.1578000000001198</v>
      </c>
      <c r="EL22">
        <v>0</v>
      </c>
      <c r="EM22">
        <v>0</v>
      </c>
      <c r="EN22">
        <v>0</v>
      </c>
      <c r="EO22">
        <v>0.66204999999999403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2.7</v>
      </c>
      <c r="EX22">
        <v>2.6</v>
      </c>
      <c r="EY22">
        <v>2</v>
      </c>
      <c r="EZ22">
        <v>518.54600000000005</v>
      </c>
      <c r="FA22">
        <v>507.68400000000003</v>
      </c>
      <c r="FB22">
        <v>36.6586</v>
      </c>
      <c r="FC22">
        <v>35.182000000000002</v>
      </c>
      <c r="FD22">
        <v>30</v>
      </c>
      <c r="FE22">
        <v>34.980800000000002</v>
      </c>
      <c r="FF22">
        <v>34.927199999999999</v>
      </c>
      <c r="FG22">
        <v>22.600899999999999</v>
      </c>
      <c r="FH22">
        <v>0</v>
      </c>
      <c r="FI22">
        <v>100</v>
      </c>
      <c r="FJ22">
        <v>-999.9</v>
      </c>
      <c r="FK22">
        <v>400</v>
      </c>
      <c r="FL22">
        <v>41.078600000000002</v>
      </c>
      <c r="FM22">
        <v>101.11</v>
      </c>
      <c r="FN22">
        <v>100.36799999999999</v>
      </c>
    </row>
    <row r="23" spans="1:170" x14ac:dyDescent="0.25">
      <c r="A23">
        <v>7</v>
      </c>
      <c r="B23">
        <v>1605219992.0999999</v>
      </c>
      <c r="C23">
        <v>1406.5999999046301</v>
      </c>
      <c r="D23" t="s">
        <v>317</v>
      </c>
      <c r="E23" t="s">
        <v>318</v>
      </c>
      <c r="F23" t="s">
        <v>319</v>
      </c>
      <c r="G23" t="s">
        <v>320</v>
      </c>
      <c r="H23">
        <v>1605219984.0999999</v>
      </c>
      <c r="I23">
        <f t="shared" si="0"/>
        <v>5.2786800221374984E-3</v>
      </c>
      <c r="J23">
        <f t="shared" si="1"/>
        <v>17.540349222748446</v>
      </c>
      <c r="K23">
        <f t="shared" si="2"/>
        <v>376.56306451612897</v>
      </c>
      <c r="L23">
        <f t="shared" si="3"/>
        <v>266.06253788489295</v>
      </c>
      <c r="M23">
        <f t="shared" si="4"/>
        <v>27.112200354921466</v>
      </c>
      <c r="N23">
        <f t="shared" si="5"/>
        <v>38.372381668558837</v>
      </c>
      <c r="O23">
        <f t="shared" si="6"/>
        <v>0.29153237545441862</v>
      </c>
      <c r="P23">
        <f t="shared" si="7"/>
        <v>2.9613442919125443</v>
      </c>
      <c r="Q23">
        <f t="shared" si="8"/>
        <v>0.27647475015341666</v>
      </c>
      <c r="R23">
        <f t="shared" si="9"/>
        <v>0.17408475121117575</v>
      </c>
      <c r="S23">
        <f t="shared" si="10"/>
        <v>231.28684970747719</v>
      </c>
      <c r="T23">
        <f t="shared" si="11"/>
        <v>37.942789539458083</v>
      </c>
      <c r="U23">
        <f t="shared" si="12"/>
        <v>36.948016129032297</v>
      </c>
      <c r="V23">
        <f t="shared" si="13"/>
        <v>6.287011156397293</v>
      </c>
      <c r="W23">
        <f t="shared" si="14"/>
        <v>66.927686589720338</v>
      </c>
      <c r="X23">
        <f t="shared" si="15"/>
        <v>4.443864354265509</v>
      </c>
      <c r="Y23">
        <f t="shared" si="16"/>
        <v>6.6397997311744197</v>
      </c>
      <c r="Z23">
        <f t="shared" si="17"/>
        <v>1.8431468021317841</v>
      </c>
      <c r="AA23">
        <f t="shared" si="18"/>
        <v>-232.78978897626368</v>
      </c>
      <c r="AB23">
        <f t="shared" si="19"/>
        <v>160.20768540412169</v>
      </c>
      <c r="AC23">
        <f t="shared" si="20"/>
        <v>12.938405446153485</v>
      </c>
      <c r="AD23">
        <f t="shared" si="21"/>
        <v>171.6431515814887</v>
      </c>
      <c r="AE23">
        <v>104</v>
      </c>
      <c r="AF23">
        <v>21</v>
      </c>
      <c r="AG23">
        <f t="shared" si="22"/>
        <v>1</v>
      </c>
      <c r="AH23">
        <f t="shared" si="23"/>
        <v>0</v>
      </c>
      <c r="AI23">
        <f t="shared" si="24"/>
        <v>51944.808586298153</v>
      </c>
      <c r="AJ23" t="s">
        <v>286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321</v>
      </c>
      <c r="AQ23">
        <v>765.91276000000005</v>
      </c>
      <c r="AR23">
        <v>1093.55</v>
      </c>
      <c r="AS23">
        <f t="shared" si="27"/>
        <v>0.29960883361528956</v>
      </c>
      <c r="AT23">
        <v>0.5</v>
      </c>
      <c r="AU23">
        <f t="shared" si="28"/>
        <v>1180.1660010803882</v>
      </c>
      <c r="AV23">
        <f t="shared" si="29"/>
        <v>17.540349222748446</v>
      </c>
      <c r="AW23">
        <f t="shared" si="30"/>
        <v>176.79407952805784</v>
      </c>
      <c r="AX23">
        <f t="shared" si="31"/>
        <v>0.47097983631292578</v>
      </c>
      <c r="AY23">
        <f t="shared" si="32"/>
        <v>1.5352159514829591E-2</v>
      </c>
      <c r="AZ23">
        <f t="shared" si="33"/>
        <v>1.9830186091170956</v>
      </c>
      <c r="BA23" t="s">
        <v>322</v>
      </c>
      <c r="BB23">
        <v>578.51</v>
      </c>
      <c r="BC23">
        <f t="shared" si="34"/>
        <v>515.04</v>
      </c>
      <c r="BD23">
        <f t="shared" si="35"/>
        <v>0.63613940664802715</v>
      </c>
      <c r="BE23">
        <f t="shared" si="36"/>
        <v>0.80807655473865037</v>
      </c>
      <c r="BF23">
        <f t="shared" si="37"/>
        <v>0.8665976500269581</v>
      </c>
      <c r="BG23">
        <f t="shared" si="38"/>
        <v>0.85153827844271568</v>
      </c>
      <c r="BH23">
        <f t="shared" si="39"/>
        <v>1399.97774193548</v>
      </c>
      <c r="BI23">
        <f t="shared" si="40"/>
        <v>1180.1660010803882</v>
      </c>
      <c r="BJ23">
        <f t="shared" si="41"/>
        <v>0.84298911741896665</v>
      </c>
      <c r="BK23">
        <f t="shared" si="42"/>
        <v>0.19597823483793347</v>
      </c>
      <c r="BL23">
        <v>6</v>
      </c>
      <c r="BM23">
        <v>0.5</v>
      </c>
      <c r="BN23" t="s">
        <v>289</v>
      </c>
      <c r="BO23">
        <v>2</v>
      </c>
      <c r="BP23">
        <v>1605219984.0999999</v>
      </c>
      <c r="BQ23">
        <v>376.56306451612897</v>
      </c>
      <c r="BR23">
        <v>399.99609677419397</v>
      </c>
      <c r="BS23">
        <v>43.609364516128998</v>
      </c>
      <c r="BT23">
        <v>37.551367741935501</v>
      </c>
      <c r="BU23">
        <v>374.40519354838699</v>
      </c>
      <c r="BV23">
        <v>42.947316129032302</v>
      </c>
      <c r="BW23">
        <v>500.01480645161303</v>
      </c>
      <c r="BX23">
        <v>101.801612903226</v>
      </c>
      <c r="BY23">
        <v>9.9994780645161305E-2</v>
      </c>
      <c r="BZ23">
        <v>37.951496774193501</v>
      </c>
      <c r="CA23">
        <v>36.948016129032297</v>
      </c>
      <c r="CB23">
        <v>999.9</v>
      </c>
      <c r="CC23">
        <v>0</v>
      </c>
      <c r="CD23">
        <v>0</v>
      </c>
      <c r="CE23">
        <v>10002.1770967742</v>
      </c>
      <c r="CF23">
        <v>0</v>
      </c>
      <c r="CG23">
        <v>355.56429032258097</v>
      </c>
      <c r="CH23">
        <v>1399.97774193548</v>
      </c>
      <c r="CI23">
        <v>0.90000777419354905</v>
      </c>
      <c r="CJ23">
        <v>9.9992587096774194E-2</v>
      </c>
      <c r="CK23">
        <v>0</v>
      </c>
      <c r="CL23">
        <v>766.03009677419402</v>
      </c>
      <c r="CM23">
        <v>4.9997499999999997</v>
      </c>
      <c r="CN23">
        <v>10646.7612903226</v>
      </c>
      <c r="CO23">
        <v>12177.8838709677</v>
      </c>
      <c r="CP23">
        <v>47.375</v>
      </c>
      <c r="CQ23">
        <v>48.811999999999998</v>
      </c>
      <c r="CR23">
        <v>48</v>
      </c>
      <c r="CS23">
        <v>48.645000000000003</v>
      </c>
      <c r="CT23">
        <v>49.308</v>
      </c>
      <c r="CU23">
        <v>1255.48870967742</v>
      </c>
      <c r="CV23">
        <v>139.49</v>
      </c>
      <c r="CW23">
        <v>0</v>
      </c>
      <c r="CX23">
        <v>263.299999952316</v>
      </c>
      <c r="CY23">
        <v>0</v>
      </c>
      <c r="CZ23">
        <v>765.91276000000005</v>
      </c>
      <c r="DA23">
        <v>-5.7408461583785604</v>
      </c>
      <c r="DB23">
        <v>-15.3615384993064</v>
      </c>
      <c r="DC23">
        <v>10646.428</v>
      </c>
      <c r="DD23">
        <v>15</v>
      </c>
      <c r="DE23">
        <v>1605219574.5999999</v>
      </c>
      <c r="DF23" t="s">
        <v>316</v>
      </c>
      <c r="DG23">
        <v>1605219566.5999999</v>
      </c>
      <c r="DH23">
        <v>1605219574.5999999</v>
      </c>
      <c r="DI23">
        <v>5</v>
      </c>
      <c r="DJ23">
        <v>6.0000000000000001E-3</v>
      </c>
      <c r="DK23">
        <v>1.6E-2</v>
      </c>
      <c r="DL23">
        <v>2.1579999999999999</v>
      </c>
      <c r="DM23">
        <v>0.66200000000000003</v>
      </c>
      <c r="DN23">
        <v>400</v>
      </c>
      <c r="DO23">
        <v>38</v>
      </c>
      <c r="DP23">
        <v>0.12</v>
      </c>
      <c r="DQ23">
        <v>0.02</v>
      </c>
      <c r="DR23">
        <v>17.532185601046201</v>
      </c>
      <c r="DS23">
        <v>0.49500756492237802</v>
      </c>
      <c r="DT23">
        <v>4.1328025966554903E-2</v>
      </c>
      <c r="DU23">
        <v>1</v>
      </c>
      <c r="DV23">
        <v>-23.430250000000001</v>
      </c>
      <c r="DW23">
        <v>-0.60848676307010496</v>
      </c>
      <c r="DX23">
        <v>4.8787585511070299E-2</v>
      </c>
      <c r="DY23">
        <v>0</v>
      </c>
      <c r="DZ23">
        <v>6.0571159999999997</v>
      </c>
      <c r="EA23">
        <v>0.183829321468306</v>
      </c>
      <c r="EB23">
        <v>1.33288930773215E-2</v>
      </c>
      <c r="EC23">
        <v>1</v>
      </c>
      <c r="ED23">
        <v>2</v>
      </c>
      <c r="EE23">
        <v>3</v>
      </c>
      <c r="EF23" t="s">
        <v>291</v>
      </c>
      <c r="EG23">
        <v>100</v>
      </c>
      <c r="EH23">
        <v>100</v>
      </c>
      <c r="EI23">
        <v>2.1579999999999999</v>
      </c>
      <c r="EJ23">
        <v>0.66210000000000002</v>
      </c>
      <c r="EK23">
        <v>2.1578000000001198</v>
      </c>
      <c r="EL23">
        <v>0</v>
      </c>
      <c r="EM23">
        <v>0</v>
      </c>
      <c r="EN23">
        <v>0</v>
      </c>
      <c r="EO23">
        <v>0.66204999999999403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7.1</v>
      </c>
      <c r="EX23">
        <v>7</v>
      </c>
      <c r="EY23">
        <v>2</v>
      </c>
      <c r="EZ23">
        <v>362.73500000000001</v>
      </c>
      <c r="FA23">
        <v>507.721</v>
      </c>
      <c r="FB23">
        <v>36.844099999999997</v>
      </c>
      <c r="FC23">
        <v>35.2376</v>
      </c>
      <c r="FD23">
        <v>30.0001</v>
      </c>
      <c r="FE23">
        <v>35.034999999999997</v>
      </c>
      <c r="FF23">
        <v>34.9527</v>
      </c>
      <c r="FG23">
        <v>22.619900000000001</v>
      </c>
      <c r="FH23">
        <v>0</v>
      </c>
      <c r="FI23">
        <v>100</v>
      </c>
      <c r="FJ23">
        <v>-999.9</v>
      </c>
      <c r="FK23">
        <v>400</v>
      </c>
      <c r="FL23">
        <v>37.832099999999997</v>
      </c>
      <c r="FM23">
        <v>101.095</v>
      </c>
      <c r="FN23">
        <v>100.358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2020-11-11T15:25:33Z</dcterms:created>
  <dcterms:modified xsi:type="dcterms:W3CDTF">2021-05-13T19:02:36Z</dcterms:modified>
</cp:coreProperties>
</file>