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3FFF55C6-F416-4151-B247-14C50E2A0CAC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6" i="1" l="1"/>
  <c r="BJ26" i="1"/>
  <c r="BH26" i="1"/>
  <c r="BI26" i="1" s="1"/>
  <c r="BG26" i="1"/>
  <c r="BF26" i="1"/>
  <c r="BE26" i="1"/>
  <c r="BD26" i="1"/>
  <c r="BC26" i="1"/>
  <c r="AZ26" i="1"/>
  <c r="AX26" i="1"/>
  <c r="AS26" i="1"/>
  <c r="AN26" i="1"/>
  <c r="AM26" i="1"/>
  <c r="AI26" i="1"/>
  <c r="AG26" i="1" s="1"/>
  <c r="Y26" i="1"/>
  <c r="X26" i="1"/>
  <c r="W26" i="1" s="1"/>
  <c r="P26" i="1"/>
  <c r="BK25" i="1"/>
  <c r="BJ25" i="1"/>
  <c r="BI25" i="1"/>
  <c r="BH25" i="1"/>
  <c r="BG25" i="1"/>
  <c r="BF25" i="1"/>
  <c r="BE25" i="1"/>
  <c r="BD25" i="1"/>
  <c r="BC25" i="1"/>
  <c r="AX25" i="1" s="1"/>
  <c r="AZ25" i="1"/>
  <c r="AU25" i="1"/>
  <c r="AW25" i="1" s="1"/>
  <c r="AS25" i="1"/>
  <c r="AN25" i="1"/>
  <c r="AM25" i="1"/>
  <c r="AI25" i="1"/>
  <c r="AG25" i="1" s="1"/>
  <c r="Y25" i="1"/>
  <c r="X25" i="1"/>
  <c r="W25" i="1" s="1"/>
  <c r="S25" i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N24" i="1"/>
  <c r="AM24" i="1"/>
  <c r="AI24" i="1"/>
  <c r="AG24" i="1" s="1"/>
  <c r="Y24" i="1"/>
  <c r="X24" i="1"/>
  <c r="W24" i="1" s="1"/>
  <c r="P24" i="1"/>
  <c r="BK23" i="1"/>
  <c r="BJ23" i="1"/>
  <c r="BI23" i="1"/>
  <c r="S23" i="1" s="1"/>
  <c r="BH23" i="1"/>
  <c r="BG23" i="1"/>
  <c r="BF23" i="1"/>
  <c r="BE23" i="1"/>
  <c r="BD23" i="1"/>
  <c r="BC23" i="1"/>
  <c r="AX23" i="1" s="1"/>
  <c r="AZ23" i="1"/>
  <c r="AS23" i="1"/>
  <c r="AN23" i="1"/>
  <c r="AM23" i="1"/>
  <c r="AI23" i="1"/>
  <c r="AG23" i="1" s="1"/>
  <c r="Y23" i="1"/>
  <c r="W23" i="1" s="1"/>
  <c r="X23" i="1"/>
  <c r="P23" i="1"/>
  <c r="BK22" i="1"/>
  <c r="BJ22" i="1"/>
  <c r="BI22" i="1" s="1"/>
  <c r="BH22" i="1"/>
  <c r="BG22" i="1"/>
  <c r="BF22" i="1"/>
  <c r="BE22" i="1"/>
  <c r="BD22" i="1"/>
  <c r="BC22" i="1"/>
  <c r="AX22" i="1" s="1"/>
  <c r="AZ22" i="1"/>
  <c r="AV22" i="1"/>
  <c r="AS22" i="1"/>
  <c r="AM22" i="1"/>
  <c r="AN22" i="1" s="1"/>
  <c r="AI22" i="1"/>
  <c r="AG22" i="1"/>
  <c r="K22" i="1" s="1"/>
  <c r="Y22" i="1"/>
  <c r="X22" i="1"/>
  <c r="W22" i="1"/>
  <c r="P22" i="1"/>
  <c r="N22" i="1"/>
  <c r="J22" i="1"/>
  <c r="BK21" i="1"/>
  <c r="BJ21" i="1"/>
  <c r="BI21" i="1"/>
  <c r="AU21" i="1" s="1"/>
  <c r="AW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H20" i="1"/>
  <c r="AG20" i="1"/>
  <c r="K20" i="1" s="1"/>
  <c r="Y20" i="1"/>
  <c r="X20" i="1"/>
  <c r="W20" i="1" s="1"/>
  <c r="P20" i="1"/>
  <c r="J20" i="1"/>
  <c r="AV20" i="1" s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N19" i="1"/>
  <c r="AM19" i="1"/>
  <c r="AI19" i="1"/>
  <c r="AG19" i="1"/>
  <c r="N19" i="1" s="1"/>
  <c r="Y19" i="1"/>
  <c r="X19" i="1"/>
  <c r="W19" i="1"/>
  <c r="P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M18" i="1"/>
  <c r="AN18" i="1" s="1"/>
  <c r="AI18" i="1"/>
  <c r="AG18" i="1" s="1"/>
  <c r="Y18" i="1"/>
  <c r="X18" i="1"/>
  <c r="W18" i="1" s="1"/>
  <c r="P18" i="1"/>
  <c r="BK17" i="1"/>
  <c r="S17" i="1" s="1"/>
  <c r="BJ17" i="1"/>
  <c r="BI17" i="1"/>
  <c r="BH17" i="1"/>
  <c r="BG17" i="1"/>
  <c r="BF17" i="1"/>
  <c r="BE17" i="1"/>
  <c r="BD17" i="1"/>
  <c r="BC17" i="1"/>
  <c r="AX17" i="1" s="1"/>
  <c r="AZ17" i="1"/>
  <c r="AU17" i="1"/>
  <c r="AS17" i="1"/>
  <c r="AW17" i="1" s="1"/>
  <c r="AN17" i="1"/>
  <c r="AM17" i="1"/>
  <c r="AI17" i="1"/>
  <c r="AG17" i="1" s="1"/>
  <c r="Y17" i="1"/>
  <c r="X17" i="1"/>
  <c r="W17" i="1" s="1"/>
  <c r="P17" i="1"/>
  <c r="J17" i="1" l="1"/>
  <c r="AV17" i="1" s="1"/>
  <c r="AY17" i="1" s="1"/>
  <c r="I17" i="1"/>
  <c r="AH17" i="1"/>
  <c r="K17" i="1"/>
  <c r="N17" i="1"/>
  <c r="AH21" i="1"/>
  <c r="N21" i="1"/>
  <c r="K21" i="1"/>
  <c r="J21" i="1"/>
  <c r="AV21" i="1" s="1"/>
  <c r="AY21" i="1" s="1"/>
  <c r="I21" i="1"/>
  <c r="AU24" i="1"/>
  <c r="AW24" i="1" s="1"/>
  <c r="S24" i="1"/>
  <c r="AY20" i="1"/>
  <c r="S20" i="1"/>
  <c r="AU20" i="1"/>
  <c r="AW20" i="1" s="1"/>
  <c r="J26" i="1"/>
  <c r="AV26" i="1" s="1"/>
  <c r="I26" i="1"/>
  <c r="AH26" i="1"/>
  <c r="N26" i="1"/>
  <c r="K26" i="1"/>
  <c r="I18" i="1"/>
  <c r="N18" i="1"/>
  <c r="J18" i="1"/>
  <c r="AV18" i="1" s="1"/>
  <c r="K18" i="1"/>
  <c r="AH18" i="1"/>
  <c r="K25" i="1"/>
  <c r="J25" i="1"/>
  <c r="AV25" i="1" s="1"/>
  <c r="AY25" i="1" s="1"/>
  <c r="I25" i="1"/>
  <c r="T25" i="1" s="1"/>
  <c r="U25" i="1" s="1"/>
  <c r="AH25" i="1"/>
  <c r="N25" i="1"/>
  <c r="AU18" i="1"/>
  <c r="AW18" i="1" s="1"/>
  <c r="S18" i="1"/>
  <c r="K23" i="1"/>
  <c r="J23" i="1"/>
  <c r="AV23" i="1" s="1"/>
  <c r="I23" i="1"/>
  <c r="AH23" i="1"/>
  <c r="N23" i="1"/>
  <c r="AU26" i="1"/>
  <c r="AW26" i="1" s="1"/>
  <c r="S26" i="1"/>
  <c r="T23" i="1"/>
  <c r="U23" i="1" s="1"/>
  <c r="AH24" i="1"/>
  <c r="N24" i="1"/>
  <c r="K24" i="1"/>
  <c r="J24" i="1"/>
  <c r="AV24" i="1" s="1"/>
  <c r="AY24" i="1" s="1"/>
  <c r="I24" i="1"/>
  <c r="AU22" i="1"/>
  <c r="AY22" i="1" s="1"/>
  <c r="S22" i="1"/>
  <c r="T17" i="1"/>
  <c r="U17" i="1" s="1"/>
  <c r="S19" i="1"/>
  <c r="AU19" i="1"/>
  <c r="AW19" i="1" s="1"/>
  <c r="AW22" i="1"/>
  <c r="AH19" i="1"/>
  <c r="I19" i="1"/>
  <c r="N20" i="1"/>
  <c r="S21" i="1"/>
  <c r="AH22" i="1"/>
  <c r="AU23" i="1"/>
  <c r="AW23" i="1" s="1"/>
  <c r="J19" i="1"/>
  <c r="AV19" i="1" s="1"/>
  <c r="AY19" i="1" s="1"/>
  <c r="I22" i="1"/>
  <c r="K19" i="1"/>
  <c r="I20" i="1"/>
  <c r="AC25" i="1" l="1"/>
  <c r="V25" i="1"/>
  <c r="Z25" i="1" s="1"/>
  <c r="AB25" i="1"/>
  <c r="T18" i="1"/>
  <c r="U18" i="1" s="1"/>
  <c r="T24" i="1"/>
  <c r="U24" i="1" s="1"/>
  <c r="T26" i="1"/>
  <c r="U26" i="1" s="1"/>
  <c r="T21" i="1"/>
  <c r="U21" i="1" s="1"/>
  <c r="Q21" i="1" s="1"/>
  <c r="O21" i="1" s="1"/>
  <c r="R21" i="1" s="1"/>
  <c r="L21" i="1" s="1"/>
  <c r="M21" i="1" s="1"/>
  <c r="T19" i="1"/>
  <c r="U19" i="1" s="1"/>
  <c r="AA26" i="1"/>
  <c r="Q26" i="1"/>
  <c r="O26" i="1" s="1"/>
  <c r="R26" i="1" s="1"/>
  <c r="L26" i="1" s="1"/>
  <c r="M26" i="1" s="1"/>
  <c r="AA24" i="1"/>
  <c r="AY18" i="1"/>
  <c r="AY26" i="1"/>
  <c r="AA21" i="1"/>
  <c r="Q17" i="1"/>
  <c r="O17" i="1" s="1"/>
  <c r="R17" i="1" s="1"/>
  <c r="L17" i="1" s="1"/>
  <c r="M17" i="1" s="1"/>
  <c r="AA17" i="1"/>
  <c r="AA20" i="1"/>
  <c r="AC17" i="1"/>
  <c r="V17" i="1"/>
  <c r="Z17" i="1" s="1"/>
  <c r="AB17" i="1"/>
  <c r="AA25" i="1"/>
  <c r="Q25" i="1"/>
  <c r="O25" i="1" s="1"/>
  <c r="R25" i="1" s="1"/>
  <c r="L25" i="1" s="1"/>
  <c r="M25" i="1" s="1"/>
  <c r="V23" i="1"/>
  <c r="Z23" i="1" s="1"/>
  <c r="AC23" i="1"/>
  <c r="AD23" i="1" s="1"/>
  <c r="AB23" i="1"/>
  <c r="AA18" i="1"/>
  <c r="T20" i="1"/>
  <c r="U20" i="1" s="1"/>
  <c r="AA19" i="1"/>
  <c r="Q19" i="1"/>
  <c r="O19" i="1" s="1"/>
  <c r="R19" i="1" s="1"/>
  <c r="L19" i="1" s="1"/>
  <c r="M19" i="1" s="1"/>
  <c r="T22" i="1"/>
  <c r="U22" i="1" s="1"/>
  <c r="AA23" i="1"/>
  <c r="Q23" i="1"/>
  <c r="O23" i="1" s="1"/>
  <c r="R23" i="1" s="1"/>
  <c r="L23" i="1" s="1"/>
  <c r="M23" i="1" s="1"/>
  <c r="AA22" i="1"/>
  <c r="Q22" i="1"/>
  <c r="O22" i="1" s="1"/>
  <c r="R22" i="1" s="1"/>
  <c r="L22" i="1" s="1"/>
  <c r="M22" i="1" s="1"/>
  <c r="AY23" i="1"/>
  <c r="V24" i="1" l="1"/>
  <c r="Z24" i="1" s="1"/>
  <c r="AC24" i="1"/>
  <c r="AD24" i="1" s="1"/>
  <c r="AB24" i="1"/>
  <c r="V19" i="1"/>
  <c r="Z19" i="1" s="1"/>
  <c r="AC19" i="1"/>
  <c r="AB19" i="1"/>
  <c r="V18" i="1"/>
  <c r="Z18" i="1" s="1"/>
  <c r="AC18" i="1"/>
  <c r="AD18" i="1" s="1"/>
  <c r="AB18" i="1"/>
  <c r="AB20" i="1"/>
  <c r="V20" i="1"/>
  <c r="Z20" i="1" s="1"/>
  <c r="AC20" i="1"/>
  <c r="AD20" i="1" s="1"/>
  <c r="V21" i="1"/>
  <c r="Z21" i="1" s="1"/>
  <c r="AC21" i="1"/>
  <c r="AB21" i="1"/>
  <c r="Q18" i="1"/>
  <c r="O18" i="1" s="1"/>
  <c r="R18" i="1" s="1"/>
  <c r="L18" i="1" s="1"/>
  <c r="M18" i="1" s="1"/>
  <c r="AD17" i="1"/>
  <c r="AC22" i="1"/>
  <c r="AB22" i="1"/>
  <c r="V22" i="1"/>
  <c r="Z22" i="1" s="1"/>
  <c r="Q20" i="1"/>
  <c r="O20" i="1" s="1"/>
  <c r="R20" i="1" s="1"/>
  <c r="L20" i="1" s="1"/>
  <c r="M20" i="1" s="1"/>
  <c r="Q24" i="1"/>
  <c r="O24" i="1" s="1"/>
  <c r="R24" i="1" s="1"/>
  <c r="L24" i="1" s="1"/>
  <c r="M24" i="1" s="1"/>
  <c r="V26" i="1"/>
  <c r="Z26" i="1" s="1"/>
  <c r="AC26" i="1"/>
  <c r="AD26" i="1" s="1"/>
  <c r="AB26" i="1"/>
  <c r="AD25" i="1"/>
  <c r="AD21" i="1" l="1"/>
  <c r="AD19" i="1"/>
  <c r="AD22" i="1"/>
</calcChain>
</file>

<file path=xl/sharedStrings.xml><?xml version="1.0" encoding="utf-8"?>
<sst xmlns="http://schemas.openxmlformats.org/spreadsheetml/2006/main" count="642" uniqueCount="340">
  <si>
    <t>File opened</t>
  </si>
  <si>
    <t>2020-11-12 11:50:49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</si>
  <si>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</si>
  <si>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</si>
  <si>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</si>
  <si>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</si>
  <si>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</si>
  <si>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</si>
  <si>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</si>
  <si>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</si>
  <si>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</si>
  <si>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</si>
  <si>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</si>
  <si>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{"h2obspanconc2": "0", "h2oaspan2b": "0.0752776", "co2aspan2": "0", "flowmeterzero": "0.990522", "ssb_ref": "34304.3", "h2oaspan2a": "0.0744543", "chamberpressurezero": "2.56567", "co2bspanconc1": "995.1", "h2oaspanconc1": "13.51", "flowbzero": "0.21903", "co2bspan2": "0", "oxygen": "21", "tazero": "-0.045269", "h2obspan2a": "0.0741299", "tbzero": "-0.0452194", "co2aspan1": "0.993652", "co2bspan2a": "0.182058", "co2azero": "0.968485", "co2aspan2a": "0.183186", "co2aspanconc2": "0", "flowazero": "0.42501", "h2obspan2": "0", "co2bspan1": "0.994117", "h2oaspan2": "0", "h2obzero": "1.0713", "co2aspanconc1": "995.1", "co2aspan2b": "0.182023", "ssa_ref": "31243.3", "co2bspan2b": "0.180987", "h2oaspanconc2": "0", "h2obspan2b": "0.0756432", "h2obspanconc1": "13.5", "h2obspan1": "1.02041", "h2oaspan1": "1.01106", "co2bzero": "0.945393", "co2bspanconc2": "0", "h2oazero": "1.06897"}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</si>
  <si>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</si>
  <si>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</si>
  <si>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</si>
  <si>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</si>
  <si>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</si>
  <si>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</si>
  <si>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</si>
  <si>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</si>
  <si>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</si>
  <si>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11:50:49</t>
  </si>
  <si>
    <t>Stability Definition:	A (GasEx): Slp&lt;0.5 Per=15	ΔCO2 (Meas2): Slp&lt;0.2 Per=15	ΔH2O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</si>
  <si>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</si>
  <si>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</si>
  <si>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</si>
  <si>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</si>
  <si>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</si>
  <si>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</si>
  <si>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</si>
  <si>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</si>
  <si>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</si>
  <si>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</si>
  <si>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</si>
  <si>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</si>
  <si>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</si>
  <si>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</si>
  <si>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</si>
  <si>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</si>
  <si>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</si>
  <si>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</si>
  <si>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</si>
  <si>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</si>
  <si>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</si>
  <si>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</si>
  <si>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</si>
  <si>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</si>
  <si>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</si>
  <si>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</si>
  <si>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</si>
  <si>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</si>
  <si>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</si>
  <si>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</si>
  <si>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</si>
  <si>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</si>
  <si>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</si>
  <si>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</si>
  <si>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</si>
  <si>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</si>
  <si>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</si>
  <si>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</si>
  <si>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</si>
  <si>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</si>
  <si>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</si>
  <si>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</si>
  <si>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</si>
  <si>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</si>
  <si>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</si>
  <si>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</si>
  <si>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</si>
  <si>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</si>
  <si>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</si>
  <si>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</si>
  <si>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</si>
  <si>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2.16652 71.019 366.187 604.006 847.293 1022.03 1177.98 1253.37</t>
  </si>
  <si>
    <t>Fs_true</t>
  </si>
  <si>
    <t>0.360676 100.813 402.478 601.238 801.078 999.995 1200.7 1401.17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</si>
  <si>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</si>
  <si>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</si>
  <si>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</si>
  <si>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</si>
  <si>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</si>
  <si>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</si>
  <si>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</si>
  <si>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</si>
  <si>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</si>
  <si>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</si>
  <si>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</si>
  <si>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</si>
  <si>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</si>
  <si>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</si>
  <si>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</si>
  <si>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</si>
  <si>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</si>
  <si>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</si>
  <si>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</si>
  <si>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</si>
  <si>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</si>
  <si>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</si>
  <si>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</si>
  <si>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</si>
  <si>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</si>
  <si>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</si>
  <si>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</si>
  <si>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</si>
  <si>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</si>
  <si>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</si>
  <si>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</si>
  <si>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</si>
  <si>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</si>
  <si>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</si>
  <si>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</si>
  <si>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</si>
  <si>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</si>
  <si>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</si>
  <si>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</si>
  <si>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</si>
  <si>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</si>
  <si>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</si>
  <si>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</si>
  <si>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</si>
  <si>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</si>
  <si>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</si>
  <si>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</si>
  <si>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</si>
  <si>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</si>
  <si>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</si>
  <si>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</si>
  <si>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</si>
  <si>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</si>
  <si>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</si>
  <si>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</si>
  <si>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</si>
  <si>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</si>
  <si>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</si>
  <si>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</si>
  <si>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</si>
  <si>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</si>
  <si>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</si>
  <si>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</si>
  <si>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</si>
  <si>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</si>
  <si>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</si>
  <si>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</si>
  <si>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</si>
  <si>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</si>
  <si>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</si>
  <si>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</si>
  <si>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</si>
  <si>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</si>
  <si>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</si>
  <si>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</si>
  <si>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</si>
  <si>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</si>
  <si>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</si>
  <si>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</si>
  <si>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</si>
  <si>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</si>
  <si>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</si>
  <si>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</si>
  <si>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</si>
  <si>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</si>
  <si>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</si>
  <si>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</si>
  <si>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</si>
  <si>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</si>
  <si>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</si>
  <si>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</si>
  <si>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</si>
  <si>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</si>
  <si>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</si>
  <si>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</si>
  <si>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</si>
  <si>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</si>
  <si>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</si>
  <si>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</si>
  <si>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</si>
  <si>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</si>
  <si>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</si>
  <si>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</si>
  <si>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</si>
  <si>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</si>
  <si>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</si>
  <si>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</si>
  <si>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</si>
  <si>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</si>
  <si>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</si>
  <si>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</si>
  <si>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</si>
  <si>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</si>
  <si>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</si>
  <si>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</si>
  <si>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</si>
  <si>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</si>
  <si>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</si>
  <si>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</si>
  <si>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</si>
  <si>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</si>
  <si>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</si>
  <si>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</si>
  <si>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</si>
  <si>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</si>
  <si>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</si>
  <si>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</si>
  <si>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</si>
  <si>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</si>
  <si>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</si>
  <si>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</si>
  <si>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</si>
  <si>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</si>
  <si>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</si>
  <si>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</si>
  <si>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</si>
  <si>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</si>
  <si>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</si>
  <si>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</si>
  <si>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</si>
  <si>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</si>
  <si>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</si>
  <si>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</si>
  <si>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</si>
  <si>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</si>
  <si>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</si>
  <si>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</si>
  <si>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</si>
  <si>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</si>
  <si>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</si>
  <si>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</si>
  <si>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</si>
  <si>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</si>
  <si>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</si>
  <si>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</si>
  <si>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</si>
  <si>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</si>
  <si>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</si>
  <si>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</si>
  <si>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</si>
  <si>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</si>
  <si>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</si>
  <si>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</si>
  <si>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</si>
  <si>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</si>
  <si>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</si>
  <si>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</si>
  <si>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</si>
  <si>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</si>
  <si>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</si>
  <si>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</si>
  <si>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</si>
  <si>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</si>
  <si>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</si>
  <si>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</si>
  <si>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</si>
  <si>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</si>
  <si>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</si>
  <si>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</si>
  <si>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</si>
  <si>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</si>
  <si>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</si>
  <si>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</si>
  <si>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</si>
  <si>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</si>
  <si>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</si>
  <si>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</si>
  <si>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</si>
  <si>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</si>
  <si>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</si>
  <si>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</si>
  <si>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</si>
  <si>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</si>
  <si>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</si>
  <si>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</si>
  <si>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</si>
  <si>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</si>
  <si>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</si>
  <si>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</si>
  <si>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</si>
  <si>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</si>
  <si>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</si>
  <si>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</si>
  <si>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11:55:28</t>
  </si>
  <si>
    <t>11:55:28</t>
  </si>
  <si>
    <t>Vru42</t>
  </si>
  <si>
    <t>_5</t>
  </si>
  <si>
    <t>RECT-4143-20200907-06_33_50</t>
  </si>
  <si>
    <t>RECT-296-20201112-11_55_30</t>
  </si>
  <si>
    <t>DARK-297-20201112-11_55_32</t>
  </si>
  <si>
    <t>0: Broadleaf</t>
  </si>
  <si>
    <t>11:53:02</t>
  </si>
  <si>
    <t>0/3</t>
  </si>
  <si>
    <t>20201112 11:57:51</t>
  </si>
  <si>
    <t>11:57:51</t>
  </si>
  <si>
    <t>RECT-298-20201112-11_57_52</t>
  </si>
  <si>
    <t>DARK-299-20201112-11_57_54</t>
  </si>
  <si>
    <t>1/3</t>
  </si>
  <si>
    <t>20201112 12:01:09</t>
  </si>
  <si>
    <t>12:01:09</t>
  </si>
  <si>
    <t>9031</t>
  </si>
  <si>
    <t>_7</t>
  </si>
  <si>
    <t>RECT-300-20201112-12_01_11</t>
  </si>
  <si>
    <t>DARK-301-20201112-12_01_13</t>
  </si>
  <si>
    <t>11:58:49</t>
  </si>
  <si>
    <t>20201112 12:04:16</t>
  </si>
  <si>
    <t>12:04:16</t>
  </si>
  <si>
    <t>RECT-302-20201112-12_04_18</t>
  </si>
  <si>
    <t>DARK-303-20201112-12_04_20</t>
  </si>
  <si>
    <t>3/3</t>
  </si>
  <si>
    <t>20201112 12:06:25</t>
  </si>
  <si>
    <t>12:06:25</t>
  </si>
  <si>
    <t>NY1</t>
  </si>
  <si>
    <t>RECT-304-20201112-12_06_26</t>
  </si>
  <si>
    <t>DARK-305-20201112-12_06_28</t>
  </si>
  <si>
    <t>12:05:11</t>
  </si>
  <si>
    <t>20201112 12:09:01</t>
  </si>
  <si>
    <t>12:09:01</t>
  </si>
  <si>
    <t>RECT-306-20201112-12_09_03</t>
  </si>
  <si>
    <t>DARK-307-20201112-12_09_05</t>
  </si>
  <si>
    <t>20201112 12:12:35</t>
  </si>
  <si>
    <t>12:12:35</t>
  </si>
  <si>
    <t>9025</t>
  </si>
  <si>
    <t>RECT-308-20201112-12_12_37</t>
  </si>
  <si>
    <t>DARK-309-20201112-12_12_39</t>
  </si>
  <si>
    <t>12:09:58</t>
  </si>
  <si>
    <t>20201112 12:13:50</t>
  </si>
  <si>
    <t>12:13:50</t>
  </si>
  <si>
    <t>RECT-310-20201112-12_13_51</t>
  </si>
  <si>
    <t>DARK-311-20201112-12_13_53</t>
  </si>
  <si>
    <t>20201112 12:18:08</t>
  </si>
  <si>
    <t>12:18:08</t>
  </si>
  <si>
    <t>CC12</t>
  </si>
  <si>
    <t>_8</t>
  </si>
  <si>
    <t>RECT-312-20201112-12_18_09</t>
  </si>
  <si>
    <t>DARK-313-20201112-12_18_11</t>
  </si>
  <si>
    <t>12:16:10</t>
  </si>
  <si>
    <t>20201112 12:20:08</t>
  </si>
  <si>
    <t>12:20:08</t>
  </si>
  <si>
    <t>RECT-314-20201112-12_20_09</t>
  </si>
  <si>
    <t>DARK-315-20201112-12_20_11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</si>
</sst>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6"/>
  <sheetViews>
    <sheetView topLeftCell="A8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1605210928.5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1605210920.5</v>
      </c>
      <c r="I17">
        <f t="shared" ref="I17:I26" si="0">BW17*AG17*(BS17-BT17)/(100*BL17*(1000-AG17*BS17))</f>
        <v>2.190194752952694E-3</v>
      </c>
      <c r="J17">
        <f t="shared" ref="J17:J26" si="1">BW17*AG17*(BR17-BQ17*(1000-AG17*BT17)/(1000-AG17*BS17))/(100*BL17)</f>
        <v>8.9433788069505784</v>
      </c>
      <c r="K17">
        <f t="shared" ref="K17:K26" si="2">BQ17 - IF(AG17&gt;1, J17*BL17*100/(AI17*CE17), 0)</f>
        <v>387.87887096774199</v>
      </c>
      <c r="L17">
        <f t="shared" ref="L17:L26" si="3">((R17-I17/2)*K17-J17)/(R17+I17/2)</f>
        <v>228.54416916654233</v>
      </c>
      <c r="M17">
        <f t="shared" ref="M17:M26" si="4">L17*(BX17+BY17)/1000</f>
        <v>23.256557806215252</v>
      </c>
      <c r="N17">
        <f t="shared" ref="N17:N26" si="5">(BQ17 - IF(AG17&gt;1, J17*BL17*100/(AI17*CE17), 0))*(BX17+BY17)/1000</f>
        <v>39.470389541626453</v>
      </c>
      <c r="O17">
        <f t="shared" ref="O17:O26" si="6">2/((1/Q17-1/P17)+SIGN(Q17)*SQRT((1/Q17-1/P17)*(1/Q17-1/P17) + 4*BM17/((BM17+1)*(BM17+1))*(2*1/Q17*1/P17-1/P17*1/P17)))</f>
        <v>9.8106975226088772E-2</v>
      </c>
      <c r="P17">
        <f t="shared" ref="P17:P26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2.9595857223136011</v>
      </c>
      <c r="Q17">
        <f t="shared" ref="Q17:Q26" si="8">I17*(1000-(1000*0.61365*EXP(17.502*U17/(240.97+U17))/(BX17+BY17)+BS17)/2)/(1000*0.61365*EXP(17.502*U17/(240.97+U17))/(BX17+BY17)-BS17)</f>
        <v>9.6335433019526726E-2</v>
      </c>
      <c r="R17">
        <f t="shared" ref="R17:R26" si="9">1/((BM17+1)/(O17/1.6)+1/(P17/1.37)) + BM17/((BM17+1)/(O17/1.6) + BM17/(P17/1.37))</f>
        <v>6.0366147187459626E-2</v>
      </c>
      <c r="S17">
        <f t="shared" ref="S17:S26" si="10">(BI17*BK17)</f>
        <v>231.29716140397665</v>
      </c>
      <c r="T17">
        <f t="shared" ref="T17:T26" si="11">(BZ17+(S17+2*0.95*0.0000000567*(((BZ17+$B$7)+273)^4-(BZ17+273)^4)-44100*I17)/(1.84*29.3*P17+8*0.95*0.0000000567*(BZ17+273)^3))</f>
        <v>33.372439217973991</v>
      </c>
      <c r="U17">
        <f t="shared" ref="U17:U26" si="12">($C$7*CA17+$D$7*CB17+$E$7*T17)</f>
        <v>32.938806451612898</v>
      </c>
      <c r="V17">
        <f t="shared" ref="V17:V26" si="13">0.61365*EXP(17.502*U17/(240.97+U17))</f>
        <v>5.0347620288918495</v>
      </c>
      <c r="W17">
        <f t="shared" ref="W17:W26" si="14">(X17/Y17*100)</f>
        <v>56.931783058291394</v>
      </c>
      <c r="X17">
        <f t="shared" ref="X17:X26" si="15">BS17*(BX17+BY17)/1000</f>
        <v>2.8104294587438279</v>
      </c>
      <c r="Y17">
        <f t="shared" ref="Y17:Y26" si="16">0.61365*EXP(17.502*BZ17/(240.97+BZ17))</f>
        <v>4.9364859271424564</v>
      </c>
      <c r="Z17">
        <f t="shared" ref="Z17:Z26" si="17">(V17-BS17*(BX17+BY17)/1000)</f>
        <v>2.2243325701480217</v>
      </c>
      <c r="AA17">
        <f t="shared" ref="AA17:AA26" si="18">(-I17*44100)</f>
        <v>-96.58758860521381</v>
      </c>
      <c r="AB17">
        <f t="shared" ref="AB17:AB26" si="19">2*29.3*P17*0.92*(BZ17-U17)</f>
        <v>-55.88104395335565</v>
      </c>
      <c r="AC17">
        <f t="shared" ref="AC17:AC26" si="20">2*0.95*0.0000000567*(((BZ17+$B$7)+273)^4-(U17+273)^4)</f>
        <v>-4.3142239490424101</v>
      </c>
      <c r="AD17">
        <f t="shared" ref="AD17:AD26" si="21">S17+AC17+AA17+AB17</f>
        <v>74.514304896364791</v>
      </c>
      <c r="AE17">
        <v>0</v>
      </c>
      <c r="AF17">
        <v>0</v>
      </c>
      <c r="AG17">
        <f t="shared" ref="AG17:AG26" si="22">IF(AE17*$H$13&gt;=AI17,1,(AI17/(AI17-AE17*$H$13)))</f>
        <v>1</v>
      </c>
      <c r="AH17">
        <f t="shared" ref="AH17:AH26" si="23">(AG17-1)*100</f>
        <v>0</v>
      </c>
      <c r="AI17">
        <f t="shared" ref="AI17:AI26" si="24">MAX(0,($B$13+$C$13*CE17)/(1+$D$13*CE17)*BX17/(BZ17+273)*$E$13)</f>
        <v>52802.875997706913</v>
      </c>
      <c r="AJ17" t="s">
        <v>286</v>
      </c>
      <c r="AK17">
        <v>715.47692307692296</v>
      </c>
      <c r="AL17">
        <v>3262.08</v>
      </c>
      <c r="AM17">
        <f t="shared" ref="AM17:AM26" si="25">AL17-AK17</f>
        <v>2546.603076923077</v>
      </c>
      <c r="AN17">
        <f t="shared" ref="AN17:AN26" si="26">AM17/AL17</f>
        <v>0.78066849277855754</v>
      </c>
      <c r="AO17">
        <v>-0.57774747981622299</v>
      </c>
      <c r="AP17" t="s">
        <v>287</v>
      </c>
      <c r="AQ17">
        <v>555.63850000000002</v>
      </c>
      <c r="AR17">
        <v>744.42</v>
      </c>
      <c r="AS17">
        <f t="shared" ref="AS17:AS26" si="27">1-AQ17/AR17</f>
        <v>0.253595416565917</v>
      </c>
      <c r="AT17">
        <v>0.5</v>
      </c>
      <c r="AU17">
        <f t="shared" ref="AU17:AU26" si="28">BI17</f>
        <v>1180.2153308856775</v>
      </c>
      <c r="AV17">
        <f t="shared" ref="AV17:AV26" si="29">J17</f>
        <v>8.9433788069505784</v>
      </c>
      <c r="AW17">
        <f t="shared" ref="AW17:AW26" si="30">AS17*AT17*AU17</f>
        <v>149.64859923671747</v>
      </c>
      <c r="AX17">
        <f t="shared" ref="AX17:AX26" si="31">BC17/AR17</f>
        <v>0.40048628462427116</v>
      </c>
      <c r="AY17">
        <f t="shared" ref="AY17:AY26" si="32">(AV17-AO17)/AU17</f>
        <v>8.0672789427517384E-3</v>
      </c>
      <c r="AZ17">
        <f t="shared" ref="AZ17:AZ26" si="33">(AL17-AR17)/AR17</f>
        <v>3.3820423954219394</v>
      </c>
      <c r="BA17" t="s">
        <v>288</v>
      </c>
      <c r="BB17">
        <v>446.29</v>
      </c>
      <c r="BC17">
        <f t="shared" ref="BC17:BC26" si="34">AR17-BB17</f>
        <v>298.12999999999994</v>
      </c>
      <c r="BD17">
        <f t="shared" ref="BD17:BD26" si="35">(AR17-AQ17)/(AR17-BB17)</f>
        <v>0.63321873008419138</v>
      </c>
      <c r="BE17">
        <f t="shared" ref="BE17:BE26" si="36">(AL17-AR17)/(AL17-BB17)</f>
        <v>0.89412207586503256</v>
      </c>
      <c r="BF17">
        <f t="shared" ref="BF17:BF26" si="37">(AR17-AQ17)/(AR17-AK17)</f>
        <v>6.5225097007388309</v>
      </c>
      <c r="BG17">
        <f t="shared" ref="BG17:BG26" si="38">(AL17-AR17)/(AL17-AK17)</f>
        <v>0.98863463364771886</v>
      </c>
      <c r="BH17">
        <f t="shared" ref="BH17:BH26" si="39">$B$11*CF17+$C$11*CG17+$F$11*CH17*(1-CK17)</f>
        <v>1400.0358064516099</v>
      </c>
      <c r="BI17">
        <f t="shared" ref="BI17:BI26" si="40">BH17*BJ17</f>
        <v>1180.2153308856775</v>
      </c>
      <c r="BJ17">
        <f t="shared" ref="BJ17:BJ26" si="41">($B$11*$D$9+$C$11*$D$9+$F$11*((CU17+CM17)/MAX(CU17+CM17+CV17, 0.1)*$I$9+CV17/MAX(CU17+CM17+CV17, 0.1)*$J$9))/($B$11+$C$11+$F$11)</f>
        <v>0.84298939030490416</v>
      </c>
      <c r="BK17">
        <f t="shared" ref="BK17:BK26" si="42">($B$11*$K$9+$C$11*$K$9+$F$11*((CU17+CM17)/MAX(CU17+CM17+CV17, 0.1)*$P$9+CV17/MAX(CU17+CM17+CV17, 0.1)*$Q$9))/($B$11+$C$11+$F$11)</f>
        <v>0.19597878060980842</v>
      </c>
      <c r="BL17">
        <v>6</v>
      </c>
      <c r="BM17">
        <v>0.5</v>
      </c>
      <c r="BN17" t="s">
        <v>289</v>
      </c>
      <c r="BO17">
        <v>2</v>
      </c>
      <c r="BP17">
        <v>1605210920.5</v>
      </c>
      <c r="BQ17">
        <v>387.87887096774199</v>
      </c>
      <c r="BR17">
        <v>399.63019354838701</v>
      </c>
      <c r="BS17">
        <v>27.618329032258099</v>
      </c>
      <c r="BT17">
        <v>25.062719354838698</v>
      </c>
      <c r="BU17">
        <v>386.56087096774201</v>
      </c>
      <c r="BV17">
        <v>27.1903935483871</v>
      </c>
      <c r="BW17">
        <v>500.00716129032298</v>
      </c>
      <c r="BX17">
        <v>101.65964516129</v>
      </c>
      <c r="BY17">
        <v>9.9931077419354794E-2</v>
      </c>
      <c r="BZ17">
        <v>32.588580645161301</v>
      </c>
      <c r="CA17">
        <v>32.938806451612898</v>
      </c>
      <c r="CB17">
        <v>999.9</v>
      </c>
      <c r="CC17">
        <v>0</v>
      </c>
      <c r="CD17">
        <v>0</v>
      </c>
      <c r="CE17">
        <v>10006.1635483871</v>
      </c>
      <c r="CF17">
        <v>0</v>
      </c>
      <c r="CG17">
        <v>429.52209677419398</v>
      </c>
      <c r="CH17">
        <v>1400.0358064516099</v>
      </c>
      <c r="CI17">
        <v>0.89999674193548396</v>
      </c>
      <c r="CJ17">
        <v>0.100003329032258</v>
      </c>
      <c r="CK17">
        <v>0</v>
      </c>
      <c r="CL17">
        <v>555.68861290322604</v>
      </c>
      <c r="CM17">
        <v>4.9993800000000004</v>
      </c>
      <c r="CN17">
        <v>7854.69483870968</v>
      </c>
      <c r="CO17">
        <v>11164.6</v>
      </c>
      <c r="CP17">
        <v>46.715451612903202</v>
      </c>
      <c r="CQ17">
        <v>48.406999999999996</v>
      </c>
      <c r="CR17">
        <v>47.352645161290297</v>
      </c>
      <c r="CS17">
        <v>48.527999999999999</v>
      </c>
      <c r="CT17">
        <v>48.703258064516099</v>
      </c>
      <c r="CU17">
        <v>1255.52741935484</v>
      </c>
      <c r="CV17">
        <v>139.50838709677399</v>
      </c>
      <c r="CW17">
        <v>0</v>
      </c>
      <c r="CX17">
        <v>1605210929.0999999</v>
      </c>
      <c r="CY17">
        <v>0</v>
      </c>
      <c r="CZ17">
        <v>555.63850000000002</v>
      </c>
      <c r="DA17">
        <v>-6.4763418935044204</v>
      </c>
      <c r="DB17">
        <v>-72.656068401702299</v>
      </c>
      <c r="DC17">
        <v>7854.34807692308</v>
      </c>
      <c r="DD17">
        <v>15</v>
      </c>
      <c r="DE17">
        <v>1605210782</v>
      </c>
      <c r="DF17" t="s">
        <v>290</v>
      </c>
      <c r="DG17">
        <v>1605210773</v>
      </c>
      <c r="DH17">
        <v>1605210782</v>
      </c>
      <c r="DI17">
        <v>1</v>
      </c>
      <c r="DJ17">
        <v>-6.0000000000000001E-3</v>
      </c>
      <c r="DK17">
        <v>0.14599999999999999</v>
      </c>
      <c r="DL17">
        <v>1.3180000000000001</v>
      </c>
      <c r="DM17">
        <v>0.42799999999999999</v>
      </c>
      <c r="DN17">
        <v>400</v>
      </c>
      <c r="DO17">
        <v>29</v>
      </c>
      <c r="DP17">
        <v>1.1299999999999999</v>
      </c>
      <c r="DQ17">
        <v>0.02</v>
      </c>
      <c r="DR17">
        <v>8.9095596704586892</v>
      </c>
      <c r="DS17">
        <v>-3.3942784143917799</v>
      </c>
      <c r="DT17">
        <v>0.63228310850095903</v>
      </c>
      <c r="DU17">
        <v>0</v>
      </c>
      <c r="DV17">
        <v>-11.7512258064516</v>
      </c>
      <c r="DW17">
        <v>4.9836338709677701</v>
      </c>
      <c r="DX17">
        <v>0.79137648108716097</v>
      </c>
      <c r="DY17">
        <v>0</v>
      </c>
      <c r="DZ17">
        <v>2.5556199999999998</v>
      </c>
      <c r="EA17">
        <v>-2.1786077419354899</v>
      </c>
      <c r="EB17">
        <v>0.16611327885784199</v>
      </c>
      <c r="EC17">
        <v>0</v>
      </c>
      <c r="ED17">
        <v>0</v>
      </c>
      <c r="EE17">
        <v>3</v>
      </c>
      <c r="EF17" t="s">
        <v>291</v>
      </c>
      <c r="EG17">
        <v>100</v>
      </c>
      <c r="EH17">
        <v>100</v>
      </c>
      <c r="EI17">
        <v>1.3180000000000001</v>
      </c>
      <c r="EJ17">
        <v>0.4279</v>
      </c>
      <c r="EK17">
        <v>1.3179999999999801</v>
      </c>
      <c r="EL17">
        <v>0</v>
      </c>
      <c r="EM17">
        <v>0</v>
      </c>
      <c r="EN17">
        <v>0</v>
      </c>
      <c r="EO17">
        <v>0.427949999999999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2.6</v>
      </c>
      <c r="EX17">
        <v>2.4</v>
      </c>
      <c r="EY17">
        <v>2</v>
      </c>
      <c r="EZ17">
        <v>493.43700000000001</v>
      </c>
      <c r="FA17">
        <v>571.33399999999995</v>
      </c>
      <c r="FB17">
        <v>31.117999999999999</v>
      </c>
      <c r="FC17">
        <v>29.363099999999999</v>
      </c>
      <c r="FD17">
        <v>30.001999999999999</v>
      </c>
      <c r="FE17">
        <v>28.901800000000001</v>
      </c>
      <c r="FF17">
        <v>28.979199999999999</v>
      </c>
      <c r="FG17">
        <v>20.407</v>
      </c>
      <c r="FH17">
        <v>19.7865</v>
      </c>
      <c r="FI17">
        <v>100</v>
      </c>
      <c r="FJ17">
        <v>-999.9</v>
      </c>
      <c r="FK17">
        <v>400</v>
      </c>
      <c r="FL17">
        <v>25.583200000000001</v>
      </c>
      <c r="FM17">
        <v>101.873</v>
      </c>
      <c r="FN17">
        <v>101.032</v>
      </c>
    </row>
    <row r="18" spans="1:170" x14ac:dyDescent="0.25">
      <c r="A18">
        <v>2</v>
      </c>
      <c r="B18">
        <v>1605211071.0999999</v>
      </c>
      <c r="C18">
        <v>142.59999990463299</v>
      </c>
      <c r="D18" t="s">
        <v>292</v>
      </c>
      <c r="E18" t="s">
        <v>293</v>
      </c>
      <c r="F18" t="s">
        <v>284</v>
      </c>
      <c r="G18" t="s">
        <v>285</v>
      </c>
      <c r="H18">
        <v>1605211063.0999999</v>
      </c>
      <c r="I18">
        <f t="shared" si="0"/>
        <v>1.1836308460901241E-3</v>
      </c>
      <c r="J18">
        <f t="shared" si="1"/>
        <v>6.9930173975475798</v>
      </c>
      <c r="K18">
        <f t="shared" si="2"/>
        <v>391.06003225806501</v>
      </c>
      <c r="L18">
        <f t="shared" si="3"/>
        <v>182.94877004428088</v>
      </c>
      <c r="M18">
        <f t="shared" si="4"/>
        <v>18.614357750439002</v>
      </c>
      <c r="N18">
        <f t="shared" si="5"/>
        <v>39.788905607771788</v>
      </c>
      <c r="O18">
        <f t="shared" si="6"/>
        <v>5.6890746064925939E-2</v>
      </c>
      <c r="P18">
        <f t="shared" si="7"/>
        <v>2.9584231826888319</v>
      </c>
      <c r="Q18">
        <f t="shared" si="8"/>
        <v>5.6289889194474661E-2</v>
      </c>
      <c r="R18">
        <f t="shared" si="9"/>
        <v>3.5234636423381663E-2</v>
      </c>
      <c r="S18">
        <f t="shared" si="10"/>
        <v>231.29027011459803</v>
      </c>
      <c r="T18">
        <f t="shared" si="11"/>
        <v>34.06696919279873</v>
      </c>
      <c r="U18">
        <f t="shared" si="12"/>
        <v>33.197729032258103</v>
      </c>
      <c r="V18">
        <f t="shared" si="13"/>
        <v>5.1085080503113174</v>
      </c>
      <c r="W18">
        <f t="shared" si="14"/>
        <v>60.383157410282436</v>
      </c>
      <c r="X18">
        <f t="shared" si="15"/>
        <v>3.0548741219951729</v>
      </c>
      <c r="Y18">
        <f t="shared" si="16"/>
        <v>5.0591493605383562</v>
      </c>
      <c r="Z18">
        <f t="shared" si="17"/>
        <v>2.0536339283161444</v>
      </c>
      <c r="AA18">
        <f t="shared" si="18"/>
        <v>-52.198120312574474</v>
      </c>
      <c r="AB18">
        <f t="shared" si="19"/>
        <v>-27.582260369723674</v>
      </c>
      <c r="AC18">
        <f t="shared" si="20"/>
        <v>-2.1375619968728112</v>
      </c>
      <c r="AD18">
        <f t="shared" si="21"/>
        <v>149.37232743542705</v>
      </c>
      <c r="AE18">
        <v>104</v>
      </c>
      <c r="AF18">
        <v>21</v>
      </c>
      <c r="AG18">
        <f t="shared" si="22"/>
        <v>1</v>
      </c>
      <c r="AH18">
        <f t="shared" si="23"/>
        <v>0</v>
      </c>
      <c r="AI18">
        <f t="shared" si="24"/>
        <v>52693.997598056259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294</v>
      </c>
      <c r="AQ18">
        <v>689.57780769230806</v>
      </c>
      <c r="AR18">
        <v>805.14</v>
      </c>
      <c r="AS18">
        <f t="shared" si="27"/>
        <v>0.14353055655872515</v>
      </c>
      <c r="AT18">
        <v>0.5</v>
      </c>
      <c r="AU18">
        <f t="shared" si="28"/>
        <v>1180.1824354086557</v>
      </c>
      <c r="AV18">
        <f t="shared" si="29"/>
        <v>6.9930173975475798</v>
      </c>
      <c r="AW18">
        <f t="shared" si="30"/>
        <v>84.696120897518028</v>
      </c>
      <c r="AX18">
        <f t="shared" si="31"/>
        <v>0.39080159972178752</v>
      </c>
      <c r="AY18">
        <f t="shared" si="32"/>
        <v>6.4149106529807938E-3</v>
      </c>
      <c r="AZ18">
        <f t="shared" si="33"/>
        <v>3.0515686712869812</v>
      </c>
      <c r="BA18" t="s">
        <v>295</v>
      </c>
      <c r="BB18">
        <v>490.49</v>
      </c>
      <c r="BC18">
        <f t="shared" si="34"/>
        <v>314.64999999999998</v>
      </c>
      <c r="BD18">
        <f t="shared" si="35"/>
        <v>0.36727218276717605</v>
      </c>
      <c r="BE18">
        <f t="shared" si="36"/>
        <v>0.88647310749425412</v>
      </c>
      <c r="BF18">
        <f t="shared" si="37"/>
        <v>1.288849281927209</v>
      </c>
      <c r="BG18">
        <f t="shared" si="38"/>
        <v>0.96479110634256671</v>
      </c>
      <c r="BH18">
        <f t="shared" si="39"/>
        <v>1399.9970967741899</v>
      </c>
      <c r="BI18">
        <f t="shared" si="40"/>
        <v>1180.1824354086557</v>
      </c>
      <c r="BJ18">
        <f t="shared" si="41"/>
        <v>0.84298920199761762</v>
      </c>
      <c r="BK18">
        <f t="shared" si="42"/>
        <v>0.19597840399523514</v>
      </c>
      <c r="BL18">
        <v>6</v>
      </c>
      <c r="BM18">
        <v>0.5</v>
      </c>
      <c r="BN18" t="s">
        <v>289</v>
      </c>
      <c r="BO18">
        <v>2</v>
      </c>
      <c r="BP18">
        <v>1605211063.0999999</v>
      </c>
      <c r="BQ18">
        <v>391.06003225806501</v>
      </c>
      <c r="BR18">
        <v>400.00706451612899</v>
      </c>
      <c r="BS18">
        <v>30.024429032258102</v>
      </c>
      <c r="BT18">
        <v>28.6467225806452</v>
      </c>
      <c r="BU18">
        <v>389.74206451612901</v>
      </c>
      <c r="BV18">
        <v>29.596470967741901</v>
      </c>
      <c r="BW18">
        <v>500.00187096774198</v>
      </c>
      <c r="BX18">
        <v>101.646258064516</v>
      </c>
      <c r="BY18">
        <v>0.100027225806452</v>
      </c>
      <c r="BZ18">
        <v>33.024793548387102</v>
      </c>
      <c r="CA18">
        <v>33.197729032258103</v>
      </c>
      <c r="CB18">
        <v>999.9</v>
      </c>
      <c r="CC18">
        <v>0</v>
      </c>
      <c r="CD18">
        <v>0</v>
      </c>
      <c r="CE18">
        <v>10000.885806451601</v>
      </c>
      <c r="CF18">
        <v>0</v>
      </c>
      <c r="CG18">
        <v>258.99054838709702</v>
      </c>
      <c r="CH18">
        <v>1399.9970967741899</v>
      </c>
      <c r="CI18">
        <v>0.90000377419354904</v>
      </c>
      <c r="CJ18">
        <v>9.9996354838709695E-2</v>
      </c>
      <c r="CK18">
        <v>0</v>
      </c>
      <c r="CL18">
        <v>691.36961290322597</v>
      </c>
      <c r="CM18">
        <v>4.9993800000000004</v>
      </c>
      <c r="CN18">
        <v>9820.9448387096709</v>
      </c>
      <c r="CO18">
        <v>11164.319354838701</v>
      </c>
      <c r="CP18">
        <v>47.378999999999998</v>
      </c>
      <c r="CQ18">
        <v>49.106709677419403</v>
      </c>
      <c r="CR18">
        <v>48.0119354838709</v>
      </c>
      <c r="CS18">
        <v>49.263903225806402</v>
      </c>
      <c r="CT18">
        <v>49.360774193548401</v>
      </c>
      <c r="CU18">
        <v>1255.5019354838701</v>
      </c>
      <c r="CV18">
        <v>139.49580645161299</v>
      </c>
      <c r="CW18">
        <v>0</v>
      </c>
      <c r="CX18">
        <v>141.80000019073501</v>
      </c>
      <c r="CY18">
        <v>0</v>
      </c>
      <c r="CZ18">
        <v>689.57780769230806</v>
      </c>
      <c r="DA18">
        <v>-196.06567517932399</v>
      </c>
      <c r="DB18">
        <v>-2702.4321364849302</v>
      </c>
      <c r="DC18">
        <v>9795.9715384615392</v>
      </c>
      <c r="DD18">
        <v>15</v>
      </c>
      <c r="DE18">
        <v>1605210782</v>
      </c>
      <c r="DF18" t="s">
        <v>290</v>
      </c>
      <c r="DG18">
        <v>1605210773</v>
      </c>
      <c r="DH18">
        <v>1605210782</v>
      </c>
      <c r="DI18">
        <v>1</v>
      </c>
      <c r="DJ18">
        <v>-6.0000000000000001E-3</v>
      </c>
      <c r="DK18">
        <v>0.14599999999999999</v>
      </c>
      <c r="DL18">
        <v>1.3180000000000001</v>
      </c>
      <c r="DM18">
        <v>0.42799999999999999</v>
      </c>
      <c r="DN18">
        <v>400</v>
      </c>
      <c r="DO18">
        <v>29</v>
      </c>
      <c r="DP18">
        <v>1.1299999999999999</v>
      </c>
      <c r="DQ18">
        <v>0.02</v>
      </c>
      <c r="DR18">
        <v>6.9921342626908602</v>
      </c>
      <c r="DS18">
        <v>0.33130481658282002</v>
      </c>
      <c r="DT18">
        <v>2.5953816848082501E-2</v>
      </c>
      <c r="DU18">
        <v>1</v>
      </c>
      <c r="DV18">
        <v>-8.9455133333333308</v>
      </c>
      <c r="DW18">
        <v>-0.95999359288095598</v>
      </c>
      <c r="DX18">
        <v>7.13144574558498E-2</v>
      </c>
      <c r="DY18">
        <v>0</v>
      </c>
      <c r="DZ18">
        <v>1.3724970000000001</v>
      </c>
      <c r="EA18">
        <v>1.4626136596218</v>
      </c>
      <c r="EB18">
        <v>0.105992951877314</v>
      </c>
      <c r="EC18">
        <v>0</v>
      </c>
      <c r="ED18">
        <v>1</v>
      </c>
      <c r="EE18">
        <v>3</v>
      </c>
      <c r="EF18" t="s">
        <v>296</v>
      </c>
      <c r="EG18">
        <v>100</v>
      </c>
      <c r="EH18">
        <v>100</v>
      </c>
      <c r="EI18">
        <v>1.3180000000000001</v>
      </c>
      <c r="EJ18">
        <v>0.4279</v>
      </c>
      <c r="EK18">
        <v>1.3179999999999801</v>
      </c>
      <c r="EL18">
        <v>0</v>
      </c>
      <c r="EM18">
        <v>0</v>
      </c>
      <c r="EN18">
        <v>0</v>
      </c>
      <c r="EO18">
        <v>0.427949999999999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</v>
      </c>
      <c r="EX18">
        <v>4.8</v>
      </c>
      <c r="EY18">
        <v>2</v>
      </c>
      <c r="EZ18">
        <v>359.76</v>
      </c>
      <c r="FA18">
        <v>573.16200000000003</v>
      </c>
      <c r="FB18">
        <v>31.551400000000001</v>
      </c>
      <c r="FC18">
        <v>30.148599999999998</v>
      </c>
      <c r="FD18">
        <v>30.001899999999999</v>
      </c>
      <c r="FE18">
        <v>29.604099999999999</v>
      </c>
      <c r="FF18">
        <v>29.633900000000001</v>
      </c>
      <c r="FG18">
        <v>20.5091</v>
      </c>
      <c r="FH18">
        <v>0</v>
      </c>
      <c r="FI18">
        <v>100</v>
      </c>
      <c r="FJ18">
        <v>-999.9</v>
      </c>
      <c r="FK18">
        <v>400</v>
      </c>
      <c r="FL18">
        <v>30.081399999999999</v>
      </c>
      <c r="FM18">
        <v>101.72799999999999</v>
      </c>
      <c r="FN18">
        <v>100.908</v>
      </c>
    </row>
    <row r="19" spans="1:170" x14ac:dyDescent="0.25">
      <c r="A19">
        <v>3</v>
      </c>
      <c r="B19">
        <v>1605211269.5999999</v>
      </c>
      <c r="C19">
        <v>341.09999990463302</v>
      </c>
      <c r="D19" t="s">
        <v>297</v>
      </c>
      <c r="E19" t="s">
        <v>298</v>
      </c>
      <c r="F19" t="s">
        <v>299</v>
      </c>
      <c r="G19" t="s">
        <v>300</v>
      </c>
      <c r="H19">
        <v>1605211261.8499999</v>
      </c>
      <c r="I19">
        <f t="shared" si="0"/>
        <v>3.4474935061739758E-3</v>
      </c>
      <c r="J19">
        <f t="shared" si="1"/>
        <v>13.653244262167618</v>
      </c>
      <c r="K19">
        <f t="shared" si="2"/>
        <v>382.12496666666698</v>
      </c>
      <c r="L19">
        <f t="shared" si="3"/>
        <v>255.23159858316049</v>
      </c>
      <c r="M19">
        <f t="shared" si="4"/>
        <v>25.969561970344561</v>
      </c>
      <c r="N19">
        <f t="shared" si="5"/>
        <v>38.880836296735048</v>
      </c>
      <c r="O19">
        <f t="shared" si="6"/>
        <v>0.19172504006851449</v>
      </c>
      <c r="P19">
        <f t="shared" si="7"/>
        <v>2.9595079193111404</v>
      </c>
      <c r="Q19">
        <f t="shared" si="8"/>
        <v>0.18508248735636185</v>
      </c>
      <c r="R19">
        <f t="shared" si="9"/>
        <v>0.11625418881125218</v>
      </c>
      <c r="S19">
        <f t="shared" si="10"/>
        <v>231.29380288768726</v>
      </c>
      <c r="T19">
        <f t="shared" si="11"/>
        <v>34.050336570874784</v>
      </c>
      <c r="U19">
        <f t="shared" si="12"/>
        <v>33.309939999999997</v>
      </c>
      <c r="V19">
        <f t="shared" si="13"/>
        <v>5.1407585870611197</v>
      </c>
      <c r="W19">
        <f t="shared" si="14"/>
        <v>63.661935556948087</v>
      </c>
      <c r="X19">
        <f t="shared" si="15"/>
        <v>3.3243395199602013</v>
      </c>
      <c r="Y19">
        <f t="shared" si="16"/>
        <v>5.2218637257524936</v>
      </c>
      <c r="Z19">
        <f t="shared" si="17"/>
        <v>1.8164190671009184</v>
      </c>
      <c r="AA19">
        <f t="shared" si="18"/>
        <v>-152.03446362227234</v>
      </c>
      <c r="AB19">
        <f t="shared" si="19"/>
        <v>44.596656499289438</v>
      </c>
      <c r="AC19">
        <f t="shared" si="20"/>
        <v>3.4663440969527159</v>
      </c>
      <c r="AD19">
        <f t="shared" si="21"/>
        <v>127.32233986165708</v>
      </c>
      <c r="AE19">
        <v>12</v>
      </c>
      <c r="AF19">
        <v>2</v>
      </c>
      <c r="AG19">
        <f t="shared" si="22"/>
        <v>1</v>
      </c>
      <c r="AH19">
        <f t="shared" si="23"/>
        <v>0</v>
      </c>
      <c r="AI19">
        <f t="shared" si="24"/>
        <v>52628.047547087328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757.77930769230795</v>
      </c>
      <c r="AR19">
        <v>1054.2</v>
      </c>
      <c r="AS19">
        <f t="shared" si="27"/>
        <v>0.28118069845161453</v>
      </c>
      <c r="AT19">
        <v>0.5</v>
      </c>
      <c r="AU19">
        <f t="shared" si="28"/>
        <v>1180.1990918533786</v>
      </c>
      <c r="AV19">
        <f t="shared" si="29"/>
        <v>13.653244262167618</v>
      </c>
      <c r="AW19">
        <f t="shared" si="30"/>
        <v>165.92460247964709</v>
      </c>
      <c r="AX19">
        <f t="shared" si="31"/>
        <v>0.46449440333902492</v>
      </c>
      <c r="AY19">
        <f t="shared" si="32"/>
        <v>1.2058128022819916E-2</v>
      </c>
      <c r="AZ19">
        <f t="shared" si="33"/>
        <v>2.0943653955606147</v>
      </c>
      <c r="BA19" t="s">
        <v>302</v>
      </c>
      <c r="BB19">
        <v>564.53</v>
      </c>
      <c r="BC19">
        <f t="shared" si="34"/>
        <v>489.67000000000007</v>
      </c>
      <c r="BD19">
        <f t="shared" si="35"/>
        <v>0.60534787164353965</v>
      </c>
      <c r="BE19">
        <f t="shared" si="36"/>
        <v>0.81847602454078705</v>
      </c>
      <c r="BF19">
        <f t="shared" si="37"/>
        <v>0.8751121860380604</v>
      </c>
      <c r="BG19">
        <f t="shared" si="38"/>
        <v>0.86699023495552452</v>
      </c>
      <c r="BH19">
        <f t="shared" si="39"/>
        <v>1400.0166666666701</v>
      </c>
      <c r="BI19">
        <f t="shared" si="40"/>
        <v>1180.1990918533786</v>
      </c>
      <c r="BJ19">
        <f t="shared" si="41"/>
        <v>0.84298931573674774</v>
      </c>
      <c r="BK19">
        <f t="shared" si="42"/>
        <v>0.19597863147349542</v>
      </c>
      <c r="BL19">
        <v>6</v>
      </c>
      <c r="BM19">
        <v>0.5</v>
      </c>
      <c r="BN19" t="s">
        <v>289</v>
      </c>
      <c r="BO19">
        <v>2</v>
      </c>
      <c r="BP19">
        <v>1605211261.8499999</v>
      </c>
      <c r="BQ19">
        <v>382.12496666666698</v>
      </c>
      <c r="BR19">
        <v>400.08940000000001</v>
      </c>
      <c r="BS19">
        <v>32.671959999999999</v>
      </c>
      <c r="BT19">
        <v>28.670200000000001</v>
      </c>
      <c r="BU19">
        <v>380.788833333333</v>
      </c>
      <c r="BV19">
        <v>32.309266666666701</v>
      </c>
      <c r="BW19">
        <v>500.00856666666698</v>
      </c>
      <c r="BX19">
        <v>101.64903333333299</v>
      </c>
      <c r="BY19">
        <v>9.99746833333333E-2</v>
      </c>
      <c r="BZ19">
        <v>33.589449999999999</v>
      </c>
      <c r="CA19">
        <v>33.309939999999997</v>
      </c>
      <c r="CB19">
        <v>999.9</v>
      </c>
      <c r="CC19">
        <v>0</v>
      </c>
      <c r="CD19">
        <v>0</v>
      </c>
      <c r="CE19">
        <v>10006.766666666699</v>
      </c>
      <c r="CF19">
        <v>0</v>
      </c>
      <c r="CG19">
        <v>906.12323333333302</v>
      </c>
      <c r="CH19">
        <v>1400.0166666666701</v>
      </c>
      <c r="CI19">
        <v>0.89999960000000001</v>
      </c>
      <c r="CJ19">
        <v>0.10000032</v>
      </c>
      <c r="CK19">
        <v>0</v>
      </c>
      <c r="CL19">
        <v>758.081633333333</v>
      </c>
      <c r="CM19">
        <v>4.9993800000000004</v>
      </c>
      <c r="CN19">
        <v>10764.49</v>
      </c>
      <c r="CO19">
        <v>11164.4666666667</v>
      </c>
      <c r="CP19">
        <v>48.189100000000003</v>
      </c>
      <c r="CQ19">
        <v>50.231099999999998</v>
      </c>
      <c r="CR19">
        <v>48.851900000000001</v>
      </c>
      <c r="CS19">
        <v>50.276866666666699</v>
      </c>
      <c r="CT19">
        <v>50.178733333333298</v>
      </c>
      <c r="CU19">
        <v>1255.5136666666699</v>
      </c>
      <c r="CV19">
        <v>139.50299999999999</v>
      </c>
      <c r="CW19">
        <v>0</v>
      </c>
      <c r="CX19">
        <v>197.59999990463299</v>
      </c>
      <c r="CY19">
        <v>0</v>
      </c>
      <c r="CZ19">
        <v>757.77930769230795</v>
      </c>
      <c r="DA19">
        <v>-102.706188106211</v>
      </c>
      <c r="DB19">
        <v>-1430.36239422482</v>
      </c>
      <c r="DC19">
        <v>10760.080769230801</v>
      </c>
      <c r="DD19">
        <v>15</v>
      </c>
      <c r="DE19">
        <v>1605211129.5999999</v>
      </c>
      <c r="DF19" t="s">
        <v>303</v>
      </c>
      <c r="DG19">
        <v>1605211122.5999999</v>
      </c>
      <c r="DH19">
        <v>1605211129.5999999</v>
      </c>
      <c r="DI19">
        <v>2</v>
      </c>
      <c r="DJ19">
        <v>1.7999999999999999E-2</v>
      </c>
      <c r="DK19">
        <v>-6.5000000000000002E-2</v>
      </c>
      <c r="DL19">
        <v>1.3360000000000001</v>
      </c>
      <c r="DM19">
        <v>0.36299999999999999</v>
      </c>
      <c r="DN19">
        <v>400</v>
      </c>
      <c r="DO19">
        <v>29</v>
      </c>
      <c r="DP19">
        <v>0.22</v>
      </c>
      <c r="DQ19">
        <v>0.04</v>
      </c>
      <c r="DR19">
        <v>13.648465397097</v>
      </c>
      <c r="DS19">
        <v>-0.66268024242657197</v>
      </c>
      <c r="DT19">
        <v>0.124053643401216</v>
      </c>
      <c r="DU19">
        <v>0</v>
      </c>
      <c r="DV19">
        <v>-17.9644166666667</v>
      </c>
      <c r="DW19">
        <v>0.33940378197994098</v>
      </c>
      <c r="DX19">
        <v>0.152154658343264</v>
      </c>
      <c r="DY19">
        <v>0</v>
      </c>
      <c r="DZ19">
        <v>4.0017610000000001</v>
      </c>
      <c r="EA19">
        <v>0.46848614015572698</v>
      </c>
      <c r="EB19">
        <v>3.3814018330666697E-2</v>
      </c>
      <c r="EC19">
        <v>0</v>
      </c>
      <c r="ED19">
        <v>0</v>
      </c>
      <c r="EE19">
        <v>3</v>
      </c>
      <c r="EF19" t="s">
        <v>291</v>
      </c>
      <c r="EG19">
        <v>100</v>
      </c>
      <c r="EH19">
        <v>100</v>
      </c>
      <c r="EI19">
        <v>1.3360000000000001</v>
      </c>
      <c r="EJ19">
        <v>0.36270000000000002</v>
      </c>
      <c r="EK19">
        <v>1.33610000000004</v>
      </c>
      <c r="EL19">
        <v>0</v>
      </c>
      <c r="EM19">
        <v>0</v>
      </c>
      <c r="EN19">
        <v>0</v>
      </c>
      <c r="EO19">
        <v>0.36269000000000401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2.5</v>
      </c>
      <c r="EX19">
        <v>2.2999999999999998</v>
      </c>
      <c r="EY19">
        <v>2</v>
      </c>
      <c r="EZ19">
        <v>468.55099999999999</v>
      </c>
      <c r="FA19">
        <v>571.10599999999999</v>
      </c>
      <c r="FB19">
        <v>32.193199999999997</v>
      </c>
      <c r="FC19">
        <v>31.0563</v>
      </c>
      <c r="FD19">
        <v>30.001799999999999</v>
      </c>
      <c r="FE19">
        <v>30.463699999999999</v>
      </c>
      <c r="FF19">
        <v>30.510100000000001</v>
      </c>
      <c r="FG19">
        <v>20.497399999999999</v>
      </c>
      <c r="FH19">
        <v>0</v>
      </c>
      <c r="FI19">
        <v>100</v>
      </c>
      <c r="FJ19">
        <v>-999.9</v>
      </c>
      <c r="FK19">
        <v>400</v>
      </c>
      <c r="FL19">
        <v>32.506999999999998</v>
      </c>
      <c r="FM19">
        <v>101.596</v>
      </c>
      <c r="FN19">
        <v>100.803</v>
      </c>
    </row>
    <row r="20" spans="1:170" x14ac:dyDescent="0.25">
      <c r="A20">
        <v>4</v>
      </c>
      <c r="B20">
        <v>1605211456.5999999</v>
      </c>
      <c r="C20">
        <v>528.09999990463302</v>
      </c>
      <c r="D20" t="s">
        <v>304</v>
      </c>
      <c r="E20" t="s">
        <v>305</v>
      </c>
      <c r="F20" t="s">
        <v>299</v>
      </c>
      <c r="G20" t="s">
        <v>300</v>
      </c>
      <c r="H20">
        <v>1605211448.8499999</v>
      </c>
      <c r="I20">
        <f t="shared" si="0"/>
        <v>4.2490408354369487E-3</v>
      </c>
      <c r="J20">
        <f t="shared" si="1"/>
        <v>14.56252111618659</v>
      </c>
      <c r="K20">
        <f t="shared" si="2"/>
        <v>380.58653333333302</v>
      </c>
      <c r="L20">
        <f t="shared" si="3"/>
        <v>260.52436282845292</v>
      </c>
      <c r="M20">
        <f t="shared" si="4"/>
        <v>26.509613626904514</v>
      </c>
      <c r="N20">
        <f t="shared" si="5"/>
        <v>38.726520010388029</v>
      </c>
      <c r="O20">
        <f t="shared" si="6"/>
        <v>0.21968539040937846</v>
      </c>
      <c r="P20">
        <f t="shared" si="7"/>
        <v>2.9616329099230843</v>
      </c>
      <c r="Q20">
        <f t="shared" si="8"/>
        <v>0.2110172273952623</v>
      </c>
      <c r="R20">
        <f t="shared" si="9"/>
        <v>0.13263606878118875</v>
      </c>
      <c r="S20">
        <f t="shared" si="10"/>
        <v>231.29071763326485</v>
      </c>
      <c r="T20">
        <f t="shared" si="11"/>
        <v>34.443860062085662</v>
      </c>
      <c r="U20">
        <f t="shared" si="12"/>
        <v>34.157213333333303</v>
      </c>
      <c r="V20">
        <f t="shared" si="13"/>
        <v>5.3900440402847272</v>
      </c>
      <c r="W20">
        <f t="shared" si="14"/>
        <v>63.522216508454257</v>
      </c>
      <c r="X20">
        <f t="shared" si="15"/>
        <v>3.4299089115169887</v>
      </c>
      <c r="Y20">
        <f t="shared" si="16"/>
        <v>5.3995422389905077</v>
      </c>
      <c r="Z20">
        <f t="shared" si="17"/>
        <v>1.9601351287677384</v>
      </c>
      <c r="AA20">
        <f t="shared" si="18"/>
        <v>-187.38270084276945</v>
      </c>
      <c r="AB20">
        <f t="shared" si="19"/>
        <v>5.046026913885691</v>
      </c>
      <c r="AC20">
        <f t="shared" si="20"/>
        <v>0.39471054185775745</v>
      </c>
      <c r="AD20">
        <f t="shared" si="21"/>
        <v>49.348754246238848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52586.199542029884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766.81984</v>
      </c>
      <c r="AR20">
        <v>1080.04</v>
      </c>
      <c r="AS20">
        <f t="shared" si="27"/>
        <v>0.29000792563238398</v>
      </c>
      <c r="AT20">
        <v>0.5</v>
      </c>
      <c r="AU20">
        <f t="shared" si="28"/>
        <v>1180.1828518533987</v>
      </c>
      <c r="AV20">
        <f t="shared" si="29"/>
        <v>14.56252111618659</v>
      </c>
      <c r="AW20">
        <f t="shared" si="30"/>
        <v>171.13119036645764</v>
      </c>
      <c r="AX20">
        <f t="shared" si="31"/>
        <v>0.46601051812895816</v>
      </c>
      <c r="AY20">
        <f t="shared" si="32"/>
        <v>1.2828748165782979E-2</v>
      </c>
      <c r="AZ20">
        <f t="shared" si="33"/>
        <v>2.0203325802748049</v>
      </c>
      <c r="BA20" t="s">
        <v>307</v>
      </c>
      <c r="BB20">
        <v>576.73</v>
      </c>
      <c r="BC20">
        <f t="shared" si="34"/>
        <v>503.30999999999995</v>
      </c>
      <c r="BD20">
        <f t="shared" si="35"/>
        <v>0.62232055790665797</v>
      </c>
      <c r="BE20">
        <f t="shared" si="36"/>
        <v>0.81257191799951589</v>
      </c>
      <c r="BF20">
        <f t="shared" si="37"/>
        <v>0.85916588877729261</v>
      </c>
      <c r="BG20">
        <f t="shared" si="38"/>
        <v>0.85684338473211974</v>
      </c>
      <c r="BH20">
        <f t="shared" si="39"/>
        <v>1399.9973333333301</v>
      </c>
      <c r="BI20">
        <f t="shared" si="40"/>
        <v>1180.1828518533987</v>
      </c>
      <c r="BJ20">
        <f t="shared" si="41"/>
        <v>0.84298935701787148</v>
      </c>
      <c r="BK20">
        <f t="shared" si="42"/>
        <v>0.19597871403574299</v>
      </c>
      <c r="BL20">
        <v>6</v>
      </c>
      <c r="BM20">
        <v>0.5</v>
      </c>
      <c r="BN20" t="s">
        <v>289</v>
      </c>
      <c r="BO20">
        <v>2</v>
      </c>
      <c r="BP20">
        <v>1605211448.8499999</v>
      </c>
      <c r="BQ20">
        <v>380.58653333333302</v>
      </c>
      <c r="BR20">
        <v>400.0018</v>
      </c>
      <c r="BS20">
        <v>33.707576666666696</v>
      </c>
      <c r="BT20">
        <v>28.7806766666667</v>
      </c>
      <c r="BU20">
        <v>379.25049999999999</v>
      </c>
      <c r="BV20">
        <v>33.3448833333333</v>
      </c>
      <c r="BW20">
        <v>500.008033333333</v>
      </c>
      <c r="BX20">
        <v>101.65493333333301</v>
      </c>
      <c r="BY20">
        <v>9.9901950000000003E-2</v>
      </c>
      <c r="BZ20">
        <v>34.188816666666703</v>
      </c>
      <c r="CA20">
        <v>34.157213333333303</v>
      </c>
      <c r="CB20">
        <v>999.9</v>
      </c>
      <c r="CC20">
        <v>0</v>
      </c>
      <c r="CD20">
        <v>0</v>
      </c>
      <c r="CE20">
        <v>10018.2483333333</v>
      </c>
      <c r="CF20">
        <v>0</v>
      </c>
      <c r="CG20">
        <v>583.95849999999996</v>
      </c>
      <c r="CH20">
        <v>1399.9973333333301</v>
      </c>
      <c r="CI20">
        <v>0.89999870000000004</v>
      </c>
      <c r="CJ20">
        <v>0.100001116666667</v>
      </c>
      <c r="CK20">
        <v>0</v>
      </c>
      <c r="CL20">
        <v>767.42666666666696</v>
      </c>
      <c r="CM20">
        <v>4.9993800000000004</v>
      </c>
      <c r="CN20">
        <v>10941.6833333333</v>
      </c>
      <c r="CO20">
        <v>11164.313333333301</v>
      </c>
      <c r="CP20">
        <v>49.1332666666666</v>
      </c>
      <c r="CQ20">
        <v>51.182866666666598</v>
      </c>
      <c r="CR20">
        <v>49.728999999999999</v>
      </c>
      <c r="CS20">
        <v>51.3956666666666</v>
      </c>
      <c r="CT20">
        <v>51.1374</v>
      </c>
      <c r="CU20">
        <v>1255.4943333333299</v>
      </c>
      <c r="CV20">
        <v>139.50299999999999</v>
      </c>
      <c r="CW20">
        <v>0</v>
      </c>
      <c r="CX20">
        <v>186.200000047684</v>
      </c>
      <c r="CY20">
        <v>0</v>
      </c>
      <c r="CZ20">
        <v>766.81984</v>
      </c>
      <c r="DA20">
        <v>-64.100999886551605</v>
      </c>
      <c r="DB20">
        <v>-890.61538327956703</v>
      </c>
      <c r="DC20">
        <v>10933.067999999999</v>
      </c>
      <c r="DD20">
        <v>15</v>
      </c>
      <c r="DE20">
        <v>1605211129.5999999</v>
      </c>
      <c r="DF20" t="s">
        <v>303</v>
      </c>
      <c r="DG20">
        <v>1605211122.5999999</v>
      </c>
      <c r="DH20">
        <v>1605211129.5999999</v>
      </c>
      <c r="DI20">
        <v>2</v>
      </c>
      <c r="DJ20">
        <v>1.7999999999999999E-2</v>
      </c>
      <c r="DK20">
        <v>-6.5000000000000002E-2</v>
      </c>
      <c r="DL20">
        <v>1.3360000000000001</v>
      </c>
      <c r="DM20">
        <v>0.36299999999999999</v>
      </c>
      <c r="DN20">
        <v>400</v>
      </c>
      <c r="DO20">
        <v>29</v>
      </c>
      <c r="DP20">
        <v>0.22</v>
      </c>
      <c r="DQ20">
        <v>0.04</v>
      </c>
      <c r="DR20">
        <v>14.565077547837999</v>
      </c>
      <c r="DS20">
        <v>-5.2345871870925799E-2</v>
      </c>
      <c r="DT20">
        <v>2.4338636376994901E-2</v>
      </c>
      <c r="DU20">
        <v>1</v>
      </c>
      <c r="DV20">
        <v>-19.415289999999999</v>
      </c>
      <c r="DW20">
        <v>5.3336596218040301E-2</v>
      </c>
      <c r="DX20">
        <v>3.1385977229754398E-2</v>
      </c>
      <c r="DY20">
        <v>1</v>
      </c>
      <c r="DZ20">
        <v>4.92689966666667</v>
      </c>
      <c r="EA20">
        <v>0.142785050055621</v>
      </c>
      <c r="EB20">
        <v>1.03352672867657E-2</v>
      </c>
      <c r="EC20">
        <v>1</v>
      </c>
      <c r="ED20">
        <v>3</v>
      </c>
      <c r="EE20">
        <v>3</v>
      </c>
      <c r="EF20" t="s">
        <v>308</v>
      </c>
      <c r="EG20">
        <v>100</v>
      </c>
      <c r="EH20">
        <v>100</v>
      </c>
      <c r="EI20">
        <v>1.3360000000000001</v>
      </c>
      <c r="EJ20">
        <v>0.36270000000000002</v>
      </c>
      <c r="EK20">
        <v>1.33610000000004</v>
      </c>
      <c r="EL20">
        <v>0</v>
      </c>
      <c r="EM20">
        <v>0</v>
      </c>
      <c r="EN20">
        <v>0</v>
      </c>
      <c r="EO20">
        <v>0.36269000000000401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5.6</v>
      </c>
      <c r="EX20">
        <v>5.5</v>
      </c>
      <c r="EY20">
        <v>2</v>
      </c>
      <c r="EZ20">
        <v>483.85199999999998</v>
      </c>
      <c r="FA20">
        <v>568.44600000000003</v>
      </c>
      <c r="FB20">
        <v>32.8414</v>
      </c>
      <c r="FC20">
        <v>31.887699999999999</v>
      </c>
      <c r="FD20">
        <v>30.001300000000001</v>
      </c>
      <c r="FE20">
        <v>31.286899999999999</v>
      </c>
      <c r="FF20">
        <v>31.332899999999999</v>
      </c>
      <c r="FG20">
        <v>20.517800000000001</v>
      </c>
      <c r="FH20">
        <v>0</v>
      </c>
      <c r="FI20">
        <v>100</v>
      </c>
      <c r="FJ20">
        <v>-999.9</v>
      </c>
      <c r="FK20">
        <v>400</v>
      </c>
      <c r="FL20">
        <v>32.550699999999999</v>
      </c>
      <c r="FM20">
        <v>101.458</v>
      </c>
      <c r="FN20">
        <v>100.69199999999999</v>
      </c>
    </row>
    <row r="21" spans="1:170" x14ac:dyDescent="0.25">
      <c r="A21">
        <v>5</v>
      </c>
      <c r="B21">
        <v>1605211585.0999999</v>
      </c>
      <c r="C21">
        <v>656.59999990463302</v>
      </c>
      <c r="D21" t="s">
        <v>309</v>
      </c>
      <c r="E21" t="s">
        <v>310</v>
      </c>
      <c r="F21" t="s">
        <v>311</v>
      </c>
      <c r="G21" t="s">
        <v>285</v>
      </c>
      <c r="H21">
        <v>1605211577.0999999</v>
      </c>
      <c r="I21">
        <f t="shared" si="0"/>
        <v>1.1950076836216728E-3</v>
      </c>
      <c r="J21">
        <f t="shared" si="1"/>
        <v>8.1462907804150344</v>
      </c>
      <c r="K21">
        <f t="shared" si="2"/>
        <v>389.61148387096802</v>
      </c>
      <c r="L21">
        <f t="shared" si="3"/>
        <v>105.03458415113008</v>
      </c>
      <c r="M21">
        <f t="shared" si="4"/>
        <v>10.688749244660968</v>
      </c>
      <c r="N21">
        <f t="shared" si="5"/>
        <v>39.648459482116607</v>
      </c>
      <c r="O21">
        <f t="shared" si="6"/>
        <v>4.7827880779797736E-2</v>
      </c>
      <c r="P21">
        <f t="shared" si="7"/>
        <v>2.9598561510885006</v>
      </c>
      <c r="Q21">
        <f t="shared" si="8"/>
        <v>4.7402644010425925E-2</v>
      </c>
      <c r="R21">
        <f t="shared" si="9"/>
        <v>2.9664543097861217E-2</v>
      </c>
      <c r="S21">
        <f t="shared" si="10"/>
        <v>231.28944061618441</v>
      </c>
      <c r="T21">
        <f t="shared" si="11"/>
        <v>35.659095297504713</v>
      </c>
      <c r="U21">
        <f t="shared" si="12"/>
        <v>34.632970967741898</v>
      </c>
      <c r="V21">
        <f t="shared" si="13"/>
        <v>5.5345780546200647</v>
      </c>
      <c r="W21">
        <f t="shared" si="14"/>
        <v>55.643867100833887</v>
      </c>
      <c r="X21">
        <f t="shared" si="15"/>
        <v>3.0776895598706617</v>
      </c>
      <c r="Y21">
        <f t="shared" si="16"/>
        <v>5.5310490090372229</v>
      </c>
      <c r="Z21">
        <f t="shared" si="17"/>
        <v>2.456888494749403</v>
      </c>
      <c r="AA21">
        <f t="shared" si="18"/>
        <v>-52.699838847715775</v>
      </c>
      <c r="AB21">
        <f t="shared" si="19"/>
        <v>-1.8330163048877479</v>
      </c>
      <c r="AC21">
        <f t="shared" si="20"/>
        <v>-0.14410572843022956</v>
      </c>
      <c r="AD21">
        <f t="shared" si="21"/>
        <v>176.61247973515069</v>
      </c>
      <c r="AE21">
        <v>5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52461.736648613289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312</v>
      </c>
      <c r="AQ21">
        <v>652.08043999999995</v>
      </c>
      <c r="AR21">
        <v>860.03</v>
      </c>
      <c r="AS21">
        <f t="shared" si="27"/>
        <v>0.24179337930072209</v>
      </c>
      <c r="AT21">
        <v>0.5</v>
      </c>
      <c r="AU21">
        <f t="shared" si="28"/>
        <v>1180.1788276597276</v>
      </c>
      <c r="AV21">
        <f t="shared" si="29"/>
        <v>8.1462907804150344</v>
      </c>
      <c r="AW21">
        <f t="shared" si="30"/>
        <v>142.67971345950502</v>
      </c>
      <c r="AX21">
        <f t="shared" si="31"/>
        <v>0.4109042707812518</v>
      </c>
      <c r="AY21">
        <f t="shared" si="32"/>
        <v>7.3921324936245978E-3</v>
      </c>
      <c r="AZ21">
        <f t="shared" si="33"/>
        <v>2.7929839656756164</v>
      </c>
      <c r="BA21" t="s">
        <v>313</v>
      </c>
      <c r="BB21">
        <v>506.64</v>
      </c>
      <c r="BC21">
        <f t="shared" si="34"/>
        <v>353.39</v>
      </c>
      <c r="BD21">
        <f t="shared" si="35"/>
        <v>0.5884421177735647</v>
      </c>
      <c r="BE21">
        <f t="shared" si="36"/>
        <v>0.87174825073309525</v>
      </c>
      <c r="BF21">
        <f t="shared" si="37"/>
        <v>1.4385688940447738</v>
      </c>
      <c r="BG21">
        <f t="shared" si="38"/>
        <v>0.94323690321707598</v>
      </c>
      <c r="BH21">
        <f t="shared" si="39"/>
        <v>1399.9929032258101</v>
      </c>
      <c r="BI21">
        <f t="shared" si="40"/>
        <v>1180.1788276597276</v>
      </c>
      <c r="BJ21">
        <f t="shared" si="41"/>
        <v>0.84298915011669329</v>
      </c>
      <c r="BK21">
        <f t="shared" si="42"/>
        <v>0.19597830023338667</v>
      </c>
      <c r="BL21">
        <v>6</v>
      </c>
      <c r="BM21">
        <v>0.5</v>
      </c>
      <c r="BN21" t="s">
        <v>289</v>
      </c>
      <c r="BO21">
        <v>2</v>
      </c>
      <c r="BP21">
        <v>1605211577.0999999</v>
      </c>
      <c r="BQ21">
        <v>389.61148387096802</v>
      </c>
      <c r="BR21">
        <v>399.94532258064498</v>
      </c>
      <c r="BS21">
        <v>30.243374193548402</v>
      </c>
      <c r="BT21">
        <v>28.852790322580599</v>
      </c>
      <c r="BU21">
        <v>388.29864516128998</v>
      </c>
      <c r="BV21">
        <v>29.9103064516129</v>
      </c>
      <c r="BW21">
        <v>500.02016129032302</v>
      </c>
      <c r="BX21">
        <v>101.664</v>
      </c>
      <c r="BY21">
        <v>0.10009352258064499</v>
      </c>
      <c r="BZ21">
        <v>34.621483870967701</v>
      </c>
      <c r="CA21">
        <v>34.632970967741898</v>
      </c>
      <c r="CB21">
        <v>999.9</v>
      </c>
      <c r="CC21">
        <v>0</v>
      </c>
      <c r="CD21">
        <v>0</v>
      </c>
      <c r="CE21">
        <v>10007.2693548387</v>
      </c>
      <c r="CF21">
        <v>0</v>
      </c>
      <c r="CG21">
        <v>333.87064516128999</v>
      </c>
      <c r="CH21">
        <v>1399.9929032258101</v>
      </c>
      <c r="CI21">
        <v>0.90000351612903196</v>
      </c>
      <c r="CJ21">
        <v>9.9996638709677399E-2</v>
      </c>
      <c r="CK21">
        <v>0</v>
      </c>
      <c r="CL21">
        <v>652.71254838709694</v>
      </c>
      <c r="CM21">
        <v>4.9993800000000004</v>
      </c>
      <c r="CN21">
        <v>9265.5654838709706</v>
      </c>
      <c r="CO21">
        <v>11164.277419354799</v>
      </c>
      <c r="CP21">
        <v>49.640999999999998</v>
      </c>
      <c r="CQ21">
        <v>51.5</v>
      </c>
      <c r="CR21">
        <v>50.245870967741901</v>
      </c>
      <c r="CS21">
        <v>51.8241935483871</v>
      </c>
      <c r="CT21">
        <v>51.637</v>
      </c>
      <c r="CU21">
        <v>1255.5</v>
      </c>
      <c r="CV21">
        <v>139.492903225806</v>
      </c>
      <c r="CW21">
        <v>0</v>
      </c>
      <c r="CX21">
        <v>127.5</v>
      </c>
      <c r="CY21">
        <v>0</v>
      </c>
      <c r="CZ21">
        <v>652.08043999999995</v>
      </c>
      <c r="DA21">
        <v>-55.859615394821802</v>
      </c>
      <c r="DB21">
        <v>-723.95538465182403</v>
      </c>
      <c r="DC21">
        <v>9257.2767999999996</v>
      </c>
      <c r="DD21">
        <v>15</v>
      </c>
      <c r="DE21">
        <v>1605211511.5999999</v>
      </c>
      <c r="DF21" t="s">
        <v>314</v>
      </c>
      <c r="DG21">
        <v>1605211501.5999999</v>
      </c>
      <c r="DH21">
        <v>1605211511.5999999</v>
      </c>
      <c r="DI21">
        <v>3</v>
      </c>
      <c r="DJ21">
        <v>-2.3E-2</v>
      </c>
      <c r="DK21">
        <v>-0.03</v>
      </c>
      <c r="DL21">
        <v>1.3129999999999999</v>
      </c>
      <c r="DM21">
        <v>0.33300000000000002</v>
      </c>
      <c r="DN21">
        <v>400</v>
      </c>
      <c r="DO21">
        <v>29</v>
      </c>
      <c r="DP21">
        <v>0.8</v>
      </c>
      <c r="DQ21">
        <v>0.19</v>
      </c>
      <c r="DR21">
        <v>8.1563281449055598</v>
      </c>
      <c r="DS21">
        <v>-0.51141962186032497</v>
      </c>
      <c r="DT21">
        <v>4.3620649243937701E-2</v>
      </c>
      <c r="DU21">
        <v>0</v>
      </c>
      <c r="DV21">
        <v>-10.3350333333333</v>
      </c>
      <c r="DW21">
        <v>-0.18605739710788499</v>
      </c>
      <c r="DX21">
        <v>3.9337220146940702E-2</v>
      </c>
      <c r="DY21">
        <v>1</v>
      </c>
      <c r="DZ21">
        <v>1.38301433333333</v>
      </c>
      <c r="EA21">
        <v>2.1258481868743</v>
      </c>
      <c r="EB21">
        <v>0.15435487558833</v>
      </c>
      <c r="EC21">
        <v>0</v>
      </c>
      <c r="ED21">
        <v>1</v>
      </c>
      <c r="EE21">
        <v>3</v>
      </c>
      <c r="EF21" t="s">
        <v>296</v>
      </c>
      <c r="EG21">
        <v>100</v>
      </c>
      <c r="EH21">
        <v>100</v>
      </c>
      <c r="EI21">
        <v>1.3129999999999999</v>
      </c>
      <c r="EJ21">
        <v>0.33300000000000002</v>
      </c>
      <c r="EK21">
        <v>1.3128571428571301</v>
      </c>
      <c r="EL21">
        <v>0</v>
      </c>
      <c r="EM21">
        <v>0</v>
      </c>
      <c r="EN21">
        <v>0</v>
      </c>
      <c r="EO21">
        <v>0.33307142857142202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1.4</v>
      </c>
      <c r="EX21">
        <v>1.2</v>
      </c>
      <c r="EY21">
        <v>2</v>
      </c>
      <c r="EZ21">
        <v>476.7</v>
      </c>
      <c r="FA21">
        <v>567.21600000000001</v>
      </c>
      <c r="FB21">
        <v>33.2209</v>
      </c>
      <c r="FC21">
        <v>32.280900000000003</v>
      </c>
      <c r="FD21">
        <v>30.000900000000001</v>
      </c>
      <c r="FE21">
        <v>31.712700000000002</v>
      </c>
      <c r="FF21">
        <v>31.754100000000001</v>
      </c>
      <c r="FG21">
        <v>20.518899999999999</v>
      </c>
      <c r="FH21">
        <v>0</v>
      </c>
      <c r="FI21">
        <v>100</v>
      </c>
      <c r="FJ21">
        <v>-999.9</v>
      </c>
      <c r="FK21">
        <v>400</v>
      </c>
      <c r="FL21">
        <v>32.419400000000003</v>
      </c>
      <c r="FM21">
        <v>101.416</v>
      </c>
      <c r="FN21">
        <v>100.65</v>
      </c>
    </row>
    <row r="22" spans="1:170" x14ac:dyDescent="0.25">
      <c r="A22">
        <v>6</v>
      </c>
      <c r="B22">
        <v>1605211741.5999999</v>
      </c>
      <c r="C22">
        <v>813.09999990463302</v>
      </c>
      <c r="D22" t="s">
        <v>315</v>
      </c>
      <c r="E22" t="s">
        <v>316</v>
      </c>
      <c r="F22" t="s">
        <v>311</v>
      </c>
      <c r="G22" t="s">
        <v>285</v>
      </c>
      <c r="H22">
        <v>1605211733.8499999</v>
      </c>
      <c r="I22">
        <f t="shared" si="0"/>
        <v>6.5738368875001946E-4</v>
      </c>
      <c r="J22">
        <f t="shared" si="1"/>
        <v>5.4322261803300629</v>
      </c>
      <c r="K22">
        <f t="shared" si="2"/>
        <v>393.15986666666703</v>
      </c>
      <c r="L22">
        <f t="shared" si="3"/>
        <v>9.9955833421860287</v>
      </c>
      <c r="M22">
        <f t="shared" si="4"/>
        <v>1.0172846480196538</v>
      </c>
      <c r="N22">
        <f t="shared" si="5"/>
        <v>40.013222128763161</v>
      </c>
      <c r="O22">
        <f t="shared" si="6"/>
        <v>2.3324274907349212E-2</v>
      </c>
      <c r="P22">
        <f t="shared" si="7"/>
        <v>2.9528442534571426</v>
      </c>
      <c r="Q22">
        <f t="shared" si="8"/>
        <v>2.3222403965105356E-2</v>
      </c>
      <c r="R22">
        <f t="shared" si="9"/>
        <v>1.4523117970395048E-2</v>
      </c>
      <c r="S22">
        <f t="shared" si="10"/>
        <v>231.29157949104467</v>
      </c>
      <c r="T22">
        <f t="shared" si="11"/>
        <v>36.252917790389859</v>
      </c>
      <c r="U22">
        <f t="shared" si="12"/>
        <v>35.4252933333333</v>
      </c>
      <c r="V22">
        <f t="shared" si="13"/>
        <v>5.7827673078425432</v>
      </c>
      <c r="W22">
        <f t="shared" si="14"/>
        <v>53.357653955715378</v>
      </c>
      <c r="X22">
        <f t="shared" si="15"/>
        <v>3.0264346740716888</v>
      </c>
      <c r="Y22">
        <f t="shared" si="16"/>
        <v>5.6719785254867148</v>
      </c>
      <c r="Z22">
        <f t="shared" si="17"/>
        <v>2.7563326337708545</v>
      </c>
      <c r="AA22">
        <f t="shared" si="18"/>
        <v>-28.99062067387586</v>
      </c>
      <c r="AB22">
        <f t="shared" si="19"/>
        <v>-55.71091039194922</v>
      </c>
      <c r="AC22">
        <f t="shared" si="20"/>
        <v>-4.4169415229698101</v>
      </c>
      <c r="AD22">
        <f t="shared" si="21"/>
        <v>142.17310690224977</v>
      </c>
      <c r="AE22">
        <v>28</v>
      </c>
      <c r="AF22">
        <v>6</v>
      </c>
      <c r="AG22">
        <f t="shared" si="22"/>
        <v>1</v>
      </c>
      <c r="AH22">
        <f t="shared" si="23"/>
        <v>0</v>
      </c>
      <c r="AI22">
        <f t="shared" si="24"/>
        <v>52185.07795071727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317</v>
      </c>
      <c r="AQ22">
        <v>693.94323999999995</v>
      </c>
      <c r="AR22">
        <v>878.19</v>
      </c>
      <c r="AS22">
        <f t="shared" si="27"/>
        <v>0.20980284448695619</v>
      </c>
      <c r="AT22">
        <v>0.5</v>
      </c>
      <c r="AU22">
        <f t="shared" si="28"/>
        <v>1180.1908618532127</v>
      </c>
      <c r="AV22">
        <f t="shared" si="29"/>
        <v>5.4322261803300629</v>
      </c>
      <c r="AW22">
        <f t="shared" si="30"/>
        <v>123.80369992715819</v>
      </c>
      <c r="AX22">
        <f t="shared" si="31"/>
        <v>0.36913424202051953</v>
      </c>
      <c r="AY22">
        <f t="shared" si="32"/>
        <v>5.0923743391039587E-3</v>
      </c>
      <c r="AZ22">
        <f t="shared" si="33"/>
        <v>2.7145492433300307</v>
      </c>
      <c r="BA22" t="s">
        <v>318</v>
      </c>
      <c r="BB22">
        <v>554.02</v>
      </c>
      <c r="BC22">
        <f t="shared" si="34"/>
        <v>324.17000000000007</v>
      </c>
      <c r="BD22">
        <f t="shared" si="35"/>
        <v>0.5683646235000156</v>
      </c>
      <c r="BE22">
        <f t="shared" si="36"/>
        <v>0.88029438047901443</v>
      </c>
      <c r="BF22">
        <f t="shared" si="37"/>
        <v>1.1323414410453507</v>
      </c>
      <c r="BG22">
        <f t="shared" si="38"/>
        <v>0.93610583510341372</v>
      </c>
      <c r="BH22">
        <f t="shared" si="39"/>
        <v>1400.0073333333301</v>
      </c>
      <c r="BI22">
        <f t="shared" si="40"/>
        <v>1180.1908618532127</v>
      </c>
      <c r="BJ22">
        <f t="shared" si="41"/>
        <v>0.84298905709533101</v>
      </c>
      <c r="BK22">
        <f t="shared" si="42"/>
        <v>0.19597811419066197</v>
      </c>
      <c r="BL22">
        <v>6</v>
      </c>
      <c r="BM22">
        <v>0.5</v>
      </c>
      <c r="BN22" t="s">
        <v>289</v>
      </c>
      <c r="BO22">
        <v>2</v>
      </c>
      <c r="BP22">
        <v>1605211733.8499999</v>
      </c>
      <c r="BQ22">
        <v>393.15986666666703</v>
      </c>
      <c r="BR22">
        <v>399.98840000000001</v>
      </c>
      <c r="BS22">
        <v>29.736986666666699</v>
      </c>
      <c r="BT22">
        <v>28.971616666666701</v>
      </c>
      <c r="BU22">
        <v>391.84696666666702</v>
      </c>
      <c r="BV22">
        <v>29.4039033333333</v>
      </c>
      <c r="BW22">
        <v>500.02096666666699</v>
      </c>
      <c r="BX22">
        <v>101.67333333333301</v>
      </c>
      <c r="BY22">
        <v>0.100081303333333</v>
      </c>
      <c r="BZ22">
        <v>35.075336666666701</v>
      </c>
      <c r="CA22">
        <v>35.4252933333333</v>
      </c>
      <c r="CB22">
        <v>999.9</v>
      </c>
      <c r="CC22">
        <v>0</v>
      </c>
      <c r="CD22">
        <v>0</v>
      </c>
      <c r="CE22">
        <v>9966.6216666666696</v>
      </c>
      <c r="CF22">
        <v>0</v>
      </c>
      <c r="CG22">
        <v>173.57736666666699</v>
      </c>
      <c r="CH22">
        <v>1400.0073333333301</v>
      </c>
      <c r="CI22">
        <v>0.90000716666666702</v>
      </c>
      <c r="CJ22">
        <v>9.9992833333333295E-2</v>
      </c>
      <c r="CK22">
        <v>0</v>
      </c>
      <c r="CL22">
        <v>694.63879999999995</v>
      </c>
      <c r="CM22">
        <v>4.9993800000000004</v>
      </c>
      <c r="CN22">
        <v>9878.6856666666699</v>
      </c>
      <c r="CO22">
        <v>11164.42</v>
      </c>
      <c r="CP22">
        <v>49.280999999999999</v>
      </c>
      <c r="CQ22">
        <v>50.968499999999999</v>
      </c>
      <c r="CR22">
        <v>49.843499999999999</v>
      </c>
      <c r="CS22">
        <v>51.085099999999997</v>
      </c>
      <c r="CT22">
        <v>51.197566666666702</v>
      </c>
      <c r="CU22">
        <v>1255.51733333333</v>
      </c>
      <c r="CV22">
        <v>139.49</v>
      </c>
      <c r="CW22">
        <v>0</v>
      </c>
      <c r="CX22">
        <v>155.5</v>
      </c>
      <c r="CY22">
        <v>0</v>
      </c>
      <c r="CZ22">
        <v>693.94323999999995</v>
      </c>
      <c r="DA22">
        <v>-106.13823076049501</v>
      </c>
      <c r="DB22">
        <v>-1388.3215384131699</v>
      </c>
      <c r="DC22">
        <v>9869.3227999999999</v>
      </c>
      <c r="DD22">
        <v>15</v>
      </c>
      <c r="DE22">
        <v>1605211511.5999999</v>
      </c>
      <c r="DF22" t="s">
        <v>314</v>
      </c>
      <c r="DG22">
        <v>1605211501.5999999</v>
      </c>
      <c r="DH22">
        <v>1605211511.5999999</v>
      </c>
      <c r="DI22">
        <v>3</v>
      </c>
      <c r="DJ22">
        <v>-2.3E-2</v>
      </c>
      <c r="DK22">
        <v>-0.03</v>
      </c>
      <c r="DL22">
        <v>1.3129999999999999</v>
      </c>
      <c r="DM22">
        <v>0.33300000000000002</v>
      </c>
      <c r="DN22">
        <v>400</v>
      </c>
      <c r="DO22">
        <v>29</v>
      </c>
      <c r="DP22">
        <v>0.8</v>
      </c>
      <c r="DQ22">
        <v>0.19</v>
      </c>
      <c r="DR22">
        <v>5.4409948150336298</v>
      </c>
      <c r="DS22">
        <v>-0.88249239758947795</v>
      </c>
      <c r="DT22">
        <v>7.0184473911086898E-2</v>
      </c>
      <c r="DU22">
        <v>0</v>
      </c>
      <c r="DV22">
        <v>-6.8285716666666696</v>
      </c>
      <c r="DW22">
        <v>0.45921557285873399</v>
      </c>
      <c r="DX22">
        <v>4.62212302651306E-2</v>
      </c>
      <c r="DY22">
        <v>0</v>
      </c>
      <c r="DZ22">
        <v>0.76536179999999998</v>
      </c>
      <c r="EA22">
        <v>1.4087036262513899</v>
      </c>
      <c r="EB22">
        <v>0.102111487280782</v>
      </c>
      <c r="EC22">
        <v>0</v>
      </c>
      <c r="ED22">
        <v>0</v>
      </c>
      <c r="EE22">
        <v>3</v>
      </c>
      <c r="EF22" t="s">
        <v>291</v>
      </c>
      <c r="EG22">
        <v>100</v>
      </c>
      <c r="EH22">
        <v>100</v>
      </c>
      <c r="EI22">
        <v>1.3129999999999999</v>
      </c>
      <c r="EJ22">
        <v>0.33310000000000001</v>
      </c>
      <c r="EK22">
        <v>1.3128571428571301</v>
      </c>
      <c r="EL22">
        <v>0</v>
      </c>
      <c r="EM22">
        <v>0</v>
      </c>
      <c r="EN22">
        <v>0</v>
      </c>
      <c r="EO22">
        <v>0.33307142857142202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</v>
      </c>
      <c r="EX22">
        <v>3.8</v>
      </c>
      <c r="EY22">
        <v>2</v>
      </c>
      <c r="EZ22">
        <v>449.505</v>
      </c>
      <c r="FA22">
        <v>566.23</v>
      </c>
      <c r="FB22">
        <v>33.655099999999997</v>
      </c>
      <c r="FC22">
        <v>32.591999999999999</v>
      </c>
      <c r="FD22">
        <v>30.000800000000002</v>
      </c>
      <c r="FE22">
        <v>32.075400000000002</v>
      </c>
      <c r="FF22">
        <v>32.119700000000002</v>
      </c>
      <c r="FG22">
        <v>20.530899999999999</v>
      </c>
      <c r="FH22">
        <v>0</v>
      </c>
      <c r="FI22">
        <v>100</v>
      </c>
      <c r="FJ22">
        <v>-999.9</v>
      </c>
      <c r="FK22">
        <v>400</v>
      </c>
      <c r="FL22">
        <v>30.299900000000001</v>
      </c>
      <c r="FM22">
        <v>101.369</v>
      </c>
      <c r="FN22">
        <v>100.61199999999999</v>
      </c>
    </row>
    <row r="23" spans="1:170" x14ac:dyDescent="0.25">
      <c r="A23">
        <v>7</v>
      </c>
      <c r="B23">
        <v>1605211955.5999999</v>
      </c>
      <c r="C23">
        <v>1027.0999999046301</v>
      </c>
      <c r="D23" t="s">
        <v>319</v>
      </c>
      <c r="E23" t="s">
        <v>320</v>
      </c>
      <c r="F23" t="s">
        <v>321</v>
      </c>
      <c r="G23" t="s">
        <v>285</v>
      </c>
      <c r="H23">
        <v>1605211947.5999999</v>
      </c>
      <c r="I23">
        <f t="shared" si="0"/>
        <v>3.176531458240719E-3</v>
      </c>
      <c r="J23">
        <f t="shared" si="1"/>
        <v>11.659387553736007</v>
      </c>
      <c r="K23">
        <f t="shared" si="2"/>
        <v>384.53212903225801</v>
      </c>
      <c r="L23">
        <f t="shared" si="3"/>
        <v>227.2800955954223</v>
      </c>
      <c r="M23">
        <f t="shared" si="4"/>
        <v>23.13381344793406</v>
      </c>
      <c r="N23">
        <f t="shared" si="5"/>
        <v>39.139787030027698</v>
      </c>
      <c r="O23">
        <f t="shared" si="6"/>
        <v>0.13122313595370549</v>
      </c>
      <c r="P23">
        <f t="shared" si="7"/>
        <v>2.9610840102527374</v>
      </c>
      <c r="Q23">
        <f t="shared" si="8"/>
        <v>0.12807600173054318</v>
      </c>
      <c r="R23">
        <f t="shared" si="9"/>
        <v>8.0323972076600469E-2</v>
      </c>
      <c r="S23">
        <f t="shared" si="10"/>
        <v>231.2912821979846</v>
      </c>
      <c r="T23">
        <f t="shared" si="11"/>
        <v>36.107456309136218</v>
      </c>
      <c r="U23">
        <f t="shared" si="12"/>
        <v>35.3739225806452</v>
      </c>
      <c r="V23">
        <f t="shared" si="13"/>
        <v>5.7663876077747735</v>
      </c>
      <c r="W23">
        <f t="shared" si="14"/>
        <v>57.530520612749292</v>
      </c>
      <c r="X23">
        <f t="shared" si="15"/>
        <v>3.3550260422337597</v>
      </c>
      <c r="Y23">
        <f t="shared" si="16"/>
        <v>5.8317324552252616</v>
      </c>
      <c r="Z23">
        <f t="shared" si="17"/>
        <v>2.4113615655410139</v>
      </c>
      <c r="AA23">
        <f t="shared" si="18"/>
        <v>-140.08503730841571</v>
      </c>
      <c r="AB23">
        <f t="shared" si="19"/>
        <v>32.596011824364908</v>
      </c>
      <c r="AC23">
        <f t="shared" si="20"/>
        <v>2.5827906371028968</v>
      </c>
      <c r="AD23">
        <f t="shared" si="21"/>
        <v>126.3850473510367</v>
      </c>
      <c r="AE23">
        <v>12</v>
      </c>
      <c r="AF23">
        <v>2</v>
      </c>
      <c r="AG23">
        <f t="shared" si="22"/>
        <v>1</v>
      </c>
      <c r="AH23">
        <f t="shared" si="23"/>
        <v>0</v>
      </c>
      <c r="AI23">
        <f t="shared" si="24"/>
        <v>52334.477308433816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322</v>
      </c>
      <c r="AQ23">
        <v>789.99873076923097</v>
      </c>
      <c r="AR23">
        <v>1091.01</v>
      </c>
      <c r="AS23">
        <f t="shared" si="27"/>
        <v>0.27590147590835012</v>
      </c>
      <c r="AT23">
        <v>0.5</v>
      </c>
      <c r="AU23">
        <f t="shared" si="28"/>
        <v>1180.1890635471468</v>
      </c>
      <c r="AV23">
        <f t="shared" si="29"/>
        <v>11.659387553736007</v>
      </c>
      <c r="AW23">
        <f t="shared" si="30"/>
        <v>162.80795224177572</v>
      </c>
      <c r="AX23">
        <f t="shared" si="31"/>
        <v>0.42847453277238523</v>
      </c>
      <c r="AY23">
        <f t="shared" si="32"/>
        <v>1.0368792095711005E-2</v>
      </c>
      <c r="AZ23">
        <f t="shared" si="33"/>
        <v>1.9899634283828744</v>
      </c>
      <c r="BA23" t="s">
        <v>323</v>
      </c>
      <c r="BB23">
        <v>623.54</v>
      </c>
      <c r="BC23">
        <f t="shared" si="34"/>
        <v>467.47</v>
      </c>
      <c r="BD23">
        <f t="shared" si="35"/>
        <v>0.64391569347930133</v>
      </c>
      <c r="BE23">
        <f t="shared" si="36"/>
        <v>0.82283004995186726</v>
      </c>
      <c r="BF23">
        <f t="shared" si="37"/>
        <v>0.80155727345537442</v>
      </c>
      <c r="BG23">
        <f t="shared" si="38"/>
        <v>0.8525356855467191</v>
      </c>
      <c r="BH23">
        <f t="shared" si="39"/>
        <v>1400.0051612903201</v>
      </c>
      <c r="BI23">
        <f t="shared" si="40"/>
        <v>1180.1890635471468</v>
      </c>
      <c r="BJ23">
        <f t="shared" si="41"/>
        <v>0.84298908045411858</v>
      </c>
      <c r="BK23">
        <f t="shared" si="42"/>
        <v>0.19597816090823728</v>
      </c>
      <c r="BL23">
        <v>6</v>
      </c>
      <c r="BM23">
        <v>0.5</v>
      </c>
      <c r="BN23" t="s">
        <v>289</v>
      </c>
      <c r="BO23">
        <v>2</v>
      </c>
      <c r="BP23">
        <v>1605211947.5999999</v>
      </c>
      <c r="BQ23">
        <v>384.53212903225801</v>
      </c>
      <c r="BR23">
        <v>399.98896774193599</v>
      </c>
      <c r="BS23">
        <v>32.961735483871003</v>
      </c>
      <c r="BT23">
        <v>29.275590322580602</v>
      </c>
      <c r="BU23">
        <v>383.17012903225799</v>
      </c>
      <c r="BV23">
        <v>32.629445161290299</v>
      </c>
      <c r="BW23">
        <v>500.006483870968</v>
      </c>
      <c r="BX23">
        <v>101.685483870968</v>
      </c>
      <c r="BY23">
        <v>9.9995351612903197E-2</v>
      </c>
      <c r="BZ23">
        <v>35.578109677419398</v>
      </c>
      <c r="CA23">
        <v>35.3739225806452</v>
      </c>
      <c r="CB23">
        <v>999.9</v>
      </c>
      <c r="CC23">
        <v>0</v>
      </c>
      <c r="CD23">
        <v>0</v>
      </c>
      <c r="CE23">
        <v>10012.1225806452</v>
      </c>
      <c r="CF23">
        <v>0</v>
      </c>
      <c r="CG23">
        <v>747.69290322580605</v>
      </c>
      <c r="CH23">
        <v>1400.0051612903201</v>
      </c>
      <c r="CI23">
        <v>0.90000922580645204</v>
      </c>
      <c r="CJ23">
        <v>9.9990948387096795E-2</v>
      </c>
      <c r="CK23">
        <v>0</v>
      </c>
      <c r="CL23">
        <v>790.77454838709696</v>
      </c>
      <c r="CM23">
        <v>4.9993800000000004</v>
      </c>
      <c r="CN23">
        <v>11174.770967741901</v>
      </c>
      <c r="CO23">
        <v>11164.4</v>
      </c>
      <c r="CP23">
        <v>48.495935483871001</v>
      </c>
      <c r="CQ23">
        <v>50.389000000000003</v>
      </c>
      <c r="CR23">
        <v>49.054000000000002</v>
      </c>
      <c r="CS23">
        <v>50.561999999999998</v>
      </c>
      <c r="CT23">
        <v>50.545999999999999</v>
      </c>
      <c r="CU23">
        <v>1255.52096774194</v>
      </c>
      <c r="CV23">
        <v>139.49161290322601</v>
      </c>
      <c r="CW23">
        <v>0</v>
      </c>
      <c r="CX23">
        <v>213.299999952316</v>
      </c>
      <c r="CY23">
        <v>0</v>
      </c>
      <c r="CZ23">
        <v>789.99873076923097</v>
      </c>
      <c r="DA23">
        <v>-70.815965721324702</v>
      </c>
      <c r="DB23">
        <v>-941.65811843908796</v>
      </c>
      <c r="DC23">
        <v>11164.4038461538</v>
      </c>
      <c r="DD23">
        <v>15</v>
      </c>
      <c r="DE23">
        <v>1605211798.0999999</v>
      </c>
      <c r="DF23" t="s">
        <v>324</v>
      </c>
      <c r="DG23">
        <v>1605211791.0999999</v>
      </c>
      <c r="DH23">
        <v>1605211798.0999999</v>
      </c>
      <c r="DI23">
        <v>4</v>
      </c>
      <c r="DJ23">
        <v>4.9000000000000002E-2</v>
      </c>
      <c r="DK23">
        <v>-1E-3</v>
      </c>
      <c r="DL23">
        <v>1.3620000000000001</v>
      </c>
      <c r="DM23">
        <v>0.33200000000000002</v>
      </c>
      <c r="DN23">
        <v>400</v>
      </c>
      <c r="DO23">
        <v>29</v>
      </c>
      <c r="DP23">
        <v>0.12</v>
      </c>
      <c r="DQ23">
        <v>0.01</v>
      </c>
      <c r="DR23">
        <v>11.664430772563099</v>
      </c>
      <c r="DS23">
        <v>-0.67709731926380101</v>
      </c>
      <c r="DT23">
        <v>5.3115017395761098E-2</v>
      </c>
      <c r="DU23">
        <v>0</v>
      </c>
      <c r="DV23">
        <v>-15.452806666666699</v>
      </c>
      <c r="DW23">
        <v>0.63475328142377296</v>
      </c>
      <c r="DX23">
        <v>4.9614076855487403E-2</v>
      </c>
      <c r="DY23">
        <v>0</v>
      </c>
      <c r="DZ23">
        <v>3.6873416666666698</v>
      </c>
      <c r="EA23">
        <v>0.246590522803114</v>
      </c>
      <c r="EB23">
        <v>1.79271330824411E-2</v>
      </c>
      <c r="EC23">
        <v>0</v>
      </c>
      <c r="ED23">
        <v>0</v>
      </c>
      <c r="EE23">
        <v>3</v>
      </c>
      <c r="EF23" t="s">
        <v>291</v>
      </c>
      <c r="EG23">
        <v>100</v>
      </c>
      <c r="EH23">
        <v>100</v>
      </c>
      <c r="EI23">
        <v>1.3620000000000001</v>
      </c>
      <c r="EJ23">
        <v>0.3322</v>
      </c>
      <c r="EK23">
        <v>1.36194999999998</v>
      </c>
      <c r="EL23">
        <v>0</v>
      </c>
      <c r="EM23">
        <v>0</v>
      </c>
      <c r="EN23">
        <v>0</v>
      </c>
      <c r="EO23">
        <v>0.33227499999999899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2.7</v>
      </c>
      <c r="EX23">
        <v>2.6</v>
      </c>
      <c r="EY23">
        <v>2</v>
      </c>
      <c r="EZ23">
        <v>468.9</v>
      </c>
      <c r="FA23">
        <v>564.51</v>
      </c>
      <c r="FB23">
        <v>34.256300000000003</v>
      </c>
      <c r="FC23">
        <v>33.0822</v>
      </c>
      <c r="FD23">
        <v>30.001100000000001</v>
      </c>
      <c r="FE23">
        <v>32.584499999999998</v>
      </c>
      <c r="FF23">
        <v>32.635599999999997</v>
      </c>
      <c r="FG23">
        <v>20.535499999999999</v>
      </c>
      <c r="FH23">
        <v>0</v>
      </c>
      <c r="FI23">
        <v>100</v>
      </c>
      <c r="FJ23">
        <v>-999.9</v>
      </c>
      <c r="FK23">
        <v>400</v>
      </c>
      <c r="FL23">
        <v>29.7744</v>
      </c>
      <c r="FM23">
        <v>101.289</v>
      </c>
      <c r="FN23">
        <v>100.547</v>
      </c>
    </row>
    <row r="24" spans="1:170" x14ac:dyDescent="0.25">
      <c r="A24">
        <v>8</v>
      </c>
      <c r="B24">
        <v>1605212030.0999999</v>
      </c>
      <c r="C24">
        <v>1101.5999999046301</v>
      </c>
      <c r="D24" t="s">
        <v>325</v>
      </c>
      <c r="E24" t="s">
        <v>326</v>
      </c>
      <c r="F24" t="s">
        <v>321</v>
      </c>
      <c r="G24" t="s">
        <v>285</v>
      </c>
      <c r="H24">
        <v>1605212022.0999999</v>
      </c>
      <c r="I24">
        <f t="shared" si="0"/>
        <v>3.1737743206284651E-3</v>
      </c>
      <c r="J24">
        <f t="shared" si="1"/>
        <v>11.026451145961541</v>
      </c>
      <c r="K24">
        <f t="shared" si="2"/>
        <v>385.29583870967701</v>
      </c>
      <c r="L24">
        <f t="shared" si="3"/>
        <v>231.18923159337641</v>
      </c>
      <c r="M24">
        <f t="shared" si="4"/>
        <v>23.532640060641604</v>
      </c>
      <c r="N24">
        <f t="shared" si="5"/>
        <v>39.21907705963249</v>
      </c>
      <c r="O24">
        <f t="shared" si="6"/>
        <v>0.12718147374574101</v>
      </c>
      <c r="P24">
        <f t="shared" si="7"/>
        <v>2.960278840343098</v>
      </c>
      <c r="Q24">
        <f t="shared" si="8"/>
        <v>0.12422207812021743</v>
      </c>
      <c r="R24">
        <f t="shared" si="9"/>
        <v>7.7898953284275319E-2</v>
      </c>
      <c r="S24">
        <f t="shared" si="10"/>
        <v>231.29068771248427</v>
      </c>
      <c r="T24">
        <f t="shared" si="11"/>
        <v>36.285299192332367</v>
      </c>
      <c r="U24">
        <f t="shared" si="12"/>
        <v>35.627448387096798</v>
      </c>
      <c r="V24">
        <f t="shared" si="13"/>
        <v>5.8476182159124841</v>
      </c>
      <c r="W24">
        <f t="shared" si="14"/>
        <v>57.135446540458688</v>
      </c>
      <c r="X24">
        <f t="shared" si="15"/>
        <v>3.3646609989082585</v>
      </c>
      <c r="Y24">
        <f t="shared" si="16"/>
        <v>5.8889204559304158</v>
      </c>
      <c r="Z24">
        <f t="shared" si="17"/>
        <v>2.4829572170042256</v>
      </c>
      <c r="AA24">
        <f t="shared" si="18"/>
        <v>-139.9634475397153</v>
      </c>
      <c r="AB24">
        <f t="shared" si="19"/>
        <v>20.385887430251064</v>
      </c>
      <c r="AC24">
        <f t="shared" si="20"/>
        <v>1.619129048545928</v>
      </c>
      <c r="AD24">
        <f t="shared" si="21"/>
        <v>113.33225665156594</v>
      </c>
      <c r="AE24">
        <v>10</v>
      </c>
      <c r="AF24">
        <v>2</v>
      </c>
      <c r="AG24">
        <f t="shared" si="22"/>
        <v>1</v>
      </c>
      <c r="AH24">
        <f t="shared" si="23"/>
        <v>0</v>
      </c>
      <c r="AI24">
        <f t="shared" si="24"/>
        <v>52281.659020090527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327</v>
      </c>
      <c r="AQ24">
        <v>735.00296000000003</v>
      </c>
      <c r="AR24">
        <v>1007.82</v>
      </c>
      <c r="AS24">
        <f t="shared" si="27"/>
        <v>0.27070016471195257</v>
      </c>
      <c r="AT24">
        <v>0.5</v>
      </c>
      <c r="AU24">
        <f t="shared" si="28"/>
        <v>1180.1865551320598</v>
      </c>
      <c r="AV24">
        <f t="shared" si="29"/>
        <v>11.026451145961541</v>
      </c>
      <c r="AW24">
        <f t="shared" si="30"/>
        <v>159.73834743254025</v>
      </c>
      <c r="AX24">
        <f t="shared" si="31"/>
        <v>0.40625310075211846</v>
      </c>
      <c r="AY24">
        <f t="shared" si="32"/>
        <v>9.8325121357438986E-3</v>
      </c>
      <c r="AZ24">
        <f t="shared" si="33"/>
        <v>2.2367684705602189</v>
      </c>
      <c r="BA24" t="s">
        <v>328</v>
      </c>
      <c r="BB24">
        <v>598.39</v>
      </c>
      <c r="BC24">
        <f t="shared" si="34"/>
        <v>409.43000000000006</v>
      </c>
      <c r="BD24">
        <f t="shared" si="35"/>
        <v>0.66633378111032404</v>
      </c>
      <c r="BE24">
        <f t="shared" si="36"/>
        <v>0.84629217363882425</v>
      </c>
      <c r="BF24">
        <f t="shared" si="37"/>
        <v>0.93320848528862244</v>
      </c>
      <c r="BG24">
        <f t="shared" si="38"/>
        <v>0.88520273160264162</v>
      </c>
      <c r="BH24">
        <f t="shared" si="39"/>
        <v>1400.00225806452</v>
      </c>
      <c r="BI24">
        <f t="shared" si="40"/>
        <v>1180.1865551320598</v>
      </c>
      <c r="BJ24">
        <f t="shared" si="41"/>
        <v>0.84298903686316062</v>
      </c>
      <c r="BK24">
        <f t="shared" si="42"/>
        <v>0.19597807372632156</v>
      </c>
      <c r="BL24">
        <v>6</v>
      </c>
      <c r="BM24">
        <v>0.5</v>
      </c>
      <c r="BN24" t="s">
        <v>289</v>
      </c>
      <c r="BO24">
        <v>2</v>
      </c>
      <c r="BP24">
        <v>1605212022.0999999</v>
      </c>
      <c r="BQ24">
        <v>385.29583870967701</v>
      </c>
      <c r="BR24">
        <v>399.99503225806399</v>
      </c>
      <c r="BS24">
        <v>33.0550838709677</v>
      </c>
      <c r="BT24">
        <v>29.372435483871001</v>
      </c>
      <c r="BU24">
        <v>383.933870967742</v>
      </c>
      <c r="BV24">
        <v>32.722809677419299</v>
      </c>
      <c r="BW24">
        <v>499.99858064516098</v>
      </c>
      <c r="BX24">
        <v>101.68954838709701</v>
      </c>
      <c r="BY24">
        <v>9.9967925806451599E-2</v>
      </c>
      <c r="BZ24">
        <v>35.755183870967699</v>
      </c>
      <c r="CA24">
        <v>35.627448387096798</v>
      </c>
      <c r="CB24">
        <v>999.9</v>
      </c>
      <c r="CC24">
        <v>0</v>
      </c>
      <c r="CD24">
        <v>0</v>
      </c>
      <c r="CE24">
        <v>10007.1532258065</v>
      </c>
      <c r="CF24">
        <v>0</v>
      </c>
      <c r="CG24">
        <v>783.54629032258003</v>
      </c>
      <c r="CH24">
        <v>1400.00225806452</v>
      </c>
      <c r="CI24">
        <v>0.90000919354838704</v>
      </c>
      <c r="CJ24">
        <v>9.9990967741935499E-2</v>
      </c>
      <c r="CK24">
        <v>0</v>
      </c>
      <c r="CL24">
        <v>735.35980645161305</v>
      </c>
      <c r="CM24">
        <v>4.9993800000000004</v>
      </c>
      <c r="CN24">
        <v>10432.816129032301</v>
      </c>
      <c r="CO24">
        <v>11164.370967741899</v>
      </c>
      <c r="CP24">
        <v>48.389000000000003</v>
      </c>
      <c r="CQ24">
        <v>50.375</v>
      </c>
      <c r="CR24">
        <v>48.936999999999998</v>
      </c>
      <c r="CS24">
        <v>50.5</v>
      </c>
      <c r="CT24">
        <v>50.487806451612897</v>
      </c>
      <c r="CU24">
        <v>1255.5180645161299</v>
      </c>
      <c r="CV24">
        <v>139.48903225806399</v>
      </c>
      <c r="CW24">
        <v>0</v>
      </c>
      <c r="CX24">
        <v>73.799999952316298</v>
      </c>
      <c r="CY24">
        <v>0</v>
      </c>
      <c r="CZ24">
        <v>735.00296000000003</v>
      </c>
      <c r="DA24">
        <v>-23.536999952584399</v>
      </c>
      <c r="DB24">
        <v>-264.76153800502499</v>
      </c>
      <c r="DC24">
        <v>10428.52</v>
      </c>
      <c r="DD24">
        <v>15</v>
      </c>
      <c r="DE24">
        <v>1605211798.0999999</v>
      </c>
      <c r="DF24" t="s">
        <v>324</v>
      </c>
      <c r="DG24">
        <v>1605211791.0999999</v>
      </c>
      <c r="DH24">
        <v>1605211798.0999999</v>
      </c>
      <c r="DI24">
        <v>4</v>
      </c>
      <c r="DJ24">
        <v>4.9000000000000002E-2</v>
      </c>
      <c r="DK24">
        <v>-1E-3</v>
      </c>
      <c r="DL24">
        <v>1.3620000000000001</v>
      </c>
      <c r="DM24">
        <v>0.33200000000000002</v>
      </c>
      <c r="DN24">
        <v>400</v>
      </c>
      <c r="DO24">
        <v>29</v>
      </c>
      <c r="DP24">
        <v>0.12</v>
      </c>
      <c r="DQ24">
        <v>0.01</v>
      </c>
      <c r="DR24">
        <v>11.034444097712599</v>
      </c>
      <c r="DS24">
        <v>-0.62342532437391596</v>
      </c>
      <c r="DT24">
        <v>5.1058137625468299E-2</v>
      </c>
      <c r="DU24">
        <v>0</v>
      </c>
      <c r="DV24">
        <v>-14.7029</v>
      </c>
      <c r="DW24">
        <v>0.94139799777530897</v>
      </c>
      <c r="DX24">
        <v>7.0004918874795305E-2</v>
      </c>
      <c r="DY24">
        <v>0</v>
      </c>
      <c r="DZ24">
        <v>3.6832530000000001</v>
      </c>
      <c r="EA24">
        <v>-0.13118763070077899</v>
      </c>
      <c r="EB24">
        <v>9.5384087247296894E-3</v>
      </c>
      <c r="EC24">
        <v>1</v>
      </c>
      <c r="ED24">
        <v>1</v>
      </c>
      <c r="EE24">
        <v>3</v>
      </c>
      <c r="EF24" t="s">
        <v>296</v>
      </c>
      <c r="EG24">
        <v>100</v>
      </c>
      <c r="EH24">
        <v>100</v>
      </c>
      <c r="EI24">
        <v>1.3620000000000001</v>
      </c>
      <c r="EJ24">
        <v>0.33229999999999998</v>
      </c>
      <c r="EK24">
        <v>1.36194999999998</v>
      </c>
      <c r="EL24">
        <v>0</v>
      </c>
      <c r="EM24">
        <v>0</v>
      </c>
      <c r="EN24">
        <v>0</v>
      </c>
      <c r="EO24">
        <v>0.33227499999999899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4</v>
      </c>
      <c r="EX24">
        <v>3.9</v>
      </c>
      <c r="EY24">
        <v>2</v>
      </c>
      <c r="EZ24">
        <v>471.32499999999999</v>
      </c>
      <c r="FA24">
        <v>563.48199999999997</v>
      </c>
      <c r="FB24">
        <v>34.451700000000002</v>
      </c>
      <c r="FC24">
        <v>33.279299999999999</v>
      </c>
      <c r="FD24">
        <v>30.001100000000001</v>
      </c>
      <c r="FE24">
        <v>32.774299999999997</v>
      </c>
      <c r="FF24">
        <v>32.8264</v>
      </c>
      <c r="FG24">
        <v>20.542200000000001</v>
      </c>
      <c r="FH24">
        <v>0</v>
      </c>
      <c r="FI24">
        <v>100</v>
      </c>
      <c r="FJ24">
        <v>-999.9</v>
      </c>
      <c r="FK24">
        <v>400</v>
      </c>
      <c r="FL24">
        <v>32.823999999999998</v>
      </c>
      <c r="FM24">
        <v>101.25700000000001</v>
      </c>
      <c r="FN24">
        <v>100.517</v>
      </c>
    </row>
    <row r="25" spans="1:170" x14ac:dyDescent="0.25">
      <c r="A25">
        <v>9</v>
      </c>
      <c r="B25">
        <v>1605212288.0999999</v>
      </c>
      <c r="C25">
        <v>1359.5999999046301</v>
      </c>
      <c r="D25" t="s">
        <v>329</v>
      </c>
      <c r="E25" t="s">
        <v>330</v>
      </c>
      <c r="F25" t="s">
        <v>331</v>
      </c>
      <c r="G25" t="s">
        <v>332</v>
      </c>
      <c r="H25">
        <v>1605212280.3499999</v>
      </c>
      <c r="I25">
        <f t="shared" si="0"/>
        <v>5.5028283145771573E-3</v>
      </c>
      <c r="J25">
        <f t="shared" si="1"/>
        <v>16.186744740379556</v>
      </c>
      <c r="K25">
        <f t="shared" si="2"/>
        <v>378.77946666666702</v>
      </c>
      <c r="L25">
        <f t="shared" si="3"/>
        <v>245.00956641587845</v>
      </c>
      <c r="M25">
        <f t="shared" si="4"/>
        <v>24.938490256318747</v>
      </c>
      <c r="N25">
        <f t="shared" si="5"/>
        <v>38.554364129302435</v>
      </c>
      <c r="O25">
        <f t="shared" si="6"/>
        <v>0.2217306991945433</v>
      </c>
      <c r="P25">
        <f t="shared" si="7"/>
        <v>2.9654859681150372</v>
      </c>
      <c r="Q25">
        <f t="shared" si="8"/>
        <v>0.21291484615106607</v>
      </c>
      <c r="R25">
        <f t="shared" si="9"/>
        <v>0.13383464205026716</v>
      </c>
      <c r="S25">
        <f t="shared" si="10"/>
        <v>231.2904797109081</v>
      </c>
      <c r="T25">
        <f t="shared" si="11"/>
        <v>36.141458169548194</v>
      </c>
      <c r="U25">
        <f t="shared" si="12"/>
        <v>36.268709999999999</v>
      </c>
      <c r="V25">
        <f t="shared" si="13"/>
        <v>6.0575333651069938</v>
      </c>
      <c r="W25">
        <f t="shared" si="14"/>
        <v>58.819210824800237</v>
      </c>
      <c r="X25">
        <f t="shared" si="15"/>
        <v>3.551026353992484</v>
      </c>
      <c r="Y25">
        <f t="shared" si="16"/>
        <v>6.0371880278530474</v>
      </c>
      <c r="Z25">
        <f t="shared" si="17"/>
        <v>2.5065070111145098</v>
      </c>
      <c r="AA25">
        <f t="shared" si="18"/>
        <v>-242.67472867285264</v>
      </c>
      <c r="AB25">
        <f t="shared" si="19"/>
        <v>-9.8003546341473076</v>
      </c>
      <c r="AC25">
        <f t="shared" si="20"/>
        <v>-0.78115272149357773</v>
      </c>
      <c r="AD25">
        <f t="shared" si="21"/>
        <v>-21.965756317585427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52353.009079661759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333</v>
      </c>
      <c r="AQ25">
        <v>781.98911999999996</v>
      </c>
      <c r="AR25">
        <v>1250.9000000000001</v>
      </c>
      <c r="AS25">
        <f t="shared" si="27"/>
        <v>0.37485880565992491</v>
      </c>
      <c r="AT25">
        <v>0.5</v>
      </c>
      <c r="AU25">
        <f t="shared" si="28"/>
        <v>1180.1832289000113</v>
      </c>
      <c r="AV25">
        <f t="shared" si="29"/>
        <v>16.186744740379556</v>
      </c>
      <c r="AW25">
        <f t="shared" si="30"/>
        <v>221.201037822666</v>
      </c>
      <c r="AX25">
        <f t="shared" si="31"/>
        <v>0.55370533216084428</v>
      </c>
      <c r="AY25">
        <f t="shared" si="32"/>
        <v>1.4204991063820751E-2</v>
      </c>
      <c r="AZ25">
        <f t="shared" si="33"/>
        <v>1.6077863937964663</v>
      </c>
      <c r="BA25" t="s">
        <v>334</v>
      </c>
      <c r="BB25">
        <v>558.27</v>
      </c>
      <c r="BC25">
        <f t="shared" si="34"/>
        <v>692.63000000000011</v>
      </c>
      <c r="BD25">
        <f t="shared" si="35"/>
        <v>0.67700053419574668</v>
      </c>
      <c r="BE25">
        <f t="shared" si="36"/>
        <v>0.74383185209019864</v>
      </c>
      <c r="BF25">
        <f t="shared" si="37"/>
        <v>0.87577637238704109</v>
      </c>
      <c r="BG25">
        <f t="shared" si="38"/>
        <v>0.78975008638959165</v>
      </c>
      <c r="BH25">
        <f t="shared" si="39"/>
        <v>1399.998</v>
      </c>
      <c r="BI25">
        <f t="shared" si="40"/>
        <v>1180.1832289000113</v>
      </c>
      <c r="BJ25">
        <f t="shared" si="41"/>
        <v>0.84298922491318651</v>
      </c>
      <c r="BK25">
        <f t="shared" si="42"/>
        <v>0.1959784498263733</v>
      </c>
      <c r="BL25">
        <v>6</v>
      </c>
      <c r="BM25">
        <v>0.5</v>
      </c>
      <c r="BN25" t="s">
        <v>289</v>
      </c>
      <c r="BO25">
        <v>2</v>
      </c>
      <c r="BP25">
        <v>1605212280.3499999</v>
      </c>
      <c r="BQ25">
        <v>378.77946666666702</v>
      </c>
      <c r="BR25">
        <v>400.70506666666699</v>
      </c>
      <c r="BS25">
        <v>34.887253333333298</v>
      </c>
      <c r="BT25">
        <v>28.514153333333301</v>
      </c>
      <c r="BU25">
        <v>377.42436666666703</v>
      </c>
      <c r="BV25">
        <v>34.556456666666698</v>
      </c>
      <c r="BW25">
        <v>499.99369999999999</v>
      </c>
      <c r="BX25">
        <v>101.685933333333</v>
      </c>
      <c r="BY25">
        <v>9.9848426666666698E-2</v>
      </c>
      <c r="BZ25">
        <v>36.207410000000003</v>
      </c>
      <c r="CA25">
        <v>36.268709999999999</v>
      </c>
      <c r="CB25">
        <v>999.9</v>
      </c>
      <c r="CC25">
        <v>0</v>
      </c>
      <c r="CD25">
        <v>0</v>
      </c>
      <c r="CE25">
        <v>10037.0853333333</v>
      </c>
      <c r="CF25">
        <v>0</v>
      </c>
      <c r="CG25">
        <v>945.68920000000003</v>
      </c>
      <c r="CH25">
        <v>1399.998</v>
      </c>
      <c r="CI25">
        <v>0.90000219999999997</v>
      </c>
      <c r="CJ25">
        <v>9.9997719999999998E-2</v>
      </c>
      <c r="CK25">
        <v>0</v>
      </c>
      <c r="CL25">
        <v>782.12210000000005</v>
      </c>
      <c r="CM25">
        <v>4.9993800000000004</v>
      </c>
      <c r="CN25">
        <v>11090.42</v>
      </c>
      <c r="CO25">
        <v>11164.333333333299</v>
      </c>
      <c r="CP25">
        <v>48.2541333333333</v>
      </c>
      <c r="CQ25">
        <v>50.561999999999998</v>
      </c>
      <c r="CR25">
        <v>48.811999999999998</v>
      </c>
      <c r="CS25">
        <v>50.682866666666598</v>
      </c>
      <c r="CT25">
        <v>50.399799999999999</v>
      </c>
      <c r="CU25">
        <v>1255.5050000000001</v>
      </c>
      <c r="CV25">
        <v>139.49733333333299</v>
      </c>
      <c r="CW25">
        <v>0</v>
      </c>
      <c r="CX25">
        <v>257.10000014305098</v>
      </c>
      <c r="CY25">
        <v>0</v>
      </c>
      <c r="CZ25">
        <v>781.98911999999996</v>
      </c>
      <c r="DA25">
        <v>-18.666999997175701</v>
      </c>
      <c r="DB25">
        <v>-284.79230772227498</v>
      </c>
      <c r="DC25">
        <v>11088.487999999999</v>
      </c>
      <c r="DD25">
        <v>15</v>
      </c>
      <c r="DE25">
        <v>1605212170.0999999</v>
      </c>
      <c r="DF25" t="s">
        <v>335</v>
      </c>
      <c r="DG25">
        <v>1605212170.0999999</v>
      </c>
      <c r="DH25">
        <v>1605212160.0999999</v>
      </c>
      <c r="DI25">
        <v>5</v>
      </c>
      <c r="DJ25">
        <v>-7.0000000000000001E-3</v>
      </c>
      <c r="DK25">
        <v>-1E-3</v>
      </c>
      <c r="DL25">
        <v>1.355</v>
      </c>
      <c r="DM25">
        <v>0.33100000000000002</v>
      </c>
      <c r="DN25">
        <v>400</v>
      </c>
      <c r="DO25">
        <v>30</v>
      </c>
      <c r="DP25">
        <v>0.39</v>
      </c>
      <c r="DQ25">
        <v>0.01</v>
      </c>
      <c r="DR25">
        <v>16.330576903945001</v>
      </c>
      <c r="DS25">
        <v>-0.336467174889168</v>
      </c>
      <c r="DT25">
        <v>0.733106388127021</v>
      </c>
      <c r="DU25">
        <v>1</v>
      </c>
      <c r="DV25">
        <v>-21.996023333333302</v>
      </c>
      <c r="DW25">
        <v>0.53519466073412403</v>
      </c>
      <c r="DX25">
        <v>0.93998122204057299</v>
      </c>
      <c r="DY25">
        <v>0</v>
      </c>
      <c r="DZ25">
        <v>6.3671449999999998</v>
      </c>
      <c r="EA25">
        <v>0.65607804226919697</v>
      </c>
      <c r="EB25">
        <v>6.2219791210943003E-2</v>
      </c>
      <c r="EC25">
        <v>0</v>
      </c>
      <c r="ED25">
        <v>1</v>
      </c>
      <c r="EE25">
        <v>3</v>
      </c>
      <c r="EF25" t="s">
        <v>296</v>
      </c>
      <c r="EG25">
        <v>100</v>
      </c>
      <c r="EH25">
        <v>100</v>
      </c>
      <c r="EI25">
        <v>1.3560000000000001</v>
      </c>
      <c r="EJ25">
        <v>0.33079999999999998</v>
      </c>
      <c r="EK25">
        <v>1.35509999999999</v>
      </c>
      <c r="EL25">
        <v>0</v>
      </c>
      <c r="EM25">
        <v>0</v>
      </c>
      <c r="EN25">
        <v>0</v>
      </c>
      <c r="EO25">
        <v>0.33080000000000698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</v>
      </c>
      <c r="EX25">
        <v>2.1</v>
      </c>
      <c r="EY25">
        <v>2</v>
      </c>
      <c r="EZ25">
        <v>490.58100000000002</v>
      </c>
      <c r="FA25">
        <v>558.10199999999998</v>
      </c>
      <c r="FB25">
        <v>35.053899999999999</v>
      </c>
      <c r="FC25">
        <v>34.007399999999997</v>
      </c>
      <c r="FD25">
        <v>30.001300000000001</v>
      </c>
      <c r="FE25">
        <v>33.487499999999997</v>
      </c>
      <c r="FF25">
        <v>33.541899999999998</v>
      </c>
      <c r="FG25">
        <v>20.361699999999999</v>
      </c>
      <c r="FH25">
        <v>12.0045</v>
      </c>
      <c r="FI25">
        <v>100</v>
      </c>
      <c r="FJ25">
        <v>-999.9</v>
      </c>
      <c r="FK25">
        <v>400</v>
      </c>
      <c r="FL25">
        <v>28.072299999999998</v>
      </c>
      <c r="FM25">
        <v>101.13500000000001</v>
      </c>
      <c r="FN25">
        <v>100.416</v>
      </c>
    </row>
    <row r="26" spans="1:170" x14ac:dyDescent="0.25">
      <c r="A26">
        <v>10</v>
      </c>
      <c r="B26">
        <v>1605212408.0999999</v>
      </c>
      <c r="C26">
        <v>1479.5999999046301</v>
      </c>
      <c r="D26" t="s">
        <v>336</v>
      </c>
      <c r="E26" t="s">
        <v>337</v>
      </c>
      <c r="F26" t="s">
        <v>331</v>
      </c>
      <c r="G26" t="s">
        <v>332</v>
      </c>
      <c r="H26">
        <v>1605212400.3499999</v>
      </c>
      <c r="I26">
        <f t="shared" si="0"/>
        <v>1.9748810011227837E-3</v>
      </c>
      <c r="J26">
        <f t="shared" si="1"/>
        <v>8.3537887850383648</v>
      </c>
      <c r="K26">
        <f t="shared" si="2"/>
        <v>388.28946666666701</v>
      </c>
      <c r="L26">
        <f t="shared" si="3"/>
        <v>177.3730334353815</v>
      </c>
      <c r="M26">
        <f t="shared" si="4"/>
        <v>18.055732926859555</v>
      </c>
      <c r="N26">
        <f t="shared" si="5"/>
        <v>39.526024743779267</v>
      </c>
      <c r="O26">
        <f t="shared" si="6"/>
        <v>6.8350579358758545E-2</v>
      </c>
      <c r="P26">
        <f t="shared" si="7"/>
        <v>2.9598818556231352</v>
      </c>
      <c r="Q26">
        <f t="shared" si="8"/>
        <v>6.7485680102365012E-2</v>
      </c>
      <c r="R26">
        <f t="shared" si="9"/>
        <v>4.2255345924207294E-2</v>
      </c>
      <c r="S26">
        <f t="shared" si="10"/>
        <v>231.28647793514946</v>
      </c>
      <c r="T26">
        <f t="shared" si="11"/>
        <v>37.256480721888657</v>
      </c>
      <c r="U26">
        <f t="shared" si="12"/>
        <v>36.611060000000002</v>
      </c>
      <c r="V26">
        <f t="shared" si="13"/>
        <v>6.1722571784150793</v>
      </c>
      <c r="W26">
        <f t="shared" si="14"/>
        <v>54.558934257400729</v>
      </c>
      <c r="X26">
        <f t="shared" si="15"/>
        <v>3.3324220172642915</v>
      </c>
      <c r="Y26">
        <f t="shared" si="16"/>
        <v>6.1079309239114403</v>
      </c>
      <c r="Z26">
        <f t="shared" si="17"/>
        <v>2.8398351611507877</v>
      </c>
      <c r="AA26">
        <f t="shared" si="18"/>
        <v>-87.092252149514763</v>
      </c>
      <c r="AB26">
        <f t="shared" si="19"/>
        <v>-30.521556515330268</v>
      </c>
      <c r="AC26">
        <f t="shared" si="20"/>
        <v>-2.4439394546991844</v>
      </c>
      <c r="AD26">
        <f t="shared" si="21"/>
        <v>111.22872981560525</v>
      </c>
      <c r="AE26">
        <v>86</v>
      </c>
      <c r="AF26">
        <v>17</v>
      </c>
      <c r="AG26">
        <f t="shared" si="22"/>
        <v>1</v>
      </c>
      <c r="AH26">
        <f t="shared" si="23"/>
        <v>0</v>
      </c>
      <c r="AI26">
        <f t="shared" si="24"/>
        <v>52158.222202613011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338</v>
      </c>
      <c r="AQ26">
        <v>988.20392000000004</v>
      </c>
      <c r="AR26">
        <v>1206.55</v>
      </c>
      <c r="AS26">
        <f t="shared" si="27"/>
        <v>0.18096728689237906</v>
      </c>
      <c r="AT26">
        <v>0.5</v>
      </c>
      <c r="AU26">
        <f t="shared" si="28"/>
        <v>1180.1627258748626</v>
      </c>
      <c r="AV26">
        <f t="shared" si="29"/>
        <v>8.3537887850383648</v>
      </c>
      <c r="AW26">
        <f t="shared" si="30"/>
        <v>106.7854232965442</v>
      </c>
      <c r="AX26">
        <f t="shared" si="31"/>
        <v>0.49335709253657123</v>
      </c>
      <c r="AY26">
        <f t="shared" si="32"/>
        <v>7.5680548699193825E-3</v>
      </c>
      <c r="AZ26">
        <f t="shared" si="33"/>
        <v>1.7036426173801333</v>
      </c>
      <c r="BA26" t="s">
        <v>339</v>
      </c>
      <c r="BB26">
        <v>611.29</v>
      </c>
      <c r="BC26">
        <f t="shared" si="34"/>
        <v>595.26</v>
      </c>
      <c r="BD26">
        <f t="shared" si="35"/>
        <v>0.36680791586869588</v>
      </c>
      <c r="BE26">
        <f t="shared" si="36"/>
        <v>0.7754405290498303</v>
      </c>
      <c r="BF26">
        <f t="shared" si="37"/>
        <v>0.44463052498844735</v>
      </c>
      <c r="BG26">
        <f t="shared" si="38"/>
        <v>0.80716544271343049</v>
      </c>
      <c r="BH26">
        <f t="shared" si="39"/>
        <v>1399.9736666666699</v>
      </c>
      <c r="BI26">
        <f t="shared" si="40"/>
        <v>1180.1627258748626</v>
      </c>
      <c r="BJ26">
        <f t="shared" si="41"/>
        <v>0.84298923185092756</v>
      </c>
      <c r="BK26">
        <f t="shared" si="42"/>
        <v>0.19597846370185537</v>
      </c>
      <c r="BL26">
        <v>6</v>
      </c>
      <c r="BM26">
        <v>0.5</v>
      </c>
      <c r="BN26" t="s">
        <v>289</v>
      </c>
      <c r="BO26">
        <v>2</v>
      </c>
      <c r="BP26">
        <v>1605212400.3499999</v>
      </c>
      <c r="BQ26">
        <v>388.28946666666701</v>
      </c>
      <c r="BR26">
        <v>399.23396666666702</v>
      </c>
      <c r="BS26">
        <v>32.736516666666702</v>
      </c>
      <c r="BT26">
        <v>30.444289999999999</v>
      </c>
      <c r="BU26">
        <v>386.93436666666702</v>
      </c>
      <c r="BV26">
        <v>32.405716666666699</v>
      </c>
      <c r="BW26">
        <v>500.01083333333298</v>
      </c>
      <c r="BX26">
        <v>101.69523333333299</v>
      </c>
      <c r="BY26">
        <v>0.100020303333333</v>
      </c>
      <c r="BZ26">
        <v>36.419789999999999</v>
      </c>
      <c r="CA26">
        <v>36.611060000000002</v>
      </c>
      <c r="CB26">
        <v>999.9</v>
      </c>
      <c r="CC26">
        <v>0</v>
      </c>
      <c r="CD26">
        <v>0</v>
      </c>
      <c r="CE26">
        <v>10004.3416666667</v>
      </c>
      <c r="CF26">
        <v>0</v>
      </c>
      <c r="CG26">
        <v>968.54536666666695</v>
      </c>
      <c r="CH26">
        <v>1399.9736666666699</v>
      </c>
      <c r="CI26">
        <v>0.90000210000000003</v>
      </c>
      <c r="CJ26">
        <v>9.9997959999999997E-2</v>
      </c>
      <c r="CK26">
        <v>0</v>
      </c>
      <c r="CL26">
        <v>992.06256666666695</v>
      </c>
      <c r="CM26">
        <v>4.9993800000000004</v>
      </c>
      <c r="CN26">
        <v>14064.06</v>
      </c>
      <c r="CO26">
        <v>11164.13</v>
      </c>
      <c r="CP26">
        <v>48.449599999999997</v>
      </c>
      <c r="CQ26">
        <v>50.714300000000001</v>
      </c>
      <c r="CR26">
        <v>48.939100000000003</v>
      </c>
      <c r="CS26">
        <v>50.811999999999998</v>
      </c>
      <c r="CT26">
        <v>50.578800000000001</v>
      </c>
      <c r="CU26">
        <v>1255.48066666667</v>
      </c>
      <c r="CV26">
        <v>139.495</v>
      </c>
      <c r="CW26">
        <v>0</v>
      </c>
      <c r="CX26">
        <v>119</v>
      </c>
      <c r="CY26">
        <v>0</v>
      </c>
      <c r="CZ26">
        <v>988.20392000000004</v>
      </c>
      <c r="DA26">
        <v>-572.95276922522498</v>
      </c>
      <c r="DB26">
        <v>-7969.4538461428401</v>
      </c>
      <c r="DC26">
        <v>14010.556</v>
      </c>
      <c r="DD26">
        <v>15</v>
      </c>
      <c r="DE26">
        <v>1605212170.0999999</v>
      </c>
      <c r="DF26" t="s">
        <v>335</v>
      </c>
      <c r="DG26">
        <v>1605212170.0999999</v>
      </c>
      <c r="DH26">
        <v>1605212160.0999999</v>
      </c>
      <c r="DI26">
        <v>5</v>
      </c>
      <c r="DJ26">
        <v>-7.0000000000000001E-3</v>
      </c>
      <c r="DK26">
        <v>-1E-3</v>
      </c>
      <c r="DL26">
        <v>1.355</v>
      </c>
      <c r="DM26">
        <v>0.33100000000000002</v>
      </c>
      <c r="DN26">
        <v>400</v>
      </c>
      <c r="DO26">
        <v>30</v>
      </c>
      <c r="DP26">
        <v>0.39</v>
      </c>
      <c r="DQ26">
        <v>0.01</v>
      </c>
      <c r="DR26">
        <v>8.1920621210408804</v>
      </c>
      <c r="DS26">
        <v>14.4595993440306</v>
      </c>
      <c r="DT26">
        <v>1.09599145300847</v>
      </c>
      <c r="DU26">
        <v>0</v>
      </c>
      <c r="DV26">
        <v>-10.833778333333299</v>
      </c>
      <c r="DW26">
        <v>-18.067813748609598</v>
      </c>
      <c r="DX26">
        <v>1.3667727575864801</v>
      </c>
      <c r="DY26">
        <v>0</v>
      </c>
      <c r="DZ26">
        <v>2.2760850000000001</v>
      </c>
      <c r="EA26">
        <v>1.9445656952169099</v>
      </c>
      <c r="EB26">
        <v>0.14124266210438399</v>
      </c>
      <c r="EC26">
        <v>0</v>
      </c>
      <c r="ED26">
        <v>0</v>
      </c>
      <c r="EE26">
        <v>3</v>
      </c>
      <c r="EF26" t="s">
        <v>291</v>
      </c>
      <c r="EG26">
        <v>100</v>
      </c>
      <c r="EH26">
        <v>100</v>
      </c>
      <c r="EI26">
        <v>1.355</v>
      </c>
      <c r="EJ26">
        <v>0.33079999999999998</v>
      </c>
      <c r="EK26">
        <v>1.35509999999999</v>
      </c>
      <c r="EL26">
        <v>0</v>
      </c>
      <c r="EM26">
        <v>0</v>
      </c>
      <c r="EN26">
        <v>0</v>
      </c>
      <c r="EO26">
        <v>0.33080000000000698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</v>
      </c>
      <c r="EX26">
        <v>4.0999999999999996</v>
      </c>
      <c r="EY26">
        <v>2</v>
      </c>
      <c r="EZ26">
        <v>379.59800000000001</v>
      </c>
      <c r="FA26">
        <v>559.94600000000003</v>
      </c>
      <c r="FB26">
        <v>35.306899999999999</v>
      </c>
      <c r="FC26">
        <v>34.359200000000001</v>
      </c>
      <c r="FD26">
        <v>30.000800000000002</v>
      </c>
      <c r="FE26">
        <v>33.851599999999998</v>
      </c>
      <c r="FF26">
        <v>33.883800000000001</v>
      </c>
      <c r="FG26">
        <v>20.461300000000001</v>
      </c>
      <c r="FH26">
        <v>0</v>
      </c>
      <c r="FI26">
        <v>100</v>
      </c>
      <c r="FJ26">
        <v>-999.9</v>
      </c>
      <c r="FK26">
        <v>400</v>
      </c>
      <c r="FL26">
        <v>34.130000000000003</v>
      </c>
      <c r="FM26">
        <v>101.086</v>
      </c>
      <c r="FN26">
        <v>100.371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2020-11-12T12:23:20Z</dcterms:created>
  <dcterms:modified xsi:type="dcterms:W3CDTF">2021-05-13T19:08:46Z</dcterms:modified>
</cp:coreProperties>
</file>