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<sst xmlns="http://schemas.openxmlformats.org/spreadsheetml/2006/main" count="960" uniqueCount="413">
  <si>
    <t>File opened</t>
  </si>
  <si>
    <t>2020-11-13 11:55:01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</si>
  <si>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</si>
  <si>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</si>
  <si>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</si>
  <si>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</si>
  <si>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</si>
  <si>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</si>
  <si>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</si>
  <si>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</si>
  <si>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</si>
  <si>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</si>
  <si>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</si>
  <si>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{"chamberpressurezero": "2.68126", "h2oaspan2b": "0.070146", "h2oazero": "1.13424", "tbzero": "0.134552", "co2aspan2a": "0.308883", "co2aspan2b": "0.306383", "co2azero": "0.965182", "h2obspan1": "0.99587", "co2aspanconc2": "299.2", "h2oaspan1": "1.00771", "h2oaspan2a": "0.0696095", "h2oaspan2": "0", "co2bspanconc2": "299.2", "h2obspan2a": "0.0708892", "co2aspan2": "-0.0279682", "flowbzero": "0.29097", "co2bspan2a": "0.310949", "h2obzero": "1.1444", "h2obspanconc1": "12.28", "h2oaspanconc1": "12.28", "co2bspan2b": "0.308367", "flowazero": "0.29042", "ssa_ref": "35809.5", "co2bspan1": "1.00108", "co2bzero": "0.964262", "oxygen": "21", "co2bspan2": "-0.0301809", "tazero": "0.0863571", "co2aspanconc1": "2500", "h2obspan2b": "0.0705964", "co2bspanconc1": "2500", "h2obspanconc2": "0", "ssb_ref": "37377.7", "co2aspan1": "1.00054", "h2oaspanconc2": "0", "flowmeterzero": "1.00299", "h2obspan2": "0"}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</si>
  <si>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</si>
  <si>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</si>
  <si>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</si>
  <si>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</si>
  <si>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</si>
  <si>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</si>
  <si>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</si>
  <si>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</si>
  <si>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</si>
  <si>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11:55:01</t>
  </si>
  <si>
    <t>Stability Definition:	ΔH2O (Meas2): Slp&lt;0.2 Per=15	ΔCO2 (Meas2): Slp&lt;0.2 Per=15	A (GasEx): Slp&lt;0.5 Per=15</t>
  </si>
  <si>
    <t>11:55:15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</si>
  <si>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</si>
  <si>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</si>
  <si>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</si>
  <si>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</si>
  <si>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</si>
  <si>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</si>
  <si>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</si>
  <si>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</si>
  <si>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</si>
  <si>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</si>
  <si>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</si>
  <si>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</si>
  <si>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</si>
  <si>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</si>
  <si>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</si>
  <si>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</si>
  <si>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</si>
  <si>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</si>
  <si>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</si>
  <si>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</si>
  <si>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</si>
  <si>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</si>
  <si>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</si>
  <si>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</si>
  <si>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</si>
  <si>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</si>
  <si>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</si>
  <si>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</si>
  <si>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</si>
  <si>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</si>
  <si>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</si>
  <si>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</si>
  <si>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</si>
  <si>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</si>
  <si>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</si>
  <si>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</si>
  <si>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</si>
  <si>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</si>
  <si>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</si>
  <si>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</si>
  <si>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</si>
  <si>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</si>
  <si>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</si>
  <si>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</si>
  <si>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</si>
  <si>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</si>
  <si>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</si>
  <si>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</si>
  <si>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</si>
  <si>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</si>
  <si>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</si>
  <si>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1.92351 68.2526 370.533 627.896 889.627 1104.92 1314.37 1497.06</t>
  </si>
  <si>
    <t>Fs_true</t>
  </si>
  <si>
    <t>-0.236493 100.181 403.923 601.102 801.447 1001.17 1201.83 1401.22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</si>
  <si>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</si>
  <si>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</si>
  <si>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</si>
  <si>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</si>
  <si>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</si>
  <si>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</si>
  <si>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</si>
  <si>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</si>
  <si>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</si>
  <si>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</si>
  <si>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</si>
  <si>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</si>
  <si>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</si>
  <si>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</si>
  <si>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</si>
  <si>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</si>
  <si>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</si>
  <si>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</si>
  <si>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</si>
  <si>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</si>
  <si>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</si>
  <si>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</si>
  <si>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</si>
  <si>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</si>
  <si>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</si>
  <si>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</si>
  <si>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</si>
  <si>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</si>
  <si>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</si>
  <si>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</si>
  <si>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</si>
  <si>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</si>
  <si>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</si>
  <si>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</si>
  <si>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</si>
  <si>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</si>
  <si>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</si>
  <si>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</si>
  <si>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</si>
  <si>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</si>
  <si>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</si>
  <si>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</si>
  <si>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</si>
  <si>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</si>
  <si>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</si>
  <si>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</si>
  <si>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</si>
  <si>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</si>
  <si>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</si>
  <si>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</si>
  <si>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</si>
  <si>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</si>
  <si>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</si>
  <si>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</si>
  <si>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</si>
  <si>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</si>
  <si>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</si>
  <si>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</si>
  <si>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</si>
  <si>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</si>
  <si>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</si>
  <si>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</si>
  <si>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</si>
  <si>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</si>
  <si>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</si>
  <si>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</si>
  <si>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</si>
  <si>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</si>
  <si>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</si>
  <si>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</si>
  <si>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</si>
  <si>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</si>
  <si>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</si>
  <si>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</si>
  <si>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</si>
  <si>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</si>
  <si>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</si>
  <si>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</si>
  <si>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</si>
  <si>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</si>
  <si>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</si>
  <si>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</si>
  <si>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</si>
  <si>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</si>
  <si>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</si>
  <si>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</si>
  <si>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</si>
  <si>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</si>
  <si>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</si>
  <si>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</si>
  <si>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</si>
  <si>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</si>
  <si>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</si>
  <si>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</si>
  <si>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</si>
  <si>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</si>
  <si>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</si>
  <si>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</si>
  <si>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</si>
  <si>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</si>
  <si>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</si>
  <si>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</si>
  <si>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</si>
  <si>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</si>
  <si>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</si>
  <si>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</si>
  <si>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</si>
  <si>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</si>
  <si>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</si>
  <si>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</si>
  <si>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</si>
  <si>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</si>
  <si>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</si>
  <si>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</si>
  <si>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</si>
  <si>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</si>
  <si>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</si>
  <si>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</si>
  <si>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</si>
  <si>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</si>
  <si>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</si>
  <si>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</si>
  <si>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</si>
  <si>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</si>
  <si>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</si>
  <si>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</si>
  <si>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</si>
  <si>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</si>
  <si>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</si>
  <si>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</si>
  <si>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</si>
  <si>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</si>
  <si>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</si>
  <si>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</si>
  <si>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</si>
  <si>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</si>
  <si>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</si>
  <si>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</si>
  <si>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</si>
  <si>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</si>
  <si>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</si>
  <si>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</si>
  <si>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</si>
  <si>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</si>
  <si>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</si>
  <si>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</si>
  <si>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</si>
  <si>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</si>
  <si>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</si>
  <si>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</si>
  <si>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</si>
  <si>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</si>
  <si>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</si>
  <si>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</si>
  <si>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</si>
  <si>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</si>
  <si>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</si>
  <si>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</si>
  <si>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</si>
  <si>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</si>
  <si>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</si>
  <si>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</si>
  <si>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</si>
  <si>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</si>
  <si>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</si>
  <si>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</si>
  <si>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</si>
  <si>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</si>
  <si>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</si>
  <si>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</si>
  <si>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</si>
  <si>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</si>
  <si>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</si>
  <si>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</si>
  <si>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</si>
  <si>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</si>
  <si>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</si>
  <si>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</si>
  <si>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</si>
  <si>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</si>
  <si>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</si>
  <si>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</si>
  <si>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</si>
  <si>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</si>
  <si>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</si>
  <si>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</si>
  <si>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</si>
  <si>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</si>
  <si>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</si>
  <si>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</si>
  <si>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</si>
  <si>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</si>
  <si>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</si>
  <si>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</si>
  <si>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</si>
  <si>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</si>
  <si>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</si>
  <si>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</si>
  <si>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</si>
  <si>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</si>
  <si>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</si>
  <si>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</si>
  <si>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</si>
  <si>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20201113 12:02:24</t>
  </si>
  <si>
    <t>12:02:24</t>
  </si>
  <si>
    <t>TX6704</t>
  </si>
  <si>
    <t>_8</t>
  </si>
  <si>
    <t>RECT-4143-20200907-06_33_50</t>
  </si>
  <si>
    <t>RECT-5195-20201113-12_02_25</t>
  </si>
  <si>
    <t>DARK-5196-20201113-12_02_27</t>
  </si>
  <si>
    <t>0: Broadleaf</t>
  </si>
  <si>
    <t>11:53:28</t>
  </si>
  <si>
    <t>0/3</t>
  </si>
  <si>
    <t>20201113 12:11:01</t>
  </si>
  <si>
    <t>12:11:01</t>
  </si>
  <si>
    <t>RECT-5197-20201113-12_11_02</t>
  </si>
  <si>
    <t>DARK-5198-20201113-12_11_04</t>
  </si>
  <si>
    <t>12:10:16</t>
  </si>
  <si>
    <t>20201113 12:14:30</t>
  </si>
  <si>
    <t>12:14:30</t>
  </si>
  <si>
    <t>V60-96</t>
  </si>
  <si>
    <t>_6</t>
  </si>
  <si>
    <t>RECT-5199-20201113-12_14_30</t>
  </si>
  <si>
    <t>DARK-5200-20201113-12_14_32</t>
  </si>
  <si>
    <t>20201113 12:17:58</t>
  </si>
  <si>
    <t>12:17:58</t>
  </si>
  <si>
    <t>RECT-5201-20201113-12_17_58</t>
  </si>
  <si>
    <t>DARK-5202-20201113-12_18_00</t>
  </si>
  <si>
    <t>20201113 12:20:23</t>
  </si>
  <si>
    <t>12:20:23</t>
  </si>
  <si>
    <t>UT12-075</t>
  </si>
  <si>
    <t>_3</t>
  </si>
  <si>
    <t>RECT-5203-20201113-12_20_23</t>
  </si>
  <si>
    <t>DARK-5204-20201113-12_20_25</t>
  </si>
  <si>
    <t>20201113 12:22:55</t>
  </si>
  <si>
    <t>12:22:55</t>
  </si>
  <si>
    <t>RECT-5205-20201113-12_22_55</t>
  </si>
  <si>
    <t>DARK-5206-20201113-12_22_57</t>
  </si>
  <si>
    <t>1/3</t>
  </si>
  <si>
    <t>20201113 12:26:47</t>
  </si>
  <si>
    <t>12:26:47</t>
  </si>
  <si>
    <t>OCK1-SO2</t>
  </si>
  <si>
    <t>_2</t>
  </si>
  <si>
    <t>RECT-5207-20201113-12_26_48</t>
  </si>
  <si>
    <t>DARK-5208-20201113-12_26_50</t>
  </si>
  <si>
    <t>2/3</t>
  </si>
  <si>
    <t>20201113 12:29:29</t>
  </si>
  <si>
    <t>12:29:29</t>
  </si>
  <si>
    <t>RECT-5209-20201113-12_29_30</t>
  </si>
  <si>
    <t>DARK-5210-20201113-12_29_32</t>
  </si>
  <si>
    <t>20201113 12:32:48</t>
  </si>
  <si>
    <t>12:32:48</t>
  </si>
  <si>
    <t>588155.01</t>
  </si>
  <si>
    <t>RECT-5211-20201113-12_32_48</t>
  </si>
  <si>
    <t>DARK-5212-20201113-12_32_50</t>
  </si>
  <si>
    <t>20201113 12:36:05</t>
  </si>
  <si>
    <t>12:36:05</t>
  </si>
  <si>
    <t>RECT-5213-20201113-12_36_06</t>
  </si>
  <si>
    <t>DARK-5214-20201113-12_36_08</t>
  </si>
  <si>
    <t>20201113 12:37:59</t>
  </si>
  <si>
    <t>12:37:59</t>
  </si>
  <si>
    <t>9031</t>
  </si>
  <si>
    <t>RECT-5215-20201113-12_38_00</t>
  </si>
  <si>
    <t>DARK-5216-20201113-12_38_02</t>
  </si>
  <si>
    <t>20201113 12:44:39</t>
  </si>
  <si>
    <t>12:44:39</t>
  </si>
  <si>
    <t>RECT-5221-20201113-12_44_39</t>
  </si>
  <si>
    <t>DARK-5222-20201113-12_44_41</t>
  </si>
  <si>
    <t>20201113 12:47:28</t>
  </si>
  <si>
    <t>12:47:28</t>
  </si>
  <si>
    <t>9035</t>
  </si>
  <si>
    <t>_1</t>
  </si>
  <si>
    <t>RECT-5223-20201113-12_47_29</t>
  </si>
  <si>
    <t>DARK-5224-20201113-12_47_31</t>
  </si>
  <si>
    <t>20201113 12:49:59</t>
  </si>
  <si>
    <t>12:49:59</t>
  </si>
  <si>
    <t>RECT-5225-20201113-12_49_59</t>
  </si>
  <si>
    <t>DARK-5226-20201113-12_50_01</t>
  </si>
  <si>
    <t>20201113 12:52:58</t>
  </si>
  <si>
    <t>12:52:58</t>
  </si>
  <si>
    <t>T48</t>
  </si>
  <si>
    <t>RECT-5227-20201113-12_52_58</t>
  </si>
  <si>
    <t>DARK-5228-20201113-12_53_00</t>
  </si>
  <si>
    <t>20201113 12:57:10</t>
  </si>
  <si>
    <t>12:57:10</t>
  </si>
  <si>
    <t>RECT-5229-20201113-12_57_11</t>
  </si>
  <si>
    <t>DARK-5230-20201113-12_57_13</t>
  </si>
  <si>
    <t>20201113 13:01:22</t>
  </si>
  <si>
    <t>13:01:22</t>
  </si>
  <si>
    <t>RECT-5231-20201113-13_01_22</t>
  </si>
  <si>
    <t>DARK-5232-20201113-13_01_24</t>
  </si>
  <si>
    <t>12:58:08</t>
  </si>
  <si>
    <t>20201113 13:04:26</t>
  </si>
  <si>
    <t>13:04:26</t>
  </si>
  <si>
    <t>RECT-5233-20201113-13_04_26</t>
  </si>
  <si>
    <t>DARK-5234-20201113-13_04_28</t>
  </si>
  <si>
    <t>3/3</t>
  </si>
  <si>
    <t>20201113 13:11:58</t>
  </si>
  <si>
    <t>13:11:58</t>
  </si>
  <si>
    <t>Vru42</t>
  </si>
  <si>
    <t>RECT-5237-20201113-13_11_58</t>
  </si>
  <si>
    <t>DARK-5238-20201113-13_12_00</t>
  </si>
  <si>
    <t>13:09:12</t>
  </si>
  <si>
    <t>20201113 13:14:54</t>
  </si>
  <si>
    <t>13:14:54</t>
  </si>
  <si>
    <t>RECT-5239-20201113-13_14_55</t>
  </si>
  <si>
    <t>DARK-5240-20201113-13_14_57</t>
  </si>
  <si>
    <t>20201113 13:16:47</t>
  </si>
  <si>
    <t>13:16:47</t>
  </si>
  <si>
    <t>RECT-5241-20201113-13_16_48</t>
  </si>
  <si>
    <t>DARK-5242-20201113-13_16_50</t>
  </si>
  <si>
    <t>20201113 13:20:39</t>
  </si>
  <si>
    <t>13:20:39</t>
  </si>
  <si>
    <t>CC12</t>
  </si>
  <si>
    <t>RECT-5243-20201113-13_20_40</t>
  </si>
  <si>
    <t>DARK-5244-20201113-13_20_42</t>
  </si>
  <si>
    <t>20201113 13:25:55</t>
  </si>
  <si>
    <t>13:25:55</t>
  </si>
  <si>
    <t>RECT-5245-20201113-13_25_56</t>
  </si>
  <si>
    <t>DARK-5246-20201113-13_25_58</t>
  </si>
  <si>
    <t>20201113 13:29:36</t>
  </si>
  <si>
    <t>13:29:36</t>
  </si>
  <si>
    <t>RECT-5247-20201113-13_29_36</t>
  </si>
  <si>
    <t>DARK-5248-20201113-13_29_38</t>
  </si>
  <si>
    <t>20201113 13:33:01</t>
  </si>
  <si>
    <t>13:33:01</t>
  </si>
  <si>
    <t>V57-96</t>
  </si>
  <si>
    <t>RECT-5249-20201113-13_33_01</t>
  </si>
  <si>
    <t>DARK-5250-20201113-13_33_03</t>
  </si>
  <si>
    <t>20201113 13:37:10</t>
  </si>
  <si>
    <t>13:37:10</t>
  </si>
  <si>
    <t>RECT-5251-20201113-13_37_10</t>
  </si>
  <si>
    <t>DARK-5252-20201113-13_37_12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</si>
</sst>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42"/>
  <sheetViews>
    <sheetView tabSelected="1" workbookViewId="0"/>
  </sheetViews>
  <sheetFormatPr defaultRowHeight="15"/>
  <sheetData>
    <row r="2" spans="1:170">
      <c r="A2" t="s">
        <v>26</v>
      </c>
      <c r="B2" t="s">
        <v>27</v>
      </c>
      <c r="C2" t="s">
        <v>28</v>
      </c>
    </row>
    <row r="3" spans="1:170">
      <c r="B3">
        <v>4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1605297744.5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1605297736.75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1041.8472</v>
      </c>
      <c r="AR17">
        <v>1238.99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715.19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1605297736.75</v>
      </c>
      <c r="BQ17">
        <v>386.080133333333</v>
      </c>
      <c r="BR17">
        <v>399.986266666667</v>
      </c>
      <c r="BS17">
        <v>33.1979833333333</v>
      </c>
      <c r="BT17">
        <v>31.0255933333333</v>
      </c>
      <c r="BU17">
        <v>384.1694</v>
      </c>
      <c r="BV17">
        <v>32.7064333333333</v>
      </c>
      <c r="BW17">
        <v>500.0187</v>
      </c>
      <c r="BX17">
        <v>101.7599</v>
      </c>
      <c r="BY17">
        <v>0.100066873333333</v>
      </c>
      <c r="BZ17">
        <v>32.7847233333333</v>
      </c>
      <c r="CA17">
        <v>32.95934</v>
      </c>
      <c r="CB17">
        <v>999.9</v>
      </c>
      <c r="CC17">
        <v>0</v>
      </c>
      <c r="CD17">
        <v>0</v>
      </c>
      <c r="CE17">
        <v>9996.41466666667</v>
      </c>
      <c r="CF17">
        <v>0</v>
      </c>
      <c r="CG17">
        <v>166.645433333333</v>
      </c>
      <c r="CH17">
        <v>1400.00566666667</v>
      </c>
      <c r="CI17">
        <v>0.899998366666666</v>
      </c>
      <c r="CJ17">
        <v>0.100001633333333</v>
      </c>
      <c r="CK17">
        <v>0</v>
      </c>
      <c r="CL17">
        <v>1042.788</v>
      </c>
      <c r="CM17">
        <v>4.99975</v>
      </c>
      <c r="CN17">
        <v>14466.8033333333</v>
      </c>
      <c r="CO17">
        <v>12178.0933333333</v>
      </c>
      <c r="CP17">
        <v>45.4081</v>
      </c>
      <c r="CQ17">
        <v>46.4559</v>
      </c>
      <c r="CR17">
        <v>46.0622333333333</v>
      </c>
      <c r="CS17">
        <v>46.4497</v>
      </c>
      <c r="CT17">
        <v>47.0455</v>
      </c>
      <c r="CU17">
        <v>1255.50266666667</v>
      </c>
      <c r="CV17">
        <v>139.505666666667</v>
      </c>
      <c r="CW17">
        <v>0</v>
      </c>
      <c r="CX17">
        <v>1605297744.4</v>
      </c>
      <c r="CY17">
        <v>0</v>
      </c>
      <c r="CZ17">
        <v>1041.8472</v>
      </c>
      <c r="DA17">
        <v>-70.1915383404599</v>
      </c>
      <c r="DB17">
        <v>-964.30769091107</v>
      </c>
      <c r="DC17">
        <v>14453.752</v>
      </c>
      <c r="DD17">
        <v>15</v>
      </c>
      <c r="DE17">
        <v>1605297208.5</v>
      </c>
      <c r="DF17" t="s">
        <v>291</v>
      </c>
      <c r="DG17">
        <v>1605297208.5</v>
      </c>
      <c r="DH17">
        <v>1605297202.5</v>
      </c>
      <c r="DI17">
        <v>1</v>
      </c>
      <c r="DJ17">
        <v>-0.475</v>
      </c>
      <c r="DK17">
        <v>-0.06</v>
      </c>
      <c r="DL17">
        <v>1.911</v>
      </c>
      <c r="DM17">
        <v>0.492</v>
      </c>
      <c r="DN17">
        <v>400</v>
      </c>
      <c r="DO17">
        <v>27</v>
      </c>
      <c r="DP17">
        <v>0.42</v>
      </c>
      <c r="DQ17">
        <v>0.28</v>
      </c>
      <c r="DR17">
        <v>10.8562562070711</v>
      </c>
      <c r="DS17">
        <v>0.961910928784443</v>
      </c>
      <c r="DT17">
        <v>0.0794134404066909</v>
      </c>
      <c r="DU17">
        <v>0</v>
      </c>
      <c r="DV17">
        <v>-13.9014064516129</v>
      </c>
      <c r="DW17">
        <v>-1.2579822580645</v>
      </c>
      <c r="DX17">
        <v>0.102643067536076</v>
      </c>
      <c r="DY17">
        <v>0</v>
      </c>
      <c r="DZ17">
        <v>2.17106935483871</v>
      </c>
      <c r="EA17">
        <v>0.288157741935483</v>
      </c>
      <c r="EB17">
        <v>0.0215160715528564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1.911</v>
      </c>
      <c r="EJ17">
        <v>0.4916</v>
      </c>
      <c r="EK17">
        <v>1.91065000000003</v>
      </c>
      <c r="EL17">
        <v>0</v>
      </c>
      <c r="EM17">
        <v>0</v>
      </c>
      <c r="EN17">
        <v>0</v>
      </c>
      <c r="EO17">
        <v>0.491544999999995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8.9</v>
      </c>
      <c r="EX17">
        <v>9</v>
      </c>
      <c r="EY17">
        <v>2</v>
      </c>
      <c r="EZ17">
        <v>512.116</v>
      </c>
      <c r="FA17">
        <v>558.824</v>
      </c>
      <c r="FB17">
        <v>31.5753</v>
      </c>
      <c r="FC17">
        <v>31.6869</v>
      </c>
      <c r="FD17">
        <v>30.0005</v>
      </c>
      <c r="FE17">
        <v>31.5426</v>
      </c>
      <c r="FF17">
        <v>31.4936</v>
      </c>
      <c r="FG17">
        <v>21.0474</v>
      </c>
      <c r="FH17">
        <v>0</v>
      </c>
      <c r="FI17">
        <v>100</v>
      </c>
      <c r="FJ17">
        <v>-999.9</v>
      </c>
      <c r="FK17">
        <v>400</v>
      </c>
      <c r="FL17">
        <v>40.8188</v>
      </c>
      <c r="FM17">
        <v>101.399</v>
      </c>
      <c r="FN17">
        <v>100.755</v>
      </c>
    </row>
    <row r="18" spans="1:170">
      <c r="A18">
        <v>2</v>
      </c>
      <c r="B18">
        <v>1605298261.6</v>
      </c>
      <c r="C18">
        <v>517.099999904633</v>
      </c>
      <c r="D18" t="s">
        <v>293</v>
      </c>
      <c r="E18" t="s">
        <v>294</v>
      </c>
      <c r="F18" t="s">
        <v>285</v>
      </c>
      <c r="G18" t="s">
        <v>286</v>
      </c>
      <c r="H18">
        <v>1605298253.85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906.38704</v>
      </c>
      <c r="AR18">
        <v>1160.12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640.04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1605298253.85</v>
      </c>
      <c r="BQ18">
        <v>384.095733333333</v>
      </c>
      <c r="BR18">
        <v>400.261533333333</v>
      </c>
      <c r="BS18">
        <v>33.0477366666667</v>
      </c>
      <c r="BT18">
        <v>29.5757166666667</v>
      </c>
      <c r="BU18">
        <v>381.958133333333</v>
      </c>
      <c r="BV18">
        <v>32.52945</v>
      </c>
      <c r="BW18">
        <v>499.9989</v>
      </c>
      <c r="BX18">
        <v>101.752933333333</v>
      </c>
      <c r="BY18">
        <v>0.0999262266666667</v>
      </c>
      <c r="BZ18">
        <v>33.6279566666667</v>
      </c>
      <c r="CA18">
        <v>33.42367</v>
      </c>
      <c r="CB18">
        <v>999.9</v>
      </c>
      <c r="CC18">
        <v>0</v>
      </c>
      <c r="CD18">
        <v>0</v>
      </c>
      <c r="CE18">
        <v>10002.8426666667</v>
      </c>
      <c r="CF18">
        <v>0</v>
      </c>
      <c r="CG18">
        <v>200.298533333333</v>
      </c>
      <c r="CH18">
        <v>1399.99033333333</v>
      </c>
      <c r="CI18">
        <v>0.900000666666667</v>
      </c>
      <c r="CJ18">
        <v>0.0999993</v>
      </c>
      <c r="CK18">
        <v>0</v>
      </c>
      <c r="CL18">
        <v>906.488933333333</v>
      </c>
      <c r="CM18">
        <v>4.99975</v>
      </c>
      <c r="CN18">
        <v>12591.76</v>
      </c>
      <c r="CO18">
        <v>12177.9466666667</v>
      </c>
      <c r="CP18">
        <v>46.7914</v>
      </c>
      <c r="CQ18">
        <v>47.7332</v>
      </c>
      <c r="CR18">
        <v>47.4872666666667</v>
      </c>
      <c r="CS18">
        <v>47.6787333333333</v>
      </c>
      <c r="CT18">
        <v>48.4226</v>
      </c>
      <c r="CU18">
        <v>1255.49033333333</v>
      </c>
      <c r="CV18">
        <v>139.501666666667</v>
      </c>
      <c r="CW18">
        <v>0</v>
      </c>
      <c r="CX18">
        <v>516.299999952316</v>
      </c>
      <c r="CY18">
        <v>0</v>
      </c>
      <c r="CZ18">
        <v>906.38704</v>
      </c>
      <c r="DA18">
        <v>-8.36846152793254</v>
      </c>
      <c r="DB18">
        <v>-114.938461335126</v>
      </c>
      <c r="DC18">
        <v>12590.564</v>
      </c>
      <c r="DD18">
        <v>15</v>
      </c>
      <c r="DE18">
        <v>1605298216.6</v>
      </c>
      <c r="DF18" t="s">
        <v>297</v>
      </c>
      <c r="DG18">
        <v>1605298207.6</v>
      </c>
      <c r="DH18">
        <v>1605298216.6</v>
      </c>
      <c r="DI18">
        <v>2</v>
      </c>
      <c r="DJ18">
        <v>0.227</v>
      </c>
      <c r="DK18">
        <v>0.027</v>
      </c>
      <c r="DL18">
        <v>2.137</v>
      </c>
      <c r="DM18">
        <v>0.518</v>
      </c>
      <c r="DN18">
        <v>399</v>
      </c>
      <c r="DO18">
        <v>29</v>
      </c>
      <c r="DP18">
        <v>0.11</v>
      </c>
      <c r="DQ18">
        <v>0.03</v>
      </c>
      <c r="DR18">
        <v>12.3395706742951</v>
      </c>
      <c r="DS18">
        <v>-0.803025699090794</v>
      </c>
      <c r="DT18">
        <v>0.136019146319236</v>
      </c>
      <c r="DU18">
        <v>0</v>
      </c>
      <c r="DV18">
        <v>-16.1657866666667</v>
      </c>
      <c r="DW18">
        <v>0.802080533926615</v>
      </c>
      <c r="DX18">
        <v>0.159622986509532</v>
      </c>
      <c r="DY18">
        <v>0</v>
      </c>
      <c r="DZ18">
        <v>3.47201833333333</v>
      </c>
      <c r="EA18">
        <v>0.499010189098999</v>
      </c>
      <c r="EB18">
        <v>0.0365032726462832</v>
      </c>
      <c r="EC18">
        <v>0</v>
      </c>
      <c r="ED18">
        <v>0</v>
      </c>
      <c r="EE18">
        <v>3</v>
      </c>
      <c r="EF18" t="s">
        <v>292</v>
      </c>
      <c r="EG18">
        <v>100</v>
      </c>
      <c r="EH18">
        <v>100</v>
      </c>
      <c r="EI18">
        <v>2.138</v>
      </c>
      <c r="EJ18">
        <v>0.5183</v>
      </c>
      <c r="EK18">
        <v>2.13745</v>
      </c>
      <c r="EL18">
        <v>0</v>
      </c>
      <c r="EM18">
        <v>0</v>
      </c>
      <c r="EN18">
        <v>0</v>
      </c>
      <c r="EO18">
        <v>0.518275000000006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0.9</v>
      </c>
      <c r="EX18">
        <v>0.8</v>
      </c>
      <c r="EY18">
        <v>2</v>
      </c>
      <c r="EZ18">
        <v>507.921</v>
      </c>
      <c r="FA18">
        <v>546.004</v>
      </c>
      <c r="FB18">
        <v>32.4013</v>
      </c>
      <c r="FC18">
        <v>32.1173</v>
      </c>
      <c r="FD18">
        <v>30.0003</v>
      </c>
      <c r="FE18">
        <v>31.9844</v>
      </c>
      <c r="FF18">
        <v>31.9386</v>
      </c>
      <c r="FG18">
        <v>20.9543</v>
      </c>
      <c r="FH18">
        <v>9.34002</v>
      </c>
      <c r="FI18">
        <v>100</v>
      </c>
      <c r="FJ18">
        <v>-999.9</v>
      </c>
      <c r="FK18">
        <v>400</v>
      </c>
      <c r="FL18">
        <v>29.5717</v>
      </c>
      <c r="FM18">
        <v>101.392</v>
      </c>
      <c r="FN18">
        <v>100.743</v>
      </c>
    </row>
    <row r="19" spans="1:170">
      <c r="A19">
        <v>3</v>
      </c>
      <c r="B19">
        <v>1605298470.1</v>
      </c>
      <c r="C19">
        <v>725.599999904633</v>
      </c>
      <c r="D19" t="s">
        <v>298</v>
      </c>
      <c r="E19" t="s">
        <v>299</v>
      </c>
      <c r="F19" t="s">
        <v>300</v>
      </c>
      <c r="G19" t="s">
        <v>301</v>
      </c>
      <c r="H19">
        <v>1605298462.1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302</v>
      </c>
      <c r="AQ19">
        <v>1051.4412</v>
      </c>
      <c r="AR19">
        <v>1302.34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303</v>
      </c>
      <c r="BB19">
        <v>706.01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1605298462.1</v>
      </c>
      <c r="BQ19">
        <v>382.417516129032</v>
      </c>
      <c r="BR19">
        <v>399.164064516129</v>
      </c>
      <c r="BS19">
        <v>32.5870612903226</v>
      </c>
      <c r="BT19">
        <v>28.397035483871</v>
      </c>
      <c r="BU19">
        <v>380.28</v>
      </c>
      <c r="BV19">
        <v>32.0687806451613</v>
      </c>
      <c r="BW19">
        <v>500.01164516129</v>
      </c>
      <c r="BX19">
        <v>101.744903225806</v>
      </c>
      <c r="BY19">
        <v>0.100003425806452</v>
      </c>
      <c r="BZ19">
        <v>33.650635483871</v>
      </c>
      <c r="CA19">
        <v>33.3795870967742</v>
      </c>
      <c r="CB19">
        <v>999.9</v>
      </c>
      <c r="CC19">
        <v>0</v>
      </c>
      <c r="CD19">
        <v>0</v>
      </c>
      <c r="CE19">
        <v>9999.76064516129</v>
      </c>
      <c r="CF19">
        <v>0</v>
      </c>
      <c r="CG19">
        <v>229.015580645161</v>
      </c>
      <c r="CH19">
        <v>1399.9864516129</v>
      </c>
      <c r="CI19">
        <v>0.900005580645161</v>
      </c>
      <c r="CJ19">
        <v>0.0999945129032258</v>
      </c>
      <c r="CK19">
        <v>0</v>
      </c>
      <c r="CL19">
        <v>1053.7764516129</v>
      </c>
      <c r="CM19">
        <v>4.99975</v>
      </c>
      <c r="CN19">
        <v>14647.2677419355</v>
      </c>
      <c r="CO19">
        <v>12177.9483870968</v>
      </c>
      <c r="CP19">
        <v>47.179129032258</v>
      </c>
      <c r="CQ19">
        <v>48.0945161290323</v>
      </c>
      <c r="CR19">
        <v>47.8828064516129</v>
      </c>
      <c r="CS19">
        <v>47.9958064516129</v>
      </c>
      <c r="CT19">
        <v>48.7154516129032</v>
      </c>
      <c r="CU19">
        <v>1255.4964516129</v>
      </c>
      <c r="CV19">
        <v>139.49</v>
      </c>
      <c r="CW19">
        <v>0</v>
      </c>
      <c r="CX19">
        <v>207.900000095367</v>
      </c>
      <c r="CY19">
        <v>0</v>
      </c>
      <c r="CZ19">
        <v>1051.4412</v>
      </c>
      <c r="DA19">
        <v>-141.749999790654</v>
      </c>
      <c r="DB19">
        <v>-1982.3230739499</v>
      </c>
      <c r="DC19">
        <v>14614.728</v>
      </c>
      <c r="DD19">
        <v>15</v>
      </c>
      <c r="DE19">
        <v>1605298216.6</v>
      </c>
      <c r="DF19" t="s">
        <v>297</v>
      </c>
      <c r="DG19">
        <v>1605298207.6</v>
      </c>
      <c r="DH19">
        <v>1605298216.6</v>
      </c>
      <c r="DI19">
        <v>2</v>
      </c>
      <c r="DJ19">
        <v>0.227</v>
      </c>
      <c r="DK19">
        <v>0.027</v>
      </c>
      <c r="DL19">
        <v>2.137</v>
      </c>
      <c r="DM19">
        <v>0.518</v>
      </c>
      <c r="DN19">
        <v>399</v>
      </c>
      <c r="DO19">
        <v>29</v>
      </c>
      <c r="DP19">
        <v>0.11</v>
      </c>
      <c r="DQ19">
        <v>0.03</v>
      </c>
      <c r="DR19">
        <v>12.5368177449258</v>
      </c>
      <c r="DS19">
        <v>1.60355178503762</v>
      </c>
      <c r="DT19">
        <v>0.19798082205072</v>
      </c>
      <c r="DU19">
        <v>0</v>
      </c>
      <c r="DV19">
        <v>-16.74604</v>
      </c>
      <c r="DW19">
        <v>-0.96625761957731</v>
      </c>
      <c r="DX19">
        <v>0.167737299767623</v>
      </c>
      <c r="DY19">
        <v>0</v>
      </c>
      <c r="DZ19">
        <v>4.19179366666667</v>
      </c>
      <c r="EA19">
        <v>-0.370790923248069</v>
      </c>
      <c r="EB19">
        <v>0.0280150918236741</v>
      </c>
      <c r="EC19">
        <v>0</v>
      </c>
      <c r="ED19">
        <v>0</v>
      </c>
      <c r="EE19">
        <v>3</v>
      </c>
      <c r="EF19" t="s">
        <v>292</v>
      </c>
      <c r="EG19">
        <v>100</v>
      </c>
      <c r="EH19">
        <v>100</v>
      </c>
      <c r="EI19">
        <v>2.137</v>
      </c>
      <c r="EJ19">
        <v>0.5183</v>
      </c>
      <c r="EK19">
        <v>2.13745</v>
      </c>
      <c r="EL19">
        <v>0</v>
      </c>
      <c r="EM19">
        <v>0</v>
      </c>
      <c r="EN19">
        <v>0</v>
      </c>
      <c r="EO19">
        <v>0.518275000000006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4.4</v>
      </c>
      <c r="EX19">
        <v>4.2</v>
      </c>
      <c r="EY19">
        <v>2</v>
      </c>
      <c r="EZ19">
        <v>502.52</v>
      </c>
      <c r="FA19">
        <v>542.147</v>
      </c>
      <c r="FB19">
        <v>32.4723</v>
      </c>
      <c r="FC19">
        <v>32.2139</v>
      </c>
      <c r="FD19">
        <v>30.0003</v>
      </c>
      <c r="FE19">
        <v>32.0874</v>
      </c>
      <c r="FF19">
        <v>32.0432</v>
      </c>
      <c r="FG19">
        <v>21.0967</v>
      </c>
      <c r="FH19">
        <v>13.3914</v>
      </c>
      <c r="FI19">
        <v>100</v>
      </c>
      <c r="FJ19">
        <v>-999.9</v>
      </c>
      <c r="FK19">
        <v>400</v>
      </c>
      <c r="FL19">
        <v>28.645</v>
      </c>
      <c r="FM19">
        <v>101.394</v>
      </c>
      <c r="FN19">
        <v>100.734</v>
      </c>
    </row>
    <row r="20" spans="1:170">
      <c r="A20">
        <v>4</v>
      </c>
      <c r="B20">
        <v>1605298678.1</v>
      </c>
      <c r="C20">
        <v>933.599999904633</v>
      </c>
      <c r="D20" t="s">
        <v>304</v>
      </c>
      <c r="E20" t="s">
        <v>305</v>
      </c>
      <c r="F20" t="s">
        <v>300</v>
      </c>
      <c r="G20" t="s">
        <v>301</v>
      </c>
      <c r="H20">
        <v>1605298670.1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306</v>
      </c>
      <c r="AQ20">
        <v>993.90196</v>
      </c>
      <c r="AR20">
        <v>1237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307</v>
      </c>
      <c r="BB20">
        <v>661.96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1605298670.1</v>
      </c>
      <c r="BQ20">
        <v>382.649580645161</v>
      </c>
      <c r="BR20">
        <v>399.528</v>
      </c>
      <c r="BS20">
        <v>33.3723580645161</v>
      </c>
      <c r="BT20">
        <v>29.7791774193548</v>
      </c>
      <c r="BU20">
        <v>380.512064516129</v>
      </c>
      <c r="BV20">
        <v>32.8540838709677</v>
      </c>
      <c r="BW20">
        <v>500.016516129032</v>
      </c>
      <c r="BX20">
        <v>101.741677419355</v>
      </c>
      <c r="BY20">
        <v>0.100017638709677</v>
      </c>
      <c r="BZ20">
        <v>34.037135483871</v>
      </c>
      <c r="CA20">
        <v>33.6652516129032</v>
      </c>
      <c r="CB20">
        <v>999.9</v>
      </c>
      <c r="CC20">
        <v>0</v>
      </c>
      <c r="CD20">
        <v>0</v>
      </c>
      <c r="CE20">
        <v>9999.69290322581</v>
      </c>
      <c r="CF20">
        <v>0</v>
      </c>
      <c r="CG20">
        <v>214.424903225806</v>
      </c>
      <c r="CH20">
        <v>1400.02451612903</v>
      </c>
      <c r="CI20">
        <v>0.900002322580645</v>
      </c>
      <c r="CJ20">
        <v>0.0999977516129032</v>
      </c>
      <c r="CK20">
        <v>0</v>
      </c>
      <c r="CL20">
        <v>994.177548387097</v>
      </c>
      <c r="CM20">
        <v>4.99975</v>
      </c>
      <c r="CN20">
        <v>13870.2193548387</v>
      </c>
      <c r="CO20">
        <v>12178.2709677419</v>
      </c>
      <c r="CP20">
        <v>47.52</v>
      </c>
      <c r="CQ20">
        <v>48.4573225806451</v>
      </c>
      <c r="CR20">
        <v>48.2358387096774</v>
      </c>
      <c r="CS20">
        <v>48.316064516129</v>
      </c>
      <c r="CT20">
        <v>49.046</v>
      </c>
      <c r="CU20">
        <v>1255.52258064516</v>
      </c>
      <c r="CV20">
        <v>139.501935483871</v>
      </c>
      <c r="CW20">
        <v>0</v>
      </c>
      <c r="CX20">
        <v>207</v>
      </c>
      <c r="CY20">
        <v>0</v>
      </c>
      <c r="CZ20">
        <v>993.90196</v>
      </c>
      <c r="DA20">
        <v>-24.8452307556853</v>
      </c>
      <c r="DB20">
        <v>-340.584615423104</v>
      </c>
      <c r="DC20">
        <v>13865.98</v>
      </c>
      <c r="DD20">
        <v>15</v>
      </c>
      <c r="DE20">
        <v>1605298216.6</v>
      </c>
      <c r="DF20" t="s">
        <v>297</v>
      </c>
      <c r="DG20">
        <v>1605298207.6</v>
      </c>
      <c r="DH20">
        <v>1605298216.6</v>
      </c>
      <c r="DI20">
        <v>2</v>
      </c>
      <c r="DJ20">
        <v>0.227</v>
      </c>
      <c r="DK20">
        <v>0.027</v>
      </c>
      <c r="DL20">
        <v>2.137</v>
      </c>
      <c r="DM20">
        <v>0.518</v>
      </c>
      <c r="DN20">
        <v>399</v>
      </c>
      <c r="DO20">
        <v>29</v>
      </c>
      <c r="DP20">
        <v>0.11</v>
      </c>
      <c r="DQ20">
        <v>0.03</v>
      </c>
      <c r="DR20">
        <v>12.8845622089633</v>
      </c>
      <c r="DS20">
        <v>0.735321057317799</v>
      </c>
      <c r="DT20">
        <v>0.107575432253517</v>
      </c>
      <c r="DU20">
        <v>0</v>
      </c>
      <c r="DV20">
        <v>-16.8904433333333</v>
      </c>
      <c r="DW20">
        <v>-0.240162847608467</v>
      </c>
      <c r="DX20">
        <v>0.123352691318656</v>
      </c>
      <c r="DY20">
        <v>0</v>
      </c>
      <c r="DZ20">
        <v>3.59469033333333</v>
      </c>
      <c r="EA20">
        <v>-0.278053748609561</v>
      </c>
      <c r="EB20">
        <v>0.0257185722106721</v>
      </c>
      <c r="EC20">
        <v>0</v>
      </c>
      <c r="ED20">
        <v>0</v>
      </c>
      <c r="EE20">
        <v>3</v>
      </c>
      <c r="EF20" t="s">
        <v>292</v>
      </c>
      <c r="EG20">
        <v>100</v>
      </c>
      <c r="EH20">
        <v>100</v>
      </c>
      <c r="EI20">
        <v>2.137</v>
      </c>
      <c r="EJ20">
        <v>0.5182</v>
      </c>
      <c r="EK20">
        <v>2.13745</v>
      </c>
      <c r="EL20">
        <v>0</v>
      </c>
      <c r="EM20">
        <v>0</v>
      </c>
      <c r="EN20">
        <v>0</v>
      </c>
      <c r="EO20">
        <v>0.518275000000006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7.8</v>
      </c>
      <c r="EX20">
        <v>7.7</v>
      </c>
      <c r="EY20">
        <v>2</v>
      </c>
      <c r="EZ20">
        <v>503.756</v>
      </c>
      <c r="FA20">
        <v>541.525</v>
      </c>
      <c r="FB20">
        <v>32.7264</v>
      </c>
      <c r="FC20">
        <v>32.2911</v>
      </c>
      <c r="FD20">
        <v>30.0003</v>
      </c>
      <c r="FE20">
        <v>32.1637</v>
      </c>
      <c r="FF20">
        <v>32.1221</v>
      </c>
      <c r="FG20">
        <v>21.6059</v>
      </c>
      <c r="FH20">
        <v>8.61746</v>
      </c>
      <c r="FI20">
        <v>100</v>
      </c>
      <c r="FJ20">
        <v>-999.9</v>
      </c>
      <c r="FK20">
        <v>400</v>
      </c>
      <c r="FL20">
        <v>30.2051</v>
      </c>
      <c r="FM20">
        <v>101.397</v>
      </c>
      <c r="FN20">
        <v>100.725</v>
      </c>
    </row>
    <row r="21" spans="1:170">
      <c r="A21">
        <v>5</v>
      </c>
      <c r="B21">
        <v>1605298823.1</v>
      </c>
      <c r="C21">
        <v>1078.59999990463</v>
      </c>
      <c r="D21" t="s">
        <v>308</v>
      </c>
      <c r="E21" t="s">
        <v>309</v>
      </c>
      <c r="F21" t="s">
        <v>310</v>
      </c>
      <c r="G21" t="s">
        <v>311</v>
      </c>
      <c r="H21">
        <v>1605298815.35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312</v>
      </c>
      <c r="AQ21">
        <v>2154.8224</v>
      </c>
      <c r="AR21">
        <v>2264.31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313</v>
      </c>
      <c r="BB21">
        <v>864.13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1605298815.35</v>
      </c>
      <c r="BQ21">
        <v>392.6889</v>
      </c>
      <c r="BR21">
        <v>399.9353</v>
      </c>
      <c r="BS21">
        <v>32.5782033333333</v>
      </c>
      <c r="BT21">
        <v>31.4407333333333</v>
      </c>
      <c r="BU21">
        <v>390.551366666667</v>
      </c>
      <c r="BV21">
        <v>32.0599133333333</v>
      </c>
      <c r="BW21">
        <v>500.004766666667</v>
      </c>
      <c r="BX21">
        <v>101.7352</v>
      </c>
      <c r="BY21">
        <v>0.0999661</v>
      </c>
      <c r="BZ21">
        <v>34.1724766666667</v>
      </c>
      <c r="CA21">
        <v>34.1272966666667</v>
      </c>
      <c r="CB21">
        <v>999.9</v>
      </c>
      <c r="CC21">
        <v>0</v>
      </c>
      <c r="CD21">
        <v>0</v>
      </c>
      <c r="CE21">
        <v>9999.01866666667</v>
      </c>
      <c r="CF21">
        <v>0</v>
      </c>
      <c r="CG21">
        <v>183.477066666667</v>
      </c>
      <c r="CH21">
        <v>1399.98166666667</v>
      </c>
      <c r="CI21">
        <v>0.9000051</v>
      </c>
      <c r="CJ21">
        <v>0.0999950933333333</v>
      </c>
      <c r="CK21">
        <v>0</v>
      </c>
      <c r="CL21">
        <v>2158.79133333333</v>
      </c>
      <c r="CM21">
        <v>4.99975</v>
      </c>
      <c r="CN21">
        <v>30263.2666666667</v>
      </c>
      <c r="CO21">
        <v>12177.8966666667</v>
      </c>
      <c r="CP21">
        <v>47.812</v>
      </c>
      <c r="CQ21">
        <v>48.6996</v>
      </c>
      <c r="CR21">
        <v>48.5082666666667</v>
      </c>
      <c r="CS21">
        <v>48.5662</v>
      </c>
      <c r="CT21">
        <v>49.3162</v>
      </c>
      <c r="CU21">
        <v>1255.49066666667</v>
      </c>
      <c r="CV21">
        <v>139.491</v>
      </c>
      <c r="CW21">
        <v>0</v>
      </c>
      <c r="CX21">
        <v>144.099999904633</v>
      </c>
      <c r="CY21">
        <v>0</v>
      </c>
      <c r="CZ21">
        <v>2154.8224</v>
      </c>
      <c r="DA21">
        <v>-394.882308304988</v>
      </c>
      <c r="DB21">
        <v>-5460.83846974199</v>
      </c>
      <c r="DC21">
        <v>30208.396</v>
      </c>
      <c r="DD21">
        <v>15</v>
      </c>
      <c r="DE21">
        <v>1605298216.6</v>
      </c>
      <c r="DF21" t="s">
        <v>297</v>
      </c>
      <c r="DG21">
        <v>1605298207.6</v>
      </c>
      <c r="DH21">
        <v>1605298216.6</v>
      </c>
      <c r="DI21">
        <v>2</v>
      </c>
      <c r="DJ21">
        <v>0.227</v>
      </c>
      <c r="DK21">
        <v>0.027</v>
      </c>
      <c r="DL21">
        <v>2.137</v>
      </c>
      <c r="DM21">
        <v>0.518</v>
      </c>
      <c r="DN21">
        <v>399</v>
      </c>
      <c r="DO21">
        <v>29</v>
      </c>
      <c r="DP21">
        <v>0.11</v>
      </c>
      <c r="DQ21">
        <v>0.03</v>
      </c>
      <c r="DR21">
        <v>5.66333659715908</v>
      </c>
      <c r="DS21">
        <v>-0.516485499426491</v>
      </c>
      <c r="DT21">
        <v>0.0406937108027908</v>
      </c>
      <c r="DU21">
        <v>0</v>
      </c>
      <c r="DV21">
        <v>-7.24960833333334</v>
      </c>
      <c r="DW21">
        <v>0.426306473859839</v>
      </c>
      <c r="DX21">
        <v>0.0375635587667385</v>
      </c>
      <c r="DY21">
        <v>0</v>
      </c>
      <c r="DZ21">
        <v>1.133576</v>
      </c>
      <c r="EA21">
        <v>0.469939221357066</v>
      </c>
      <c r="EB21">
        <v>0.0343353954979406</v>
      </c>
      <c r="EC21">
        <v>0</v>
      </c>
      <c r="ED21">
        <v>0</v>
      </c>
      <c r="EE21">
        <v>3</v>
      </c>
      <c r="EF21" t="s">
        <v>292</v>
      </c>
      <c r="EG21">
        <v>100</v>
      </c>
      <c r="EH21">
        <v>100</v>
      </c>
      <c r="EI21">
        <v>2.138</v>
      </c>
      <c r="EJ21">
        <v>0.5182</v>
      </c>
      <c r="EK21">
        <v>2.13745</v>
      </c>
      <c r="EL21">
        <v>0</v>
      </c>
      <c r="EM21">
        <v>0</v>
      </c>
      <c r="EN21">
        <v>0</v>
      </c>
      <c r="EO21">
        <v>0.518275000000006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10.3</v>
      </c>
      <c r="EX21">
        <v>10.1</v>
      </c>
      <c r="EY21">
        <v>2</v>
      </c>
      <c r="EZ21">
        <v>515.903</v>
      </c>
      <c r="FA21">
        <v>541.209</v>
      </c>
      <c r="FB21">
        <v>32.8608</v>
      </c>
      <c r="FC21">
        <v>32.3766</v>
      </c>
      <c r="FD21">
        <v>30.0003</v>
      </c>
      <c r="FE21">
        <v>32.2406</v>
      </c>
      <c r="FF21">
        <v>32.1982</v>
      </c>
      <c r="FG21">
        <v>21.8719</v>
      </c>
      <c r="FH21">
        <v>0</v>
      </c>
      <c r="FI21">
        <v>100</v>
      </c>
      <c r="FJ21">
        <v>-999.9</v>
      </c>
      <c r="FK21">
        <v>400</v>
      </c>
      <c r="FL21">
        <v>32.9544</v>
      </c>
      <c r="FM21">
        <v>101.385</v>
      </c>
      <c r="FN21">
        <v>100.717</v>
      </c>
    </row>
    <row r="22" spans="1:170">
      <c r="A22">
        <v>6</v>
      </c>
      <c r="B22">
        <v>1605298975.1</v>
      </c>
      <c r="C22">
        <v>1230.59999990463</v>
      </c>
      <c r="D22" t="s">
        <v>314</v>
      </c>
      <c r="E22" t="s">
        <v>315</v>
      </c>
      <c r="F22" t="s">
        <v>310</v>
      </c>
      <c r="G22" t="s">
        <v>311</v>
      </c>
      <c r="H22">
        <v>1605298967.1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316</v>
      </c>
      <c r="AQ22">
        <v>1939.1452</v>
      </c>
      <c r="AR22">
        <v>2140.33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317</v>
      </c>
      <c r="BB22">
        <v>806.26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1605298967.1</v>
      </c>
      <c r="BQ22">
        <v>388.833870967742</v>
      </c>
      <c r="BR22">
        <v>399.968387096774</v>
      </c>
      <c r="BS22">
        <v>33.4617225806452</v>
      </c>
      <c r="BT22">
        <v>31.6951774193548</v>
      </c>
      <c r="BU22">
        <v>386.696516129032</v>
      </c>
      <c r="BV22">
        <v>32.943435483871</v>
      </c>
      <c r="BW22">
        <v>500.018741935484</v>
      </c>
      <c r="BX22">
        <v>101.748290322581</v>
      </c>
      <c r="BY22">
        <v>0.100030677419355</v>
      </c>
      <c r="BZ22">
        <v>34.2829290322581</v>
      </c>
      <c r="CA22">
        <v>34.0452516129032</v>
      </c>
      <c r="CB22">
        <v>999.9</v>
      </c>
      <c r="CC22">
        <v>0</v>
      </c>
      <c r="CD22">
        <v>0</v>
      </c>
      <c r="CE22">
        <v>9999.35387096774</v>
      </c>
      <c r="CF22">
        <v>0</v>
      </c>
      <c r="CG22">
        <v>160.291612903226</v>
      </c>
      <c r="CH22">
        <v>1399.97806451613</v>
      </c>
      <c r="CI22">
        <v>0.899996129032258</v>
      </c>
      <c r="CJ22">
        <v>0.100004064516129</v>
      </c>
      <c r="CK22">
        <v>0</v>
      </c>
      <c r="CL22">
        <v>1946.53483870968</v>
      </c>
      <c r="CM22">
        <v>4.99975</v>
      </c>
      <c r="CN22">
        <v>27361.3032258064</v>
      </c>
      <c r="CO22">
        <v>12177.8387096774</v>
      </c>
      <c r="CP22">
        <v>47.9271935483871</v>
      </c>
      <c r="CQ22">
        <v>48.754</v>
      </c>
      <c r="CR22">
        <v>48.6408064516129</v>
      </c>
      <c r="CS22">
        <v>48.6067096774194</v>
      </c>
      <c r="CT22">
        <v>49.437129032258</v>
      </c>
      <c r="CU22">
        <v>1255.47580645161</v>
      </c>
      <c r="CV22">
        <v>139.503225806452</v>
      </c>
      <c r="CW22">
        <v>0</v>
      </c>
      <c r="CX22">
        <v>151.400000095367</v>
      </c>
      <c r="CY22">
        <v>0</v>
      </c>
      <c r="CZ22">
        <v>1939.1452</v>
      </c>
      <c r="DA22">
        <v>-443.20846085657</v>
      </c>
      <c r="DB22">
        <v>-6045.24614453012</v>
      </c>
      <c r="DC22">
        <v>27260.084</v>
      </c>
      <c r="DD22">
        <v>15</v>
      </c>
      <c r="DE22">
        <v>1605298216.6</v>
      </c>
      <c r="DF22" t="s">
        <v>297</v>
      </c>
      <c r="DG22">
        <v>1605298207.6</v>
      </c>
      <c r="DH22">
        <v>1605298216.6</v>
      </c>
      <c r="DI22">
        <v>2</v>
      </c>
      <c r="DJ22">
        <v>0.227</v>
      </c>
      <c r="DK22">
        <v>0.027</v>
      </c>
      <c r="DL22">
        <v>2.137</v>
      </c>
      <c r="DM22">
        <v>0.518</v>
      </c>
      <c r="DN22">
        <v>399</v>
      </c>
      <c r="DO22">
        <v>29</v>
      </c>
      <c r="DP22">
        <v>0.11</v>
      </c>
      <c r="DQ22">
        <v>0.03</v>
      </c>
      <c r="DR22">
        <v>8.68616940985376</v>
      </c>
      <c r="DS22">
        <v>0.427746115931728</v>
      </c>
      <c r="DT22">
        <v>0.036862271574928</v>
      </c>
      <c r="DU22">
        <v>1</v>
      </c>
      <c r="DV22">
        <v>-11.1342233333333</v>
      </c>
      <c r="DW22">
        <v>-0.711401112347069</v>
      </c>
      <c r="DX22">
        <v>0.0550950674339868</v>
      </c>
      <c r="DY22">
        <v>0</v>
      </c>
      <c r="DZ22">
        <v>1.76495566666667</v>
      </c>
      <c r="EA22">
        <v>0.425816863181311</v>
      </c>
      <c r="EB22">
        <v>0.0308415808807237</v>
      </c>
      <c r="EC22">
        <v>0</v>
      </c>
      <c r="ED22">
        <v>1</v>
      </c>
      <c r="EE22">
        <v>3</v>
      </c>
      <c r="EF22" t="s">
        <v>318</v>
      </c>
      <c r="EG22">
        <v>100</v>
      </c>
      <c r="EH22">
        <v>100</v>
      </c>
      <c r="EI22">
        <v>2.138</v>
      </c>
      <c r="EJ22">
        <v>0.5182</v>
      </c>
      <c r="EK22">
        <v>2.13745</v>
      </c>
      <c r="EL22">
        <v>0</v>
      </c>
      <c r="EM22">
        <v>0</v>
      </c>
      <c r="EN22">
        <v>0</v>
      </c>
      <c r="EO22">
        <v>0.518275000000006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12.8</v>
      </c>
      <c r="EX22">
        <v>12.6</v>
      </c>
      <c r="EY22">
        <v>2</v>
      </c>
      <c r="EZ22">
        <v>516.013</v>
      </c>
      <c r="FA22">
        <v>540.539</v>
      </c>
      <c r="FB22">
        <v>32.9661</v>
      </c>
      <c r="FC22">
        <v>32.4156</v>
      </c>
      <c r="FD22">
        <v>30</v>
      </c>
      <c r="FE22">
        <v>32.2827</v>
      </c>
      <c r="FF22">
        <v>32.2378</v>
      </c>
      <c r="FG22">
        <v>21.9213</v>
      </c>
      <c r="FH22">
        <v>0</v>
      </c>
      <c r="FI22">
        <v>100</v>
      </c>
      <c r="FJ22">
        <v>-999.9</v>
      </c>
      <c r="FK22">
        <v>400</v>
      </c>
      <c r="FL22">
        <v>32.5297</v>
      </c>
      <c r="FM22">
        <v>101.393</v>
      </c>
      <c r="FN22">
        <v>100.714</v>
      </c>
    </row>
    <row r="23" spans="1:170">
      <c r="A23">
        <v>7</v>
      </c>
      <c r="B23">
        <v>1605299207.6</v>
      </c>
      <c r="C23">
        <v>1463.09999990463</v>
      </c>
      <c r="D23" t="s">
        <v>319</v>
      </c>
      <c r="E23" t="s">
        <v>320</v>
      </c>
      <c r="F23" t="s">
        <v>321</v>
      </c>
      <c r="G23" t="s">
        <v>322</v>
      </c>
      <c r="H23">
        <v>1605299199.6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323</v>
      </c>
      <c r="AQ23">
        <v>1206.76230769231</v>
      </c>
      <c r="AR23">
        <v>1383.36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324</v>
      </c>
      <c r="BB23">
        <v>718.51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1605299199.6</v>
      </c>
      <c r="BQ23">
        <v>388.964</v>
      </c>
      <c r="BR23">
        <v>399.967290322581</v>
      </c>
      <c r="BS23">
        <v>33.7044870967742</v>
      </c>
      <c r="BT23">
        <v>32.1192290322581</v>
      </c>
      <c r="BU23">
        <v>386.826548387097</v>
      </c>
      <c r="BV23">
        <v>33.1862096774194</v>
      </c>
      <c r="BW23">
        <v>500.020096774194</v>
      </c>
      <c r="BX23">
        <v>101.741483870968</v>
      </c>
      <c r="BY23">
        <v>0.100050387096774</v>
      </c>
      <c r="BZ23">
        <v>33.8306774193548</v>
      </c>
      <c r="CA23">
        <v>33.8699967741936</v>
      </c>
      <c r="CB23">
        <v>999.9</v>
      </c>
      <c r="CC23">
        <v>0</v>
      </c>
      <c r="CD23">
        <v>0</v>
      </c>
      <c r="CE23">
        <v>10001.0516129032</v>
      </c>
      <c r="CF23">
        <v>0</v>
      </c>
      <c r="CG23">
        <v>231.383548387097</v>
      </c>
      <c r="CH23">
        <v>1399.9935483871</v>
      </c>
      <c r="CI23">
        <v>0.900001903225807</v>
      </c>
      <c r="CJ23">
        <v>0.0999979612903226</v>
      </c>
      <c r="CK23">
        <v>0</v>
      </c>
      <c r="CL23">
        <v>1209.26193548387</v>
      </c>
      <c r="CM23">
        <v>4.99975</v>
      </c>
      <c r="CN23">
        <v>17011.4483870968</v>
      </c>
      <c r="CO23">
        <v>12178.0064516129</v>
      </c>
      <c r="CP23">
        <v>48.066064516129</v>
      </c>
      <c r="CQ23">
        <v>48.663</v>
      </c>
      <c r="CR23">
        <v>48.679</v>
      </c>
      <c r="CS23">
        <v>48.6208709677419</v>
      </c>
      <c r="CT23">
        <v>49.546</v>
      </c>
      <c r="CU23">
        <v>1255.49774193548</v>
      </c>
      <c r="CV23">
        <v>139.496129032258</v>
      </c>
      <c r="CW23">
        <v>0</v>
      </c>
      <c r="CX23">
        <v>231.700000047684</v>
      </c>
      <c r="CY23">
        <v>0</v>
      </c>
      <c r="CZ23">
        <v>1206.76230769231</v>
      </c>
      <c r="DA23">
        <v>-324.514188283324</v>
      </c>
      <c r="DB23">
        <v>-4628.0205161078</v>
      </c>
      <c r="DC23">
        <v>16976.4615384615</v>
      </c>
      <c r="DD23">
        <v>15</v>
      </c>
      <c r="DE23">
        <v>1605298216.6</v>
      </c>
      <c r="DF23" t="s">
        <v>297</v>
      </c>
      <c r="DG23">
        <v>1605298207.6</v>
      </c>
      <c r="DH23">
        <v>1605298216.6</v>
      </c>
      <c r="DI23">
        <v>2</v>
      </c>
      <c r="DJ23">
        <v>0.227</v>
      </c>
      <c r="DK23">
        <v>0.027</v>
      </c>
      <c r="DL23">
        <v>2.137</v>
      </c>
      <c r="DM23">
        <v>0.518</v>
      </c>
      <c r="DN23">
        <v>399</v>
      </c>
      <c r="DO23">
        <v>29</v>
      </c>
      <c r="DP23">
        <v>0.11</v>
      </c>
      <c r="DQ23">
        <v>0.03</v>
      </c>
      <c r="DR23">
        <v>8.637290051901</v>
      </c>
      <c r="DS23">
        <v>-0.146898774788323</v>
      </c>
      <c r="DT23">
        <v>0.0212090733838384</v>
      </c>
      <c r="DU23">
        <v>1</v>
      </c>
      <c r="DV23">
        <v>-11.00161</v>
      </c>
      <c r="DW23">
        <v>0.0144080088987925</v>
      </c>
      <c r="DX23">
        <v>0.0213307188502093</v>
      </c>
      <c r="DY23">
        <v>1</v>
      </c>
      <c r="DZ23">
        <v>1.58631566666667</v>
      </c>
      <c r="EA23">
        <v>0.223740066740827</v>
      </c>
      <c r="EB23">
        <v>0.0162187469066578</v>
      </c>
      <c r="EC23">
        <v>0</v>
      </c>
      <c r="ED23">
        <v>2</v>
      </c>
      <c r="EE23">
        <v>3</v>
      </c>
      <c r="EF23" t="s">
        <v>325</v>
      </c>
      <c r="EG23">
        <v>100</v>
      </c>
      <c r="EH23">
        <v>100</v>
      </c>
      <c r="EI23">
        <v>2.138</v>
      </c>
      <c r="EJ23">
        <v>0.5183</v>
      </c>
      <c r="EK23">
        <v>2.13745</v>
      </c>
      <c r="EL23">
        <v>0</v>
      </c>
      <c r="EM23">
        <v>0</v>
      </c>
      <c r="EN23">
        <v>0</v>
      </c>
      <c r="EO23">
        <v>0.518275000000006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16.7</v>
      </c>
      <c r="EX23">
        <v>16.5</v>
      </c>
      <c r="EY23">
        <v>2</v>
      </c>
      <c r="EZ23">
        <v>505.22</v>
      </c>
      <c r="FA23">
        <v>539.365</v>
      </c>
      <c r="FB23">
        <v>32.7606</v>
      </c>
      <c r="FC23">
        <v>32.4685</v>
      </c>
      <c r="FD23">
        <v>30</v>
      </c>
      <c r="FE23">
        <v>32.3471</v>
      </c>
      <c r="FF23">
        <v>32.303</v>
      </c>
      <c r="FG23">
        <v>21.9921</v>
      </c>
      <c r="FH23">
        <v>0</v>
      </c>
      <c r="FI23">
        <v>100</v>
      </c>
      <c r="FJ23">
        <v>-999.9</v>
      </c>
      <c r="FK23">
        <v>400</v>
      </c>
      <c r="FL23">
        <v>33.3609</v>
      </c>
      <c r="FM23">
        <v>101.394</v>
      </c>
      <c r="FN23">
        <v>100.721</v>
      </c>
    </row>
    <row r="24" spans="1:170">
      <c r="A24">
        <v>8</v>
      </c>
      <c r="B24">
        <v>1605299369.6</v>
      </c>
      <c r="C24">
        <v>1625.09999990463</v>
      </c>
      <c r="D24" t="s">
        <v>326</v>
      </c>
      <c r="E24" t="s">
        <v>327</v>
      </c>
      <c r="F24" t="s">
        <v>321</v>
      </c>
      <c r="G24" t="s">
        <v>322</v>
      </c>
      <c r="H24">
        <v>1605299361.6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328</v>
      </c>
      <c r="AQ24">
        <v>1401.358</v>
      </c>
      <c r="AR24">
        <v>1674.69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329</v>
      </c>
      <c r="BB24">
        <v>801.21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1605299361.6</v>
      </c>
      <c r="BQ24">
        <v>385.358548387097</v>
      </c>
      <c r="BR24">
        <v>399.967709677419</v>
      </c>
      <c r="BS24">
        <v>34.1048064516129</v>
      </c>
      <c r="BT24">
        <v>32.3926870967742</v>
      </c>
      <c r="BU24">
        <v>383.221225806452</v>
      </c>
      <c r="BV24">
        <v>33.5865451612903</v>
      </c>
      <c r="BW24">
        <v>500.010193548387</v>
      </c>
      <c r="BX24">
        <v>101.728129032258</v>
      </c>
      <c r="BY24">
        <v>0.0999812193548387</v>
      </c>
      <c r="BZ24">
        <v>33.4728774193548</v>
      </c>
      <c r="CA24">
        <v>33.6445709677419</v>
      </c>
      <c r="CB24">
        <v>999.9</v>
      </c>
      <c r="CC24">
        <v>0</v>
      </c>
      <c r="CD24">
        <v>0</v>
      </c>
      <c r="CE24">
        <v>9999.70064516129</v>
      </c>
      <c r="CF24">
        <v>0</v>
      </c>
      <c r="CG24">
        <v>219.753193548387</v>
      </c>
      <c r="CH24">
        <v>1399.97806451613</v>
      </c>
      <c r="CI24">
        <v>0.899994935483871</v>
      </c>
      <c r="CJ24">
        <v>0.100004929032258</v>
      </c>
      <c r="CK24">
        <v>0</v>
      </c>
      <c r="CL24">
        <v>1405.60064516129</v>
      </c>
      <c r="CM24">
        <v>4.99975</v>
      </c>
      <c r="CN24">
        <v>19797.8709677419</v>
      </c>
      <c r="CO24">
        <v>12177.8258064516</v>
      </c>
      <c r="CP24">
        <v>48.054064516129</v>
      </c>
      <c r="CQ24">
        <v>48.316064516129</v>
      </c>
      <c r="CR24">
        <v>48.4918709677419</v>
      </c>
      <c r="CS24">
        <v>48.3445161290322</v>
      </c>
      <c r="CT24">
        <v>49.4918709677419</v>
      </c>
      <c r="CU24">
        <v>1255.47193548387</v>
      </c>
      <c r="CV24">
        <v>139.505806451613</v>
      </c>
      <c r="CW24">
        <v>0</v>
      </c>
      <c r="CX24">
        <v>160.899999856949</v>
      </c>
      <c r="CY24">
        <v>0</v>
      </c>
      <c r="CZ24">
        <v>1401.358</v>
      </c>
      <c r="DA24">
        <v>-385.627692897893</v>
      </c>
      <c r="DB24">
        <v>-5478.56923916883</v>
      </c>
      <c r="DC24">
        <v>19736.94</v>
      </c>
      <c r="DD24">
        <v>15</v>
      </c>
      <c r="DE24">
        <v>1605298216.6</v>
      </c>
      <c r="DF24" t="s">
        <v>297</v>
      </c>
      <c r="DG24">
        <v>1605298207.6</v>
      </c>
      <c r="DH24">
        <v>1605298216.6</v>
      </c>
      <c r="DI24">
        <v>2</v>
      </c>
      <c r="DJ24">
        <v>0.227</v>
      </c>
      <c r="DK24">
        <v>0.027</v>
      </c>
      <c r="DL24">
        <v>2.137</v>
      </c>
      <c r="DM24">
        <v>0.518</v>
      </c>
      <c r="DN24">
        <v>399</v>
      </c>
      <c r="DO24">
        <v>29</v>
      </c>
      <c r="DP24">
        <v>0.11</v>
      </c>
      <c r="DQ24">
        <v>0.03</v>
      </c>
      <c r="DR24">
        <v>11.603719453886</v>
      </c>
      <c r="DS24">
        <v>0.533989236020687</v>
      </c>
      <c r="DT24">
        <v>0.043551942679336</v>
      </c>
      <c r="DU24">
        <v>0</v>
      </c>
      <c r="DV24">
        <v>-14.6131966666667</v>
      </c>
      <c r="DW24">
        <v>-0.671153726362669</v>
      </c>
      <c r="DX24">
        <v>0.053959407479656</v>
      </c>
      <c r="DY24">
        <v>0</v>
      </c>
      <c r="DZ24">
        <v>1.712997</v>
      </c>
      <c r="EA24">
        <v>0.200332725250278</v>
      </c>
      <c r="EB24">
        <v>0.0145389649218918</v>
      </c>
      <c r="EC24">
        <v>0</v>
      </c>
      <c r="ED24">
        <v>0</v>
      </c>
      <c r="EE24">
        <v>3</v>
      </c>
      <c r="EF24" t="s">
        <v>292</v>
      </c>
      <c r="EG24">
        <v>100</v>
      </c>
      <c r="EH24">
        <v>100</v>
      </c>
      <c r="EI24">
        <v>2.138</v>
      </c>
      <c r="EJ24">
        <v>0.5183</v>
      </c>
      <c r="EK24">
        <v>2.13745</v>
      </c>
      <c r="EL24">
        <v>0</v>
      </c>
      <c r="EM24">
        <v>0</v>
      </c>
      <c r="EN24">
        <v>0</v>
      </c>
      <c r="EO24">
        <v>0.518275000000006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19.4</v>
      </c>
      <c r="EX24">
        <v>19.2</v>
      </c>
      <c r="EY24">
        <v>2</v>
      </c>
      <c r="EZ24">
        <v>507.429</v>
      </c>
      <c r="FA24">
        <v>538.921</v>
      </c>
      <c r="FB24">
        <v>32.4762</v>
      </c>
      <c r="FC24">
        <v>32.4369</v>
      </c>
      <c r="FD24">
        <v>29.9999</v>
      </c>
      <c r="FE24">
        <v>32.3417</v>
      </c>
      <c r="FF24">
        <v>32.299</v>
      </c>
      <c r="FG24">
        <v>22.0305</v>
      </c>
      <c r="FH24">
        <v>0</v>
      </c>
      <c r="FI24">
        <v>100</v>
      </c>
      <c r="FJ24">
        <v>-999.9</v>
      </c>
      <c r="FK24">
        <v>400</v>
      </c>
      <c r="FL24">
        <v>32.2584</v>
      </c>
      <c r="FM24">
        <v>101.404</v>
      </c>
      <c r="FN24">
        <v>100.729</v>
      </c>
    </row>
    <row r="25" spans="1:170">
      <c r="A25">
        <v>9</v>
      </c>
      <c r="B25">
        <v>1605299568</v>
      </c>
      <c r="C25">
        <v>1823.5</v>
      </c>
      <c r="D25" t="s">
        <v>330</v>
      </c>
      <c r="E25" t="s">
        <v>331</v>
      </c>
      <c r="F25" t="s">
        <v>332</v>
      </c>
      <c r="G25" t="s">
        <v>322</v>
      </c>
      <c r="H25">
        <v>1605299560.35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333</v>
      </c>
      <c r="AQ25">
        <v>1416.43461538462</v>
      </c>
      <c r="AR25">
        <v>1769.54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334</v>
      </c>
      <c r="BB25">
        <v>-5.33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1605299560.35</v>
      </c>
      <c r="BQ25">
        <v>381.203133333333</v>
      </c>
      <c r="BR25">
        <v>399.972</v>
      </c>
      <c r="BS25">
        <v>33.2485966666667</v>
      </c>
      <c r="BT25">
        <v>29.25955</v>
      </c>
      <c r="BU25">
        <v>379.065666666667</v>
      </c>
      <c r="BV25">
        <v>32.7303333333333</v>
      </c>
      <c r="BW25">
        <v>500.0077</v>
      </c>
      <c r="BX25">
        <v>101.721566666667</v>
      </c>
      <c r="BY25">
        <v>0.10005848</v>
      </c>
      <c r="BZ25">
        <v>33.5802633333333</v>
      </c>
      <c r="CA25">
        <v>33.3670933333333</v>
      </c>
      <c r="CB25">
        <v>999.9</v>
      </c>
      <c r="CC25">
        <v>0</v>
      </c>
      <c r="CD25">
        <v>0</v>
      </c>
      <c r="CE25">
        <v>9997.87333333333</v>
      </c>
      <c r="CF25">
        <v>0</v>
      </c>
      <c r="CG25">
        <v>315.107233333333</v>
      </c>
      <c r="CH25">
        <v>1399.98666666667</v>
      </c>
      <c r="CI25">
        <v>0.899996833333333</v>
      </c>
      <c r="CJ25">
        <v>0.100003166666667</v>
      </c>
      <c r="CK25">
        <v>0</v>
      </c>
      <c r="CL25">
        <v>1417.056</v>
      </c>
      <c r="CM25">
        <v>4.99975</v>
      </c>
      <c r="CN25">
        <v>19746.2233333333</v>
      </c>
      <c r="CO25">
        <v>12177.94</v>
      </c>
      <c r="CP25">
        <v>47.8164</v>
      </c>
      <c r="CQ25">
        <v>48.354</v>
      </c>
      <c r="CR25">
        <v>48.4414</v>
      </c>
      <c r="CS25">
        <v>48.1912666666666</v>
      </c>
      <c r="CT25">
        <v>49.2498666666667</v>
      </c>
      <c r="CU25">
        <v>1255.48333333333</v>
      </c>
      <c r="CV25">
        <v>139.503666666667</v>
      </c>
      <c r="CW25">
        <v>0</v>
      </c>
      <c r="CX25">
        <v>197.5</v>
      </c>
      <c r="CY25">
        <v>0</v>
      </c>
      <c r="CZ25">
        <v>1416.43461538462</v>
      </c>
      <c r="DA25">
        <v>-447.733333605954</v>
      </c>
      <c r="DB25">
        <v>-6244.62906379088</v>
      </c>
      <c r="DC25">
        <v>19736.9076923077</v>
      </c>
      <c r="DD25">
        <v>15</v>
      </c>
      <c r="DE25">
        <v>1605298216.6</v>
      </c>
      <c r="DF25" t="s">
        <v>297</v>
      </c>
      <c r="DG25">
        <v>1605298207.6</v>
      </c>
      <c r="DH25">
        <v>1605298216.6</v>
      </c>
      <c r="DI25">
        <v>2</v>
      </c>
      <c r="DJ25">
        <v>0.227</v>
      </c>
      <c r="DK25">
        <v>0.027</v>
      </c>
      <c r="DL25">
        <v>2.137</v>
      </c>
      <c r="DM25">
        <v>0.518</v>
      </c>
      <c r="DN25">
        <v>399</v>
      </c>
      <c r="DO25">
        <v>29</v>
      </c>
      <c r="DP25">
        <v>0.11</v>
      </c>
      <c r="DQ25">
        <v>0.03</v>
      </c>
      <c r="DR25">
        <v>14.3278178585317</v>
      </c>
      <c r="DS25">
        <v>0.400454099685682</v>
      </c>
      <c r="DT25">
        <v>0.0336125603044638</v>
      </c>
      <c r="DU25">
        <v>1</v>
      </c>
      <c r="DV25">
        <v>-18.7681866666667</v>
      </c>
      <c r="DW25">
        <v>-0.409131924360393</v>
      </c>
      <c r="DX25">
        <v>0.0379850385751487</v>
      </c>
      <c r="DY25">
        <v>0</v>
      </c>
      <c r="DZ25">
        <v>3.98982466666667</v>
      </c>
      <c r="EA25">
        <v>-0.104723826473869</v>
      </c>
      <c r="EB25">
        <v>0.0124582263941899</v>
      </c>
      <c r="EC25">
        <v>1</v>
      </c>
      <c r="ED25">
        <v>2</v>
      </c>
      <c r="EE25">
        <v>3</v>
      </c>
      <c r="EF25" t="s">
        <v>325</v>
      </c>
      <c r="EG25">
        <v>100</v>
      </c>
      <c r="EH25">
        <v>100</v>
      </c>
      <c r="EI25">
        <v>2.137</v>
      </c>
      <c r="EJ25">
        <v>0.5183</v>
      </c>
      <c r="EK25">
        <v>2.13745</v>
      </c>
      <c r="EL25">
        <v>0</v>
      </c>
      <c r="EM25">
        <v>0</v>
      </c>
      <c r="EN25">
        <v>0</v>
      </c>
      <c r="EO25">
        <v>0.518275000000006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22.7</v>
      </c>
      <c r="EX25">
        <v>22.5</v>
      </c>
      <c r="EY25">
        <v>2</v>
      </c>
      <c r="EZ25">
        <v>517.907</v>
      </c>
      <c r="FA25">
        <v>531.732</v>
      </c>
      <c r="FB25">
        <v>32.4259</v>
      </c>
      <c r="FC25">
        <v>32.4285</v>
      </c>
      <c r="FD25">
        <v>30.0001</v>
      </c>
      <c r="FE25">
        <v>32.3372</v>
      </c>
      <c r="FF25">
        <v>32.3001</v>
      </c>
      <c r="FG25">
        <v>21.9408</v>
      </c>
      <c r="FH25">
        <v>17.4615</v>
      </c>
      <c r="FI25">
        <v>100</v>
      </c>
      <c r="FJ25">
        <v>-999.9</v>
      </c>
      <c r="FK25">
        <v>400</v>
      </c>
      <c r="FL25">
        <v>29.1207</v>
      </c>
      <c r="FM25">
        <v>101.409</v>
      </c>
      <c r="FN25">
        <v>100.739</v>
      </c>
    </row>
    <row r="26" spans="1:170">
      <c r="A26">
        <v>10</v>
      </c>
      <c r="B26">
        <v>1605299765.5</v>
      </c>
      <c r="C26">
        <v>2021</v>
      </c>
      <c r="D26" t="s">
        <v>335</v>
      </c>
      <c r="E26" t="s">
        <v>336</v>
      </c>
      <c r="F26" t="s">
        <v>332</v>
      </c>
      <c r="G26" t="s">
        <v>322</v>
      </c>
      <c r="H26">
        <v>1605299757.5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38</v>
      </c>
      <c r="AF26">
        <v>8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337</v>
      </c>
      <c r="AQ26">
        <v>1163.9732</v>
      </c>
      <c r="AR26">
        <v>1434.9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338</v>
      </c>
      <c r="BB26">
        <v>165.64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1605299757.5</v>
      </c>
      <c r="BQ26">
        <v>386.219935483871</v>
      </c>
      <c r="BR26">
        <v>400.086612903226</v>
      </c>
      <c r="BS26">
        <v>33.734964516129</v>
      </c>
      <c r="BT26">
        <v>31.310935483871</v>
      </c>
      <c r="BU26">
        <v>384.082516129032</v>
      </c>
      <c r="BV26">
        <v>33.2166935483871</v>
      </c>
      <c r="BW26">
        <v>499.99735483871</v>
      </c>
      <c r="BX26">
        <v>101.722161290323</v>
      </c>
      <c r="BY26">
        <v>0.0999650967741936</v>
      </c>
      <c r="BZ26">
        <v>33.580235483871</v>
      </c>
      <c r="CA26">
        <v>33.5316</v>
      </c>
      <c r="CB26">
        <v>999.9</v>
      </c>
      <c r="CC26">
        <v>0</v>
      </c>
      <c r="CD26">
        <v>0</v>
      </c>
      <c r="CE26">
        <v>10004.4774193548</v>
      </c>
      <c r="CF26">
        <v>0</v>
      </c>
      <c r="CG26">
        <v>280.051096774194</v>
      </c>
      <c r="CH26">
        <v>1399.99225806452</v>
      </c>
      <c r="CI26">
        <v>0.899999064516129</v>
      </c>
      <c r="CJ26">
        <v>0.100000883870968</v>
      </c>
      <c r="CK26">
        <v>0</v>
      </c>
      <c r="CL26">
        <v>1169.77096774194</v>
      </c>
      <c r="CM26">
        <v>4.99975</v>
      </c>
      <c r="CN26">
        <v>16399.8419354839</v>
      </c>
      <c r="CO26">
        <v>12177.9838709677</v>
      </c>
      <c r="CP26">
        <v>47.645</v>
      </c>
      <c r="CQ26">
        <v>48.302</v>
      </c>
      <c r="CR26">
        <v>48.298</v>
      </c>
      <c r="CS26">
        <v>48.165</v>
      </c>
      <c r="CT26">
        <v>49.1128064516129</v>
      </c>
      <c r="CU26">
        <v>1255.49225806452</v>
      </c>
      <c r="CV26">
        <v>139.5</v>
      </c>
      <c r="CW26">
        <v>0</v>
      </c>
      <c r="CX26">
        <v>196.799999952316</v>
      </c>
      <c r="CY26">
        <v>0</v>
      </c>
      <c r="CZ26">
        <v>1163.9732</v>
      </c>
      <c r="DA26">
        <v>-332.881537966178</v>
      </c>
      <c r="DB26">
        <v>-4689.9538391232</v>
      </c>
      <c r="DC26">
        <v>16317.588</v>
      </c>
      <c r="DD26">
        <v>15</v>
      </c>
      <c r="DE26">
        <v>1605298216.6</v>
      </c>
      <c r="DF26" t="s">
        <v>297</v>
      </c>
      <c r="DG26">
        <v>1605298207.6</v>
      </c>
      <c r="DH26">
        <v>1605298216.6</v>
      </c>
      <c r="DI26">
        <v>2</v>
      </c>
      <c r="DJ26">
        <v>0.227</v>
      </c>
      <c r="DK26">
        <v>0.027</v>
      </c>
      <c r="DL26">
        <v>2.137</v>
      </c>
      <c r="DM26">
        <v>0.518</v>
      </c>
      <c r="DN26">
        <v>399</v>
      </c>
      <c r="DO26">
        <v>29</v>
      </c>
      <c r="DP26">
        <v>0.11</v>
      </c>
      <c r="DQ26">
        <v>0.03</v>
      </c>
      <c r="DR26">
        <v>10.7424970098416</v>
      </c>
      <c r="DS26">
        <v>0.282091615229474</v>
      </c>
      <c r="DT26">
        <v>0.0284066560073122</v>
      </c>
      <c r="DU26">
        <v>1</v>
      </c>
      <c r="DV26">
        <v>-13.8608161290323</v>
      </c>
      <c r="DW26">
        <v>-0.621435483870942</v>
      </c>
      <c r="DX26">
        <v>0.0513481732990049</v>
      </c>
      <c r="DY26">
        <v>0</v>
      </c>
      <c r="DZ26">
        <v>2.41792096774194</v>
      </c>
      <c r="EA26">
        <v>0.650984516129019</v>
      </c>
      <c r="EB26">
        <v>0.0532147494927826</v>
      </c>
      <c r="EC26">
        <v>0</v>
      </c>
      <c r="ED26">
        <v>1</v>
      </c>
      <c r="EE26">
        <v>3</v>
      </c>
      <c r="EF26" t="s">
        <v>318</v>
      </c>
      <c r="EG26">
        <v>100</v>
      </c>
      <c r="EH26">
        <v>100</v>
      </c>
      <c r="EI26">
        <v>2.137</v>
      </c>
      <c r="EJ26">
        <v>0.5183</v>
      </c>
      <c r="EK26">
        <v>2.13745</v>
      </c>
      <c r="EL26">
        <v>0</v>
      </c>
      <c r="EM26">
        <v>0</v>
      </c>
      <c r="EN26">
        <v>0</v>
      </c>
      <c r="EO26">
        <v>0.518275000000006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26</v>
      </c>
      <c r="EX26">
        <v>25.8</v>
      </c>
      <c r="EY26">
        <v>2</v>
      </c>
      <c r="EZ26">
        <v>446.657</v>
      </c>
      <c r="FA26">
        <v>533.179</v>
      </c>
      <c r="FB26">
        <v>32.4163</v>
      </c>
      <c r="FC26">
        <v>32.4419</v>
      </c>
      <c r="FD26">
        <v>30.0001</v>
      </c>
      <c r="FE26">
        <v>32.3544</v>
      </c>
      <c r="FF26">
        <v>32.3115</v>
      </c>
      <c r="FG26">
        <v>22.0764</v>
      </c>
      <c r="FH26">
        <v>10.4991</v>
      </c>
      <c r="FI26">
        <v>100</v>
      </c>
      <c r="FJ26">
        <v>-999.9</v>
      </c>
      <c r="FK26">
        <v>400</v>
      </c>
      <c r="FL26">
        <v>31.0706</v>
      </c>
      <c r="FM26">
        <v>101.415</v>
      </c>
      <c r="FN26">
        <v>100.73</v>
      </c>
    </row>
    <row r="27" spans="1:170">
      <c r="A27">
        <v>11</v>
      </c>
      <c r="B27">
        <v>1605299879.5</v>
      </c>
      <c r="C27">
        <v>2135</v>
      </c>
      <c r="D27" t="s">
        <v>339</v>
      </c>
      <c r="E27" t="s">
        <v>340</v>
      </c>
      <c r="F27" t="s">
        <v>341</v>
      </c>
      <c r="G27" t="s">
        <v>322</v>
      </c>
      <c r="H27">
        <v>1605299871.5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7</v>
      </c>
      <c r="AF27">
        <v>1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342</v>
      </c>
      <c r="AQ27">
        <v>1156.6224</v>
      </c>
      <c r="AR27">
        <v>1344.64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343</v>
      </c>
      <c r="BB27">
        <v>798.43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1605299871.5</v>
      </c>
      <c r="BQ27">
        <v>389.710548387097</v>
      </c>
      <c r="BR27">
        <v>400.06035483871</v>
      </c>
      <c r="BS27">
        <v>32.7617161290323</v>
      </c>
      <c r="BT27">
        <v>31.4970419354839</v>
      </c>
      <c r="BU27">
        <v>387.572870967742</v>
      </c>
      <c r="BV27">
        <v>32.2434419354839</v>
      </c>
      <c r="BW27">
        <v>500.008903225806</v>
      </c>
      <c r="BX27">
        <v>101.726709677419</v>
      </c>
      <c r="BY27">
        <v>0.100017635483871</v>
      </c>
      <c r="BZ27">
        <v>33.6060419354839</v>
      </c>
      <c r="CA27">
        <v>33.3825806451613</v>
      </c>
      <c r="CB27">
        <v>999.9</v>
      </c>
      <c r="CC27">
        <v>0</v>
      </c>
      <c r="CD27">
        <v>0</v>
      </c>
      <c r="CE27">
        <v>9995.90838709678</v>
      </c>
      <c r="CF27">
        <v>0</v>
      </c>
      <c r="CG27">
        <v>250.815225806452</v>
      </c>
      <c r="CH27">
        <v>1399.98096774194</v>
      </c>
      <c r="CI27">
        <v>0.900000806451613</v>
      </c>
      <c r="CJ27">
        <v>0.099999164516129</v>
      </c>
      <c r="CK27">
        <v>0</v>
      </c>
      <c r="CL27">
        <v>1165.31096774194</v>
      </c>
      <c r="CM27">
        <v>4.99975</v>
      </c>
      <c r="CN27">
        <v>16280.0903225806</v>
      </c>
      <c r="CO27">
        <v>12177.8967741935</v>
      </c>
      <c r="CP27">
        <v>47.6168064516129</v>
      </c>
      <c r="CQ27">
        <v>48.2418709677419</v>
      </c>
      <c r="CR27">
        <v>48.286</v>
      </c>
      <c r="CS27">
        <v>48.0762903225806</v>
      </c>
      <c r="CT27">
        <v>49.1128064516129</v>
      </c>
      <c r="CU27">
        <v>1255.48451612903</v>
      </c>
      <c r="CV27">
        <v>139.496451612903</v>
      </c>
      <c r="CW27">
        <v>0</v>
      </c>
      <c r="CX27">
        <v>113.399999856949</v>
      </c>
      <c r="CY27">
        <v>0</v>
      </c>
      <c r="CZ27">
        <v>1156.6224</v>
      </c>
      <c r="DA27">
        <v>-474.246154583131</v>
      </c>
      <c r="DB27">
        <v>-6622.52308692358</v>
      </c>
      <c r="DC27">
        <v>16159.336</v>
      </c>
      <c r="DD27">
        <v>15</v>
      </c>
      <c r="DE27">
        <v>1605298216.6</v>
      </c>
      <c r="DF27" t="s">
        <v>297</v>
      </c>
      <c r="DG27">
        <v>1605298207.6</v>
      </c>
      <c r="DH27">
        <v>1605298216.6</v>
      </c>
      <c r="DI27">
        <v>2</v>
      </c>
      <c r="DJ27">
        <v>0.227</v>
      </c>
      <c r="DK27">
        <v>0.027</v>
      </c>
      <c r="DL27">
        <v>2.137</v>
      </c>
      <c r="DM27">
        <v>0.518</v>
      </c>
      <c r="DN27">
        <v>399</v>
      </c>
      <c r="DO27">
        <v>29</v>
      </c>
      <c r="DP27">
        <v>0.11</v>
      </c>
      <c r="DQ27">
        <v>0.03</v>
      </c>
      <c r="DR27">
        <v>8.19283604580336</v>
      </c>
      <c r="DS27">
        <v>0.604375992385467</v>
      </c>
      <c r="DT27">
        <v>0.0475746448280929</v>
      </c>
      <c r="DU27">
        <v>0</v>
      </c>
      <c r="DV27">
        <v>-10.3421322580645</v>
      </c>
      <c r="DW27">
        <v>-1.1250241935484</v>
      </c>
      <c r="DX27">
        <v>0.0869906164279462</v>
      </c>
      <c r="DY27">
        <v>0</v>
      </c>
      <c r="DZ27">
        <v>1.25455903225806</v>
      </c>
      <c r="EA27">
        <v>1.13520532258064</v>
      </c>
      <c r="EB27">
        <v>0.0944660032158639</v>
      </c>
      <c r="EC27">
        <v>0</v>
      </c>
      <c r="ED27">
        <v>0</v>
      </c>
      <c r="EE27">
        <v>3</v>
      </c>
      <c r="EF27" t="s">
        <v>292</v>
      </c>
      <c r="EG27">
        <v>100</v>
      </c>
      <c r="EH27">
        <v>100</v>
      </c>
      <c r="EI27">
        <v>2.137</v>
      </c>
      <c r="EJ27">
        <v>0.5183</v>
      </c>
      <c r="EK27">
        <v>2.13745</v>
      </c>
      <c r="EL27">
        <v>0</v>
      </c>
      <c r="EM27">
        <v>0</v>
      </c>
      <c r="EN27">
        <v>0</v>
      </c>
      <c r="EO27">
        <v>0.518275000000006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27.9</v>
      </c>
      <c r="EX27">
        <v>27.7</v>
      </c>
      <c r="EY27">
        <v>2</v>
      </c>
      <c r="EZ27">
        <v>487.407</v>
      </c>
      <c r="FA27">
        <v>533.349</v>
      </c>
      <c r="FB27">
        <v>32.4519</v>
      </c>
      <c r="FC27">
        <v>32.4418</v>
      </c>
      <c r="FD27">
        <v>30.0002</v>
      </c>
      <c r="FE27">
        <v>32.3544</v>
      </c>
      <c r="FF27">
        <v>32.3155</v>
      </c>
      <c r="FG27">
        <v>22.1037</v>
      </c>
      <c r="FH27">
        <v>9.09241</v>
      </c>
      <c r="FI27">
        <v>100</v>
      </c>
      <c r="FJ27">
        <v>-999.9</v>
      </c>
      <c r="FK27">
        <v>400</v>
      </c>
      <c r="FL27">
        <v>31.7596</v>
      </c>
      <c r="FM27">
        <v>101.424</v>
      </c>
      <c r="FN27">
        <v>100.747</v>
      </c>
    </row>
    <row r="28" spans="1:170">
      <c r="A28">
        <v>12</v>
      </c>
      <c r="B28">
        <v>1605300279</v>
      </c>
      <c r="C28">
        <v>2534.5</v>
      </c>
      <c r="D28" t="s">
        <v>344</v>
      </c>
      <c r="E28" t="s">
        <v>345</v>
      </c>
      <c r="F28" t="s">
        <v>341</v>
      </c>
      <c r="G28" t="s">
        <v>322</v>
      </c>
      <c r="H28">
        <v>1605300271.25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346</v>
      </c>
      <c r="AQ28">
        <v>933.04012</v>
      </c>
      <c r="AR28">
        <v>1185.53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347</v>
      </c>
      <c r="BB28">
        <v>689.71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1605300271.25</v>
      </c>
      <c r="BQ28">
        <v>386.068633333333</v>
      </c>
      <c r="BR28">
        <v>399.987766666667</v>
      </c>
      <c r="BS28">
        <v>34.71277</v>
      </c>
      <c r="BT28">
        <v>33.39629</v>
      </c>
      <c r="BU28">
        <v>383.931133333333</v>
      </c>
      <c r="BV28">
        <v>34.1944933333333</v>
      </c>
      <c r="BW28">
        <v>500.004233333333</v>
      </c>
      <c r="BX28">
        <v>101.734033333333</v>
      </c>
      <c r="BY28">
        <v>0.0999672466666667</v>
      </c>
      <c r="BZ28">
        <v>33.55449</v>
      </c>
      <c r="CA28">
        <v>33.91688</v>
      </c>
      <c r="CB28">
        <v>999.9</v>
      </c>
      <c r="CC28">
        <v>0</v>
      </c>
      <c r="CD28">
        <v>0</v>
      </c>
      <c r="CE28">
        <v>10000.5826666667</v>
      </c>
      <c r="CF28">
        <v>0</v>
      </c>
      <c r="CG28">
        <v>264.3318</v>
      </c>
      <c r="CH28">
        <v>1400.00633333333</v>
      </c>
      <c r="CI28">
        <v>0.9000013</v>
      </c>
      <c r="CJ28">
        <v>0.0999986066666667</v>
      </c>
      <c r="CK28">
        <v>0</v>
      </c>
      <c r="CL28">
        <v>934.0591</v>
      </c>
      <c r="CM28">
        <v>4.99975</v>
      </c>
      <c r="CN28">
        <v>12965.84</v>
      </c>
      <c r="CO28">
        <v>12178.12</v>
      </c>
      <c r="CP28">
        <v>47.5663333333333</v>
      </c>
      <c r="CQ28">
        <v>48.0454666666667</v>
      </c>
      <c r="CR28">
        <v>48.1414</v>
      </c>
      <c r="CS28">
        <v>48.0496</v>
      </c>
      <c r="CT28">
        <v>49.0413333333333</v>
      </c>
      <c r="CU28">
        <v>1255.50733333333</v>
      </c>
      <c r="CV28">
        <v>139.499</v>
      </c>
      <c r="CW28">
        <v>0</v>
      </c>
      <c r="CX28">
        <v>169.5</v>
      </c>
      <c r="CY28">
        <v>0</v>
      </c>
      <c r="CZ28">
        <v>933.04012</v>
      </c>
      <c r="DA28">
        <v>-148.643307689182</v>
      </c>
      <c r="DB28">
        <v>-2049.96153845849</v>
      </c>
      <c r="DC28">
        <v>12951.96</v>
      </c>
      <c r="DD28">
        <v>15</v>
      </c>
      <c r="DE28">
        <v>1605298216.6</v>
      </c>
      <c r="DF28" t="s">
        <v>297</v>
      </c>
      <c r="DG28">
        <v>1605298207.6</v>
      </c>
      <c r="DH28">
        <v>1605298216.6</v>
      </c>
      <c r="DI28">
        <v>2</v>
      </c>
      <c r="DJ28">
        <v>0.227</v>
      </c>
      <c r="DK28">
        <v>0.027</v>
      </c>
      <c r="DL28">
        <v>2.137</v>
      </c>
      <c r="DM28">
        <v>0.518</v>
      </c>
      <c r="DN28">
        <v>399</v>
      </c>
      <c r="DO28">
        <v>29</v>
      </c>
      <c r="DP28">
        <v>0.11</v>
      </c>
      <c r="DQ28">
        <v>0.03</v>
      </c>
      <c r="DR28">
        <v>11.1629167450547</v>
      </c>
      <c r="DS28">
        <v>-0.330662307852225</v>
      </c>
      <c r="DT28">
        <v>0.0289506698549062</v>
      </c>
      <c r="DU28">
        <v>1</v>
      </c>
      <c r="DV28">
        <v>-13.9204290322581</v>
      </c>
      <c r="DW28">
        <v>0.278796774193557</v>
      </c>
      <c r="DX28">
        <v>0.028761535621756</v>
      </c>
      <c r="DY28">
        <v>0</v>
      </c>
      <c r="DZ28">
        <v>1.31523322580645</v>
      </c>
      <c r="EA28">
        <v>0.256779193548386</v>
      </c>
      <c r="EB28">
        <v>0.0192931226902894</v>
      </c>
      <c r="EC28">
        <v>0</v>
      </c>
      <c r="ED28">
        <v>1</v>
      </c>
      <c r="EE28">
        <v>3</v>
      </c>
      <c r="EF28" t="s">
        <v>318</v>
      </c>
      <c r="EG28">
        <v>100</v>
      </c>
      <c r="EH28">
        <v>100</v>
      </c>
      <c r="EI28">
        <v>2.137</v>
      </c>
      <c r="EJ28">
        <v>0.5183</v>
      </c>
      <c r="EK28">
        <v>2.13745</v>
      </c>
      <c r="EL28">
        <v>0</v>
      </c>
      <c r="EM28">
        <v>0</v>
      </c>
      <c r="EN28">
        <v>0</v>
      </c>
      <c r="EO28">
        <v>0.518275000000006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34.5</v>
      </c>
      <c r="EX28">
        <v>34.4</v>
      </c>
      <c r="EY28">
        <v>2</v>
      </c>
      <c r="EZ28">
        <v>511.574</v>
      </c>
      <c r="FA28">
        <v>533.601</v>
      </c>
      <c r="FB28">
        <v>32.4818</v>
      </c>
      <c r="FC28">
        <v>32.4656</v>
      </c>
      <c r="FD28">
        <v>30.0001</v>
      </c>
      <c r="FE28">
        <v>32.3744</v>
      </c>
      <c r="FF28">
        <v>32.3371</v>
      </c>
      <c r="FG28">
        <v>22.1932</v>
      </c>
      <c r="FH28">
        <v>0</v>
      </c>
      <c r="FI28">
        <v>100</v>
      </c>
      <c r="FJ28">
        <v>-999.9</v>
      </c>
      <c r="FK28">
        <v>400</v>
      </c>
      <c r="FL28">
        <v>33.466</v>
      </c>
      <c r="FM28">
        <v>101.434</v>
      </c>
      <c r="FN28">
        <v>100.745</v>
      </c>
    </row>
    <row r="29" spans="1:170">
      <c r="A29">
        <v>13</v>
      </c>
      <c r="B29">
        <v>1605300448.5</v>
      </c>
      <c r="C29">
        <v>2704</v>
      </c>
      <c r="D29" t="s">
        <v>348</v>
      </c>
      <c r="E29" t="s">
        <v>349</v>
      </c>
      <c r="F29" t="s">
        <v>350</v>
      </c>
      <c r="G29" t="s">
        <v>351</v>
      </c>
      <c r="H29">
        <v>1605300440.5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1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352</v>
      </c>
      <c r="AQ29">
        <v>1708.22423076923</v>
      </c>
      <c r="AR29">
        <v>1989.93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353</v>
      </c>
      <c r="BB29">
        <v>857.03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1605300440.5</v>
      </c>
      <c r="BQ29">
        <v>388.652741935484</v>
      </c>
      <c r="BR29">
        <v>400.00735483871</v>
      </c>
      <c r="BS29">
        <v>34.0721258064516</v>
      </c>
      <c r="BT29">
        <v>32.6718064516129</v>
      </c>
      <c r="BU29">
        <v>386.515290322581</v>
      </c>
      <c r="BV29">
        <v>33.5538483870968</v>
      </c>
      <c r="BW29">
        <v>500.012096774193</v>
      </c>
      <c r="BX29">
        <v>101.736387096774</v>
      </c>
      <c r="BY29">
        <v>0.100052080645161</v>
      </c>
      <c r="BZ29">
        <v>33.5653387096774</v>
      </c>
      <c r="CA29">
        <v>33.7545677419355</v>
      </c>
      <c r="CB29">
        <v>999.9</v>
      </c>
      <c r="CC29">
        <v>0</v>
      </c>
      <c r="CD29">
        <v>0</v>
      </c>
      <c r="CE29">
        <v>9998.78677419355</v>
      </c>
      <c r="CF29">
        <v>0</v>
      </c>
      <c r="CG29">
        <v>279.182032258065</v>
      </c>
      <c r="CH29">
        <v>1399.9664516129</v>
      </c>
      <c r="CI29">
        <v>0.899996774193549</v>
      </c>
      <c r="CJ29">
        <v>0.100003109677419</v>
      </c>
      <c r="CK29">
        <v>0</v>
      </c>
      <c r="CL29">
        <v>1710.65483870968</v>
      </c>
      <c r="CM29">
        <v>4.99975</v>
      </c>
      <c r="CN29">
        <v>23832.1516129032</v>
      </c>
      <c r="CO29">
        <v>12177.7387096774</v>
      </c>
      <c r="CP29">
        <v>47.4918709677419</v>
      </c>
      <c r="CQ29">
        <v>48.016</v>
      </c>
      <c r="CR29">
        <v>48.1168709677419</v>
      </c>
      <c r="CS29">
        <v>47.9390967741935</v>
      </c>
      <c r="CT29">
        <v>48.9837419354839</v>
      </c>
      <c r="CU29">
        <v>1255.4664516129</v>
      </c>
      <c r="CV29">
        <v>139.5</v>
      </c>
      <c r="CW29">
        <v>0</v>
      </c>
      <c r="CX29">
        <v>168.800000190735</v>
      </c>
      <c r="CY29">
        <v>0</v>
      </c>
      <c r="CZ29">
        <v>1708.22423076923</v>
      </c>
      <c r="DA29">
        <v>-233.683076929093</v>
      </c>
      <c r="DB29">
        <v>-3240.543589644</v>
      </c>
      <c r="DC29">
        <v>23797.9884615385</v>
      </c>
      <c r="DD29">
        <v>15</v>
      </c>
      <c r="DE29">
        <v>1605298216.6</v>
      </c>
      <c r="DF29" t="s">
        <v>297</v>
      </c>
      <c r="DG29">
        <v>1605298207.6</v>
      </c>
      <c r="DH29">
        <v>1605298216.6</v>
      </c>
      <c r="DI29">
        <v>2</v>
      </c>
      <c r="DJ29">
        <v>0.227</v>
      </c>
      <c r="DK29">
        <v>0.027</v>
      </c>
      <c r="DL29">
        <v>2.137</v>
      </c>
      <c r="DM29">
        <v>0.518</v>
      </c>
      <c r="DN29">
        <v>399</v>
      </c>
      <c r="DO29">
        <v>29</v>
      </c>
      <c r="DP29">
        <v>0.11</v>
      </c>
      <c r="DQ29">
        <v>0.03</v>
      </c>
      <c r="DR29">
        <v>8.9838144644899</v>
      </c>
      <c r="DS29">
        <v>0.629074389751751</v>
      </c>
      <c r="DT29">
        <v>0.0534483441951231</v>
      </c>
      <c r="DU29">
        <v>0</v>
      </c>
      <c r="DV29">
        <v>-11.3478741935484</v>
      </c>
      <c r="DW29">
        <v>-0.833898387096763</v>
      </c>
      <c r="DX29">
        <v>0.0714916325703604</v>
      </c>
      <c r="DY29">
        <v>0</v>
      </c>
      <c r="DZ29">
        <v>1.39744387096774</v>
      </c>
      <c r="EA29">
        <v>0.376171451612902</v>
      </c>
      <c r="EB29">
        <v>0.0302981552379359</v>
      </c>
      <c r="EC29">
        <v>0</v>
      </c>
      <c r="ED29">
        <v>0</v>
      </c>
      <c r="EE29">
        <v>3</v>
      </c>
      <c r="EF29" t="s">
        <v>292</v>
      </c>
      <c r="EG29">
        <v>100</v>
      </c>
      <c r="EH29">
        <v>100</v>
      </c>
      <c r="EI29">
        <v>2.138</v>
      </c>
      <c r="EJ29">
        <v>0.5183</v>
      </c>
      <c r="EK29">
        <v>2.13745</v>
      </c>
      <c r="EL29">
        <v>0</v>
      </c>
      <c r="EM29">
        <v>0</v>
      </c>
      <c r="EN29">
        <v>0</v>
      </c>
      <c r="EO29">
        <v>0.518275000000006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37.3</v>
      </c>
      <c r="EX29">
        <v>37.2</v>
      </c>
      <c r="EY29">
        <v>2</v>
      </c>
      <c r="EZ29">
        <v>494.394</v>
      </c>
      <c r="FA29">
        <v>531.436</v>
      </c>
      <c r="FB29">
        <v>32.4342</v>
      </c>
      <c r="FC29">
        <v>32.4455</v>
      </c>
      <c r="FD29">
        <v>30</v>
      </c>
      <c r="FE29">
        <v>32.361</v>
      </c>
      <c r="FF29">
        <v>32.3229</v>
      </c>
      <c r="FG29">
        <v>22.1921</v>
      </c>
      <c r="FH29">
        <v>6.90912</v>
      </c>
      <c r="FI29">
        <v>100</v>
      </c>
      <c r="FJ29">
        <v>-999.9</v>
      </c>
      <c r="FK29">
        <v>400</v>
      </c>
      <c r="FL29">
        <v>32.5348</v>
      </c>
      <c r="FM29">
        <v>101.443</v>
      </c>
      <c r="FN29">
        <v>100.756</v>
      </c>
    </row>
    <row r="30" spans="1:170">
      <c r="A30">
        <v>14</v>
      </c>
      <c r="B30">
        <v>1605300599</v>
      </c>
      <c r="C30">
        <v>2854.5</v>
      </c>
      <c r="D30" t="s">
        <v>354</v>
      </c>
      <c r="E30" t="s">
        <v>355</v>
      </c>
      <c r="F30" t="s">
        <v>350</v>
      </c>
      <c r="G30" t="s">
        <v>351</v>
      </c>
      <c r="H30">
        <v>1605300591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356</v>
      </c>
      <c r="AQ30">
        <v>1147.61307692308</v>
      </c>
      <c r="AR30">
        <v>1350.11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357</v>
      </c>
      <c r="BB30">
        <v>778.82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1605300591</v>
      </c>
      <c r="BQ30">
        <v>389.615225806452</v>
      </c>
      <c r="BR30">
        <v>399.982258064516</v>
      </c>
      <c r="BS30">
        <v>33.7999258064516</v>
      </c>
      <c r="BT30">
        <v>32.5251419354839</v>
      </c>
      <c r="BU30">
        <v>387.477870967742</v>
      </c>
      <c r="BV30">
        <v>33.2816451612903</v>
      </c>
      <c r="BW30">
        <v>500.008870967742</v>
      </c>
      <c r="BX30">
        <v>101.727516129032</v>
      </c>
      <c r="BY30">
        <v>0.100015506451613</v>
      </c>
      <c r="BZ30">
        <v>33.7322258064516</v>
      </c>
      <c r="CA30">
        <v>33.7438548387097</v>
      </c>
      <c r="CB30">
        <v>999.9</v>
      </c>
      <c r="CC30">
        <v>0</v>
      </c>
      <c r="CD30">
        <v>0</v>
      </c>
      <c r="CE30">
        <v>9998.62709677419</v>
      </c>
      <c r="CF30">
        <v>0</v>
      </c>
      <c r="CG30">
        <v>279.429322580645</v>
      </c>
      <c r="CH30">
        <v>1399.98516129032</v>
      </c>
      <c r="CI30">
        <v>0.900005838709677</v>
      </c>
      <c r="CJ30">
        <v>0.0999943387096774</v>
      </c>
      <c r="CK30">
        <v>0</v>
      </c>
      <c r="CL30">
        <v>1149.52903225806</v>
      </c>
      <c r="CM30">
        <v>4.99975</v>
      </c>
      <c r="CN30">
        <v>15916.0193548387</v>
      </c>
      <c r="CO30">
        <v>12177.9483870968</v>
      </c>
      <c r="CP30">
        <v>47.4613870967742</v>
      </c>
      <c r="CQ30">
        <v>48.131</v>
      </c>
      <c r="CR30">
        <v>48.128935483871</v>
      </c>
      <c r="CS30">
        <v>48.004</v>
      </c>
      <c r="CT30">
        <v>49.01</v>
      </c>
      <c r="CU30">
        <v>1255.49580645161</v>
      </c>
      <c r="CV30">
        <v>139.48935483871</v>
      </c>
      <c r="CW30">
        <v>0</v>
      </c>
      <c r="CX30">
        <v>149.599999904633</v>
      </c>
      <c r="CY30">
        <v>0</v>
      </c>
      <c r="CZ30">
        <v>1147.61307692308</v>
      </c>
      <c r="DA30">
        <v>-223.878290755374</v>
      </c>
      <c r="DB30">
        <v>-3108.98461759311</v>
      </c>
      <c r="DC30">
        <v>15889.5384615385</v>
      </c>
      <c r="DD30">
        <v>15</v>
      </c>
      <c r="DE30">
        <v>1605298216.6</v>
      </c>
      <c r="DF30" t="s">
        <v>297</v>
      </c>
      <c r="DG30">
        <v>1605298207.6</v>
      </c>
      <c r="DH30">
        <v>1605298216.6</v>
      </c>
      <c r="DI30">
        <v>2</v>
      </c>
      <c r="DJ30">
        <v>0.227</v>
      </c>
      <c r="DK30">
        <v>0.027</v>
      </c>
      <c r="DL30">
        <v>2.137</v>
      </c>
      <c r="DM30">
        <v>0.518</v>
      </c>
      <c r="DN30">
        <v>399</v>
      </c>
      <c r="DO30">
        <v>29</v>
      </c>
      <c r="DP30">
        <v>0.11</v>
      </c>
      <c r="DQ30">
        <v>0.03</v>
      </c>
      <c r="DR30">
        <v>8.20700683112372</v>
      </c>
      <c r="DS30">
        <v>0.416213219462238</v>
      </c>
      <c r="DT30">
        <v>0.0437364811982459</v>
      </c>
      <c r="DU30">
        <v>1</v>
      </c>
      <c r="DV30">
        <v>-10.3670096774194</v>
      </c>
      <c r="DW30">
        <v>-0.618909677419366</v>
      </c>
      <c r="DX30">
        <v>0.0588116696497617</v>
      </c>
      <c r="DY30">
        <v>0</v>
      </c>
      <c r="DZ30">
        <v>1.27477967741936</v>
      </c>
      <c r="EA30">
        <v>0.146694193548385</v>
      </c>
      <c r="EB30">
        <v>0.0148052321797377</v>
      </c>
      <c r="EC30">
        <v>1</v>
      </c>
      <c r="ED30">
        <v>2</v>
      </c>
      <c r="EE30">
        <v>3</v>
      </c>
      <c r="EF30" t="s">
        <v>325</v>
      </c>
      <c r="EG30">
        <v>100</v>
      </c>
      <c r="EH30">
        <v>100</v>
      </c>
      <c r="EI30">
        <v>2.137</v>
      </c>
      <c r="EJ30">
        <v>0.5183</v>
      </c>
      <c r="EK30">
        <v>2.13745</v>
      </c>
      <c r="EL30">
        <v>0</v>
      </c>
      <c r="EM30">
        <v>0</v>
      </c>
      <c r="EN30">
        <v>0</v>
      </c>
      <c r="EO30">
        <v>0.518275000000006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39.9</v>
      </c>
      <c r="EX30">
        <v>39.7</v>
      </c>
      <c r="EY30">
        <v>2</v>
      </c>
      <c r="EZ30">
        <v>516.487</v>
      </c>
      <c r="FA30">
        <v>530.204</v>
      </c>
      <c r="FB30">
        <v>32.5234</v>
      </c>
      <c r="FC30">
        <v>32.4254</v>
      </c>
      <c r="FD30">
        <v>29.9999</v>
      </c>
      <c r="FE30">
        <v>32.3401</v>
      </c>
      <c r="FF30">
        <v>32.303</v>
      </c>
      <c r="FG30">
        <v>22.2065</v>
      </c>
      <c r="FH30">
        <v>7.02252</v>
      </c>
      <c r="FI30">
        <v>100</v>
      </c>
      <c r="FJ30">
        <v>-999.9</v>
      </c>
      <c r="FK30">
        <v>400</v>
      </c>
      <c r="FL30">
        <v>32.7569</v>
      </c>
      <c r="FM30">
        <v>101.448</v>
      </c>
      <c r="FN30">
        <v>100.762</v>
      </c>
    </row>
    <row r="31" spans="1:170">
      <c r="A31">
        <v>15</v>
      </c>
      <c r="B31">
        <v>1605300778</v>
      </c>
      <c r="C31">
        <v>3033.5</v>
      </c>
      <c r="D31" t="s">
        <v>358</v>
      </c>
      <c r="E31" t="s">
        <v>359</v>
      </c>
      <c r="F31" t="s">
        <v>360</v>
      </c>
      <c r="G31" t="s">
        <v>286</v>
      </c>
      <c r="H31">
        <v>1605300770.25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361</v>
      </c>
      <c r="AQ31">
        <v>1208.53846153846</v>
      </c>
      <c r="AR31">
        <v>1607.71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362</v>
      </c>
      <c r="BB31">
        <v>870.43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1605300770.25</v>
      </c>
      <c r="BQ31">
        <v>376.0942</v>
      </c>
      <c r="BR31">
        <v>399.9697</v>
      </c>
      <c r="BS31">
        <v>31.9782033333333</v>
      </c>
      <c r="BT31">
        <v>24.6538133333333</v>
      </c>
      <c r="BU31">
        <v>373.956666666667</v>
      </c>
      <c r="BV31">
        <v>31.45992</v>
      </c>
      <c r="BW31">
        <v>500.010666666667</v>
      </c>
      <c r="BX31">
        <v>101.725933333333</v>
      </c>
      <c r="BY31">
        <v>0.0999657466666667</v>
      </c>
      <c r="BZ31">
        <v>33.7819033333333</v>
      </c>
      <c r="CA31">
        <v>33.01575</v>
      </c>
      <c r="CB31">
        <v>999.9</v>
      </c>
      <c r="CC31">
        <v>0</v>
      </c>
      <c r="CD31">
        <v>0</v>
      </c>
      <c r="CE31">
        <v>10001.3586666667</v>
      </c>
      <c r="CF31">
        <v>0</v>
      </c>
      <c r="CG31">
        <v>294.6469</v>
      </c>
      <c r="CH31">
        <v>1399.97933333333</v>
      </c>
      <c r="CI31">
        <v>0.899989433333333</v>
      </c>
      <c r="CJ31">
        <v>0.100010553333333</v>
      </c>
      <c r="CK31">
        <v>0</v>
      </c>
      <c r="CL31">
        <v>1209.85733333333</v>
      </c>
      <c r="CM31">
        <v>4.99975</v>
      </c>
      <c r="CN31">
        <v>16669.56</v>
      </c>
      <c r="CO31">
        <v>12177.83</v>
      </c>
      <c r="CP31">
        <v>47.5081333333333</v>
      </c>
      <c r="CQ31">
        <v>48.3372</v>
      </c>
      <c r="CR31">
        <v>48.1913333333333</v>
      </c>
      <c r="CS31">
        <v>48.158</v>
      </c>
      <c r="CT31">
        <v>49.0330666666667</v>
      </c>
      <c r="CU31">
        <v>1255.46833333333</v>
      </c>
      <c r="CV31">
        <v>139.511</v>
      </c>
      <c r="CW31">
        <v>0</v>
      </c>
      <c r="CX31">
        <v>178.399999856949</v>
      </c>
      <c r="CY31">
        <v>0</v>
      </c>
      <c r="CZ31">
        <v>1208.53846153846</v>
      </c>
      <c r="DA31">
        <v>-158.849914557429</v>
      </c>
      <c r="DB31">
        <v>-2228.03418826036</v>
      </c>
      <c r="DC31">
        <v>16651.4923076923</v>
      </c>
      <c r="DD31">
        <v>15</v>
      </c>
      <c r="DE31">
        <v>1605298216.6</v>
      </c>
      <c r="DF31" t="s">
        <v>297</v>
      </c>
      <c r="DG31">
        <v>1605298207.6</v>
      </c>
      <c r="DH31">
        <v>1605298216.6</v>
      </c>
      <c r="DI31">
        <v>2</v>
      </c>
      <c r="DJ31">
        <v>0.227</v>
      </c>
      <c r="DK31">
        <v>0.027</v>
      </c>
      <c r="DL31">
        <v>2.137</v>
      </c>
      <c r="DM31">
        <v>0.518</v>
      </c>
      <c r="DN31">
        <v>399</v>
      </c>
      <c r="DO31">
        <v>29</v>
      </c>
      <c r="DP31">
        <v>0.11</v>
      </c>
      <c r="DQ31">
        <v>0.03</v>
      </c>
      <c r="DR31">
        <v>17.5195493302211</v>
      </c>
      <c r="DS31">
        <v>0.483773658586418</v>
      </c>
      <c r="DT31">
        <v>0.039980842114973</v>
      </c>
      <c r="DU31">
        <v>1</v>
      </c>
      <c r="DV31">
        <v>-23.8744</v>
      </c>
      <c r="DW31">
        <v>-0.393435483870939</v>
      </c>
      <c r="DX31">
        <v>0.0372471951747655</v>
      </c>
      <c r="DY31">
        <v>0</v>
      </c>
      <c r="DZ31">
        <v>7.32719677419355</v>
      </c>
      <c r="EA31">
        <v>-0.501181935483884</v>
      </c>
      <c r="EB31">
        <v>0.0403598664746581</v>
      </c>
      <c r="EC31">
        <v>0</v>
      </c>
      <c r="ED31">
        <v>1</v>
      </c>
      <c r="EE31">
        <v>3</v>
      </c>
      <c r="EF31" t="s">
        <v>318</v>
      </c>
      <c r="EG31">
        <v>100</v>
      </c>
      <c r="EH31">
        <v>100</v>
      </c>
      <c r="EI31">
        <v>2.137</v>
      </c>
      <c r="EJ31">
        <v>0.5183</v>
      </c>
      <c r="EK31">
        <v>2.13745</v>
      </c>
      <c r="EL31">
        <v>0</v>
      </c>
      <c r="EM31">
        <v>0</v>
      </c>
      <c r="EN31">
        <v>0</v>
      </c>
      <c r="EO31">
        <v>0.518275000000006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42.8</v>
      </c>
      <c r="EX31">
        <v>42.7</v>
      </c>
      <c r="EY31">
        <v>2</v>
      </c>
      <c r="EZ31">
        <v>510.334</v>
      </c>
      <c r="FA31">
        <v>517.516</v>
      </c>
      <c r="FB31">
        <v>32.6236</v>
      </c>
      <c r="FC31">
        <v>32.3837</v>
      </c>
      <c r="FD31">
        <v>29.9999</v>
      </c>
      <c r="FE31">
        <v>32.2917</v>
      </c>
      <c r="FF31">
        <v>32.2519</v>
      </c>
      <c r="FG31">
        <v>22.0703</v>
      </c>
      <c r="FH31">
        <v>31.7137</v>
      </c>
      <c r="FI31">
        <v>95.8088</v>
      </c>
      <c r="FJ31">
        <v>-999.9</v>
      </c>
      <c r="FK31">
        <v>400</v>
      </c>
      <c r="FL31">
        <v>24.7453</v>
      </c>
      <c r="FM31">
        <v>101.459</v>
      </c>
      <c r="FN31">
        <v>100.794</v>
      </c>
    </row>
    <row r="32" spans="1:170">
      <c r="A32">
        <v>16</v>
      </c>
      <c r="B32">
        <v>1605301030.5</v>
      </c>
      <c r="C32">
        <v>3286</v>
      </c>
      <c r="D32" t="s">
        <v>363</v>
      </c>
      <c r="E32" t="s">
        <v>364</v>
      </c>
      <c r="F32" t="s">
        <v>360</v>
      </c>
      <c r="G32" t="s">
        <v>286</v>
      </c>
      <c r="H32">
        <v>1605301022.75</v>
      </c>
      <c r="I32">
        <f>BW32*AG32*(BS32-BT32)/(100*BL32*(1000-AG32*BS32))</f>
        <v>0</v>
      </c>
      <c r="J32">
        <f>BW32*AG32*(BR32-BQ32*(1000-AG32*BT32)/(1000-AG32*BS32))/(100*BL32)</f>
        <v>0</v>
      </c>
      <c r="K32">
        <f>BQ32 - IF(AG32&gt;1, J32*BL32*100.0/(AI32*CE32), 0)</f>
        <v>0</v>
      </c>
      <c r="L32">
        <f>((R32-I32/2)*K32-J32)/(R32+I32/2)</f>
        <v>0</v>
      </c>
      <c r="M32">
        <f>L32*(BX32+BY32)/1000.0</f>
        <v>0</v>
      </c>
      <c r="N32">
        <f>(BQ32 - IF(AG32&gt;1, J32*BL32*100.0/(AI32*CE32), 0))*(BX32+BY32)/1000.0</f>
        <v>0</v>
      </c>
      <c r="O32">
        <f>2.0/((1/Q32-1/P32)+SIGN(Q32)*SQRT((1/Q32-1/P32)*(1/Q32-1/P32) + 4*BM32/((BM32+1)*(BM32+1))*(2*1/Q32*1/P32-1/P32*1/P32)))</f>
        <v>0</v>
      </c>
      <c r="P32">
        <f>IF(LEFT(BN32,1)&lt;&gt;"0",IF(LEFT(BN32,1)="1",3.0,BO32),$D$5+$E$5*(CE32*BX32/($K$5*1000))+$F$5*(CE32*BX32/($K$5*1000))*MAX(MIN(BL32,$J$5),$I$5)*MAX(MIN(BL32,$J$5),$I$5)+$G$5*MAX(MIN(BL32,$J$5),$I$5)*(CE32*BX32/($K$5*1000))+$H$5*(CE32*BX32/($K$5*1000))*(CE32*BX32/($K$5*1000)))</f>
        <v>0</v>
      </c>
      <c r="Q32">
        <f>I32*(1000-(1000*0.61365*exp(17.502*U32/(240.97+U32))/(BX32+BY32)+BS32)/2)/(1000*0.61365*exp(17.502*U32/(240.97+U32))/(BX32+BY32)-BS32)</f>
        <v>0</v>
      </c>
      <c r="R32">
        <f>1/((BM32+1)/(O32/1.6)+1/(P32/1.37)) + BM32/((BM32+1)/(O32/1.6) + BM32/(P32/1.37))</f>
        <v>0</v>
      </c>
      <c r="S32">
        <f>(BI32*BK32)</f>
        <v>0</v>
      </c>
      <c r="T32">
        <f>(BZ32+(S32+2*0.95*5.67E-8*(((BZ32+$B$7)+273)^4-(BZ32+273)^4)-44100*I32)/(1.84*29.3*P32+8*0.95*5.67E-8*(BZ32+273)^3))</f>
        <v>0</v>
      </c>
      <c r="U32">
        <f>($C$7*CA32+$D$7*CB32+$E$7*T32)</f>
        <v>0</v>
      </c>
      <c r="V32">
        <f>0.61365*exp(17.502*U32/(240.97+U32))</f>
        <v>0</v>
      </c>
      <c r="W32">
        <f>(X32/Y32*100)</f>
        <v>0</v>
      </c>
      <c r="X32">
        <f>BS32*(BX32+BY32)/1000</f>
        <v>0</v>
      </c>
      <c r="Y32">
        <f>0.61365*exp(17.502*BZ32/(240.97+BZ32))</f>
        <v>0</v>
      </c>
      <c r="Z32">
        <f>(V32-BS32*(BX32+BY32)/1000)</f>
        <v>0</v>
      </c>
      <c r="AA32">
        <f>(-I32*44100)</f>
        <v>0</v>
      </c>
      <c r="AB32">
        <f>2*29.3*P32*0.92*(BZ32-U32)</f>
        <v>0</v>
      </c>
      <c r="AC32">
        <f>2*0.95*5.67E-8*(((BZ32+$B$7)+273)^4-(U32+273)^4)</f>
        <v>0</v>
      </c>
      <c r="AD32">
        <f>S32+AC32+AA32+AB32</f>
        <v>0</v>
      </c>
      <c r="AE32">
        <v>0</v>
      </c>
      <c r="AF32">
        <v>0</v>
      </c>
      <c r="AG32">
        <f>IF(AE32*$H$13&gt;=AI32,1.0,(AI32/(AI32-AE32*$H$13)))</f>
        <v>0</v>
      </c>
      <c r="AH32">
        <f>(AG32-1)*100</f>
        <v>0</v>
      </c>
      <c r="AI32">
        <f>MAX(0,($B$13+$C$13*CE32)/(1+$D$13*CE32)*BX32/(BZ32+273)*$E$13)</f>
        <v>0</v>
      </c>
      <c r="AJ32" t="s">
        <v>287</v>
      </c>
      <c r="AK32">
        <v>715.476923076923</v>
      </c>
      <c r="AL32">
        <v>3262.08</v>
      </c>
      <c r="AM32">
        <f>AL32-AK32</f>
        <v>0</v>
      </c>
      <c r="AN32">
        <f>AM32/AL32</f>
        <v>0</v>
      </c>
      <c r="AO32">
        <v>-0.577747479816223</v>
      </c>
      <c r="AP32" t="s">
        <v>365</v>
      </c>
      <c r="AQ32">
        <v>1346.108</v>
      </c>
      <c r="AR32">
        <v>1786.96</v>
      </c>
      <c r="AS32">
        <f>1-AQ32/AR32</f>
        <v>0</v>
      </c>
      <c r="AT32">
        <v>0.5</v>
      </c>
      <c r="AU32">
        <f>BI32</f>
        <v>0</v>
      </c>
      <c r="AV32">
        <f>J32</f>
        <v>0</v>
      </c>
      <c r="AW32">
        <f>AS32*AT32*AU32</f>
        <v>0</v>
      </c>
      <c r="AX32">
        <f>BC32/AR32</f>
        <v>0</v>
      </c>
      <c r="AY32">
        <f>(AV32-AO32)/AU32</f>
        <v>0</v>
      </c>
      <c r="AZ32">
        <f>(AL32-AR32)/AR32</f>
        <v>0</v>
      </c>
      <c r="BA32" t="s">
        <v>366</v>
      </c>
      <c r="BB32">
        <v>871.79</v>
      </c>
      <c r="BC32">
        <f>AR32-BB32</f>
        <v>0</v>
      </c>
      <c r="BD32">
        <f>(AR32-AQ32)/(AR32-BB32)</f>
        <v>0</v>
      </c>
      <c r="BE32">
        <f>(AL32-AR32)/(AL32-BB32)</f>
        <v>0</v>
      </c>
      <c r="BF32">
        <f>(AR32-AQ32)/(AR32-AK32)</f>
        <v>0</v>
      </c>
      <c r="BG32">
        <f>(AL32-AR32)/(AL32-AK32)</f>
        <v>0</v>
      </c>
      <c r="BH32">
        <f>$B$11*CF32+$C$11*CG32+$F$11*CH32*(1-CK32)</f>
        <v>0</v>
      </c>
      <c r="BI32">
        <f>BH32*BJ32</f>
        <v>0</v>
      </c>
      <c r="BJ32">
        <f>($B$11*$D$9+$C$11*$D$9+$F$11*((CU32+CM32)/MAX(CU32+CM32+CV32, 0.1)*$I$9+CV32/MAX(CU32+CM32+CV32, 0.1)*$J$9))/($B$11+$C$11+$F$11)</f>
        <v>0</v>
      </c>
      <c r="BK32">
        <f>($B$11*$K$9+$C$11*$K$9+$F$11*((CU32+CM32)/MAX(CU32+CM32+CV32, 0.1)*$P$9+CV32/MAX(CU32+CM32+CV32, 0.1)*$Q$9))/($B$11+$C$11+$F$11)</f>
        <v>0</v>
      </c>
      <c r="BL32">
        <v>6</v>
      </c>
      <c r="BM32">
        <v>0.5</v>
      </c>
      <c r="BN32" t="s">
        <v>290</v>
      </c>
      <c r="BO32">
        <v>2</v>
      </c>
      <c r="BP32">
        <v>1605301022.75</v>
      </c>
      <c r="BQ32">
        <v>372.759266666667</v>
      </c>
      <c r="BR32">
        <v>400.004433333333</v>
      </c>
      <c r="BS32">
        <v>30.98835</v>
      </c>
      <c r="BT32">
        <v>21.3173633333333</v>
      </c>
      <c r="BU32">
        <v>370.621733333333</v>
      </c>
      <c r="BV32">
        <v>30.47008</v>
      </c>
      <c r="BW32">
        <v>500.015066666667</v>
      </c>
      <c r="BX32">
        <v>101.727833333333</v>
      </c>
      <c r="BY32">
        <v>0.100000666666667</v>
      </c>
      <c r="BZ32">
        <v>33.71878</v>
      </c>
      <c r="CA32">
        <v>32.6713766666667</v>
      </c>
      <c r="CB32">
        <v>999.9</v>
      </c>
      <c r="CC32">
        <v>0</v>
      </c>
      <c r="CD32">
        <v>0</v>
      </c>
      <c r="CE32">
        <v>9998.543</v>
      </c>
      <c r="CF32">
        <v>0</v>
      </c>
      <c r="CG32">
        <v>310.936133333333</v>
      </c>
      <c r="CH32">
        <v>1400.00933333333</v>
      </c>
      <c r="CI32">
        <v>0.900008333333333</v>
      </c>
      <c r="CJ32">
        <v>0.0999915966666666</v>
      </c>
      <c r="CK32">
        <v>0</v>
      </c>
      <c r="CL32">
        <v>1346.97566666667</v>
      </c>
      <c r="CM32">
        <v>4.99975</v>
      </c>
      <c r="CN32">
        <v>18636.2633333333</v>
      </c>
      <c r="CO32">
        <v>12178.1633333333</v>
      </c>
      <c r="CP32">
        <v>47.6415333333333</v>
      </c>
      <c r="CQ32">
        <v>48.5496</v>
      </c>
      <c r="CR32">
        <v>48.3456</v>
      </c>
      <c r="CS32">
        <v>48.4038666666667</v>
      </c>
      <c r="CT32">
        <v>49.1955333333333</v>
      </c>
      <c r="CU32">
        <v>1255.52133333333</v>
      </c>
      <c r="CV32">
        <v>139.488</v>
      </c>
      <c r="CW32">
        <v>0</v>
      </c>
      <c r="CX32">
        <v>251.399999856949</v>
      </c>
      <c r="CY32">
        <v>0</v>
      </c>
      <c r="CZ32">
        <v>1346.108</v>
      </c>
      <c r="DA32">
        <v>-174.813846407219</v>
      </c>
      <c r="DB32">
        <v>-2476.57692696915</v>
      </c>
      <c r="DC32">
        <v>18623.512</v>
      </c>
      <c r="DD32">
        <v>15</v>
      </c>
      <c r="DE32">
        <v>1605298216.6</v>
      </c>
      <c r="DF32" t="s">
        <v>297</v>
      </c>
      <c r="DG32">
        <v>1605298207.6</v>
      </c>
      <c r="DH32">
        <v>1605298216.6</v>
      </c>
      <c r="DI32">
        <v>2</v>
      </c>
      <c r="DJ32">
        <v>0.227</v>
      </c>
      <c r="DK32">
        <v>0.027</v>
      </c>
      <c r="DL32">
        <v>2.137</v>
      </c>
      <c r="DM32">
        <v>0.518</v>
      </c>
      <c r="DN32">
        <v>399</v>
      </c>
      <c r="DO32">
        <v>29</v>
      </c>
      <c r="DP32">
        <v>0.11</v>
      </c>
      <c r="DQ32">
        <v>0.03</v>
      </c>
      <c r="DR32">
        <v>19.5960469600705</v>
      </c>
      <c r="DS32">
        <v>0.531611962756376</v>
      </c>
      <c r="DT32">
        <v>0.0400115233041302</v>
      </c>
      <c r="DU32">
        <v>0</v>
      </c>
      <c r="DV32">
        <v>-27.2368870967742</v>
      </c>
      <c r="DW32">
        <v>-0.600885483870907</v>
      </c>
      <c r="DX32">
        <v>0.0469980558412964</v>
      </c>
      <c r="DY32">
        <v>0</v>
      </c>
      <c r="DZ32">
        <v>9.67134612903226</v>
      </c>
      <c r="EA32">
        <v>-0.0319287096774524</v>
      </c>
      <c r="EB32">
        <v>0.00360783616449012</v>
      </c>
      <c r="EC32">
        <v>1</v>
      </c>
      <c r="ED32">
        <v>1</v>
      </c>
      <c r="EE32">
        <v>3</v>
      </c>
      <c r="EF32" t="s">
        <v>318</v>
      </c>
      <c r="EG32">
        <v>100</v>
      </c>
      <c r="EH32">
        <v>100</v>
      </c>
      <c r="EI32">
        <v>2.138</v>
      </c>
      <c r="EJ32">
        <v>0.5183</v>
      </c>
      <c r="EK32">
        <v>2.13745</v>
      </c>
      <c r="EL32">
        <v>0</v>
      </c>
      <c r="EM32">
        <v>0</v>
      </c>
      <c r="EN32">
        <v>0</v>
      </c>
      <c r="EO32">
        <v>0.518275000000006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47</v>
      </c>
      <c r="EX32">
        <v>46.9</v>
      </c>
      <c r="EY32">
        <v>2</v>
      </c>
      <c r="EZ32">
        <v>510.534</v>
      </c>
      <c r="FA32">
        <v>511.061</v>
      </c>
      <c r="FB32">
        <v>32.7132</v>
      </c>
      <c r="FC32">
        <v>32.3303</v>
      </c>
      <c r="FD32">
        <v>29.9999</v>
      </c>
      <c r="FE32">
        <v>32.2316</v>
      </c>
      <c r="FF32">
        <v>32.1907</v>
      </c>
      <c r="FG32">
        <v>22.0435</v>
      </c>
      <c r="FH32">
        <v>39.0097</v>
      </c>
      <c r="FI32">
        <v>82.1921</v>
      </c>
      <c r="FJ32">
        <v>-999.9</v>
      </c>
      <c r="FK32">
        <v>400</v>
      </c>
      <c r="FL32">
        <v>21.4375</v>
      </c>
      <c r="FM32">
        <v>101.478</v>
      </c>
      <c r="FN32">
        <v>100.828</v>
      </c>
    </row>
    <row r="33" spans="1:170">
      <c r="A33">
        <v>17</v>
      </c>
      <c r="B33">
        <v>1605301282.1</v>
      </c>
      <c r="C33">
        <v>3537.59999990463</v>
      </c>
      <c r="D33" t="s">
        <v>367</v>
      </c>
      <c r="E33" t="s">
        <v>368</v>
      </c>
      <c r="F33" t="s">
        <v>360</v>
      </c>
      <c r="G33" t="s">
        <v>351</v>
      </c>
      <c r="H33">
        <v>1605301274.1</v>
      </c>
      <c r="I33">
        <f>BW33*AG33*(BS33-BT33)/(100*BL33*(1000-AG33*BS33))</f>
        <v>0</v>
      </c>
      <c r="J33">
        <f>BW33*AG33*(BR33-BQ33*(1000-AG33*BT33)/(1000-AG33*BS33))/(100*BL33)</f>
        <v>0</v>
      </c>
      <c r="K33">
        <f>BQ33 - IF(AG33&gt;1, J33*BL33*100.0/(AI33*CE33), 0)</f>
        <v>0</v>
      </c>
      <c r="L33">
        <f>((R33-I33/2)*K33-J33)/(R33+I33/2)</f>
        <v>0</v>
      </c>
      <c r="M33">
        <f>L33*(BX33+BY33)/1000.0</f>
        <v>0</v>
      </c>
      <c r="N33">
        <f>(BQ33 - IF(AG33&gt;1, J33*BL33*100.0/(AI33*CE33), 0))*(BX33+BY33)/1000.0</f>
        <v>0</v>
      </c>
      <c r="O33">
        <f>2.0/((1/Q33-1/P33)+SIGN(Q33)*SQRT((1/Q33-1/P33)*(1/Q33-1/P33) + 4*BM33/((BM33+1)*(BM33+1))*(2*1/Q33*1/P33-1/P33*1/P33)))</f>
        <v>0</v>
      </c>
      <c r="P33">
        <f>IF(LEFT(BN33,1)&lt;&gt;"0",IF(LEFT(BN33,1)="1",3.0,BO33),$D$5+$E$5*(CE33*BX33/($K$5*1000))+$F$5*(CE33*BX33/($K$5*1000))*MAX(MIN(BL33,$J$5),$I$5)*MAX(MIN(BL33,$J$5),$I$5)+$G$5*MAX(MIN(BL33,$J$5),$I$5)*(CE33*BX33/($K$5*1000))+$H$5*(CE33*BX33/($K$5*1000))*(CE33*BX33/($K$5*1000)))</f>
        <v>0</v>
      </c>
      <c r="Q33">
        <f>I33*(1000-(1000*0.61365*exp(17.502*U33/(240.97+U33))/(BX33+BY33)+BS33)/2)/(1000*0.61365*exp(17.502*U33/(240.97+U33))/(BX33+BY33)-BS33)</f>
        <v>0</v>
      </c>
      <c r="R33">
        <f>1/((BM33+1)/(O33/1.6)+1/(P33/1.37)) + BM33/((BM33+1)/(O33/1.6) + BM33/(P33/1.37))</f>
        <v>0</v>
      </c>
      <c r="S33">
        <f>(BI33*BK33)</f>
        <v>0</v>
      </c>
      <c r="T33">
        <f>(BZ33+(S33+2*0.95*5.67E-8*(((BZ33+$B$7)+273)^4-(BZ33+273)^4)-44100*I33)/(1.84*29.3*P33+8*0.95*5.67E-8*(BZ33+273)^3))</f>
        <v>0</v>
      </c>
      <c r="U33">
        <f>($C$7*CA33+$D$7*CB33+$E$7*T33)</f>
        <v>0</v>
      </c>
      <c r="V33">
        <f>0.61365*exp(17.502*U33/(240.97+U33))</f>
        <v>0</v>
      </c>
      <c r="W33">
        <f>(X33/Y33*100)</f>
        <v>0</v>
      </c>
      <c r="X33">
        <f>BS33*(BX33+BY33)/1000</f>
        <v>0</v>
      </c>
      <c r="Y33">
        <f>0.61365*exp(17.502*BZ33/(240.97+BZ33))</f>
        <v>0</v>
      </c>
      <c r="Z33">
        <f>(V33-BS33*(BX33+BY33)/1000)</f>
        <v>0</v>
      </c>
      <c r="AA33">
        <f>(-I33*44100)</f>
        <v>0</v>
      </c>
      <c r="AB33">
        <f>2*29.3*P33*0.92*(BZ33-U33)</f>
        <v>0</v>
      </c>
      <c r="AC33">
        <f>2*0.95*5.67E-8*(((BZ33+$B$7)+273)^4-(U33+273)^4)</f>
        <v>0</v>
      </c>
      <c r="AD33">
        <f>S33+AC33+AA33+AB33</f>
        <v>0</v>
      </c>
      <c r="AE33">
        <v>0</v>
      </c>
      <c r="AF33">
        <v>0</v>
      </c>
      <c r="AG33">
        <f>IF(AE33*$H$13&gt;=AI33,1.0,(AI33/(AI33-AE33*$H$13)))</f>
        <v>0</v>
      </c>
      <c r="AH33">
        <f>(AG33-1)*100</f>
        <v>0</v>
      </c>
      <c r="AI33">
        <f>MAX(0,($B$13+$C$13*CE33)/(1+$D$13*CE33)*BX33/(BZ33+273)*$E$13)</f>
        <v>0</v>
      </c>
      <c r="AJ33" t="s">
        <v>287</v>
      </c>
      <c r="AK33">
        <v>715.476923076923</v>
      </c>
      <c r="AL33">
        <v>3262.08</v>
      </c>
      <c r="AM33">
        <f>AL33-AK33</f>
        <v>0</v>
      </c>
      <c r="AN33">
        <f>AM33/AL33</f>
        <v>0</v>
      </c>
      <c r="AO33">
        <v>-0.577747479816223</v>
      </c>
      <c r="AP33" t="s">
        <v>369</v>
      </c>
      <c r="AQ33">
        <v>1077.4888</v>
      </c>
      <c r="AR33">
        <v>1392.52</v>
      </c>
      <c r="AS33">
        <f>1-AQ33/AR33</f>
        <v>0</v>
      </c>
      <c r="AT33">
        <v>0.5</v>
      </c>
      <c r="AU33">
        <f>BI33</f>
        <v>0</v>
      </c>
      <c r="AV33">
        <f>J33</f>
        <v>0</v>
      </c>
      <c r="AW33">
        <f>AS33*AT33*AU33</f>
        <v>0</v>
      </c>
      <c r="AX33">
        <f>BC33/AR33</f>
        <v>0</v>
      </c>
      <c r="AY33">
        <f>(AV33-AO33)/AU33</f>
        <v>0</v>
      </c>
      <c r="AZ33">
        <f>(AL33-AR33)/AR33</f>
        <v>0</v>
      </c>
      <c r="BA33" t="s">
        <v>370</v>
      </c>
      <c r="BB33">
        <v>793.86</v>
      </c>
      <c r="BC33">
        <f>AR33-BB33</f>
        <v>0</v>
      </c>
      <c r="BD33">
        <f>(AR33-AQ33)/(AR33-BB33)</f>
        <v>0</v>
      </c>
      <c r="BE33">
        <f>(AL33-AR33)/(AL33-BB33)</f>
        <v>0</v>
      </c>
      <c r="BF33">
        <f>(AR33-AQ33)/(AR33-AK33)</f>
        <v>0</v>
      </c>
      <c r="BG33">
        <f>(AL33-AR33)/(AL33-AK33)</f>
        <v>0</v>
      </c>
      <c r="BH33">
        <f>$B$11*CF33+$C$11*CG33+$F$11*CH33*(1-CK33)</f>
        <v>0</v>
      </c>
      <c r="BI33">
        <f>BH33*BJ33</f>
        <v>0</v>
      </c>
      <c r="BJ33">
        <f>($B$11*$D$9+$C$11*$D$9+$F$11*((CU33+CM33)/MAX(CU33+CM33+CV33, 0.1)*$I$9+CV33/MAX(CU33+CM33+CV33, 0.1)*$J$9))/($B$11+$C$11+$F$11)</f>
        <v>0</v>
      </c>
      <c r="BK33">
        <f>($B$11*$K$9+$C$11*$K$9+$F$11*((CU33+CM33)/MAX(CU33+CM33+CV33, 0.1)*$P$9+CV33/MAX(CU33+CM33+CV33, 0.1)*$Q$9))/($B$11+$C$11+$F$11)</f>
        <v>0</v>
      </c>
      <c r="BL33">
        <v>6</v>
      </c>
      <c r="BM33">
        <v>0.5</v>
      </c>
      <c r="BN33" t="s">
        <v>290</v>
      </c>
      <c r="BO33">
        <v>2</v>
      </c>
      <c r="BP33">
        <v>1605301274.1</v>
      </c>
      <c r="BQ33">
        <v>380.699064516129</v>
      </c>
      <c r="BR33">
        <v>400.039967741935</v>
      </c>
      <c r="BS33">
        <v>34.8988451612903</v>
      </c>
      <c r="BT33">
        <v>31.6053064516129</v>
      </c>
      <c r="BU33">
        <v>378.504290322581</v>
      </c>
      <c r="BV33">
        <v>34.7017709677419</v>
      </c>
      <c r="BW33">
        <v>499.998870967742</v>
      </c>
      <c r="BX33">
        <v>101.728193548387</v>
      </c>
      <c r="BY33">
        <v>0.0999660290322581</v>
      </c>
      <c r="BZ33">
        <v>33.7642774193548</v>
      </c>
      <c r="CA33">
        <v>33.903435483871</v>
      </c>
      <c r="CB33">
        <v>999.9</v>
      </c>
      <c r="CC33">
        <v>0</v>
      </c>
      <c r="CD33">
        <v>0</v>
      </c>
      <c r="CE33">
        <v>9999.61838709677</v>
      </c>
      <c r="CF33">
        <v>0</v>
      </c>
      <c r="CG33">
        <v>300.058935483871</v>
      </c>
      <c r="CH33">
        <v>1399.98741935484</v>
      </c>
      <c r="CI33">
        <v>0.900001387096774</v>
      </c>
      <c r="CJ33">
        <v>0.0999985548387096</v>
      </c>
      <c r="CK33">
        <v>0</v>
      </c>
      <c r="CL33">
        <v>1080.21903225806</v>
      </c>
      <c r="CM33">
        <v>4.99975</v>
      </c>
      <c r="CN33">
        <v>14989.9935483871</v>
      </c>
      <c r="CO33">
        <v>12177.9290322581</v>
      </c>
      <c r="CP33">
        <v>47.641</v>
      </c>
      <c r="CQ33">
        <v>48.5</v>
      </c>
      <c r="CR33">
        <v>48.3648387096774</v>
      </c>
      <c r="CS33">
        <v>48.3547419354839</v>
      </c>
      <c r="CT33">
        <v>49.2073225806451</v>
      </c>
      <c r="CU33">
        <v>1255.49161290323</v>
      </c>
      <c r="CV33">
        <v>139.496129032258</v>
      </c>
      <c r="CW33">
        <v>0</v>
      </c>
      <c r="CX33">
        <v>250.900000095367</v>
      </c>
      <c r="CY33">
        <v>0</v>
      </c>
      <c r="CZ33">
        <v>1077.4888</v>
      </c>
      <c r="DA33">
        <v>-166.947692042723</v>
      </c>
      <c r="DB33">
        <v>-2347.36922720779</v>
      </c>
      <c r="DC33">
        <v>14951.368</v>
      </c>
      <c r="DD33">
        <v>15</v>
      </c>
      <c r="DE33">
        <v>1605301088.5</v>
      </c>
      <c r="DF33" t="s">
        <v>371</v>
      </c>
      <c r="DG33">
        <v>1605301072</v>
      </c>
      <c r="DH33">
        <v>1605301088.5</v>
      </c>
      <c r="DI33">
        <v>3</v>
      </c>
      <c r="DJ33">
        <v>0.057</v>
      </c>
      <c r="DK33">
        <v>-0.321</v>
      </c>
      <c r="DL33">
        <v>2.195</v>
      </c>
      <c r="DM33">
        <v>0.197</v>
      </c>
      <c r="DN33">
        <v>400</v>
      </c>
      <c r="DO33">
        <v>21</v>
      </c>
      <c r="DP33">
        <v>0.06</v>
      </c>
      <c r="DQ33">
        <v>0.01</v>
      </c>
      <c r="DR33">
        <v>15.0311534172204</v>
      </c>
      <c r="DS33">
        <v>0.940994695118834</v>
      </c>
      <c r="DT33">
        <v>0.0699680693103282</v>
      </c>
      <c r="DU33">
        <v>0</v>
      </c>
      <c r="DV33">
        <v>-19.3408290322581</v>
      </c>
      <c r="DW33">
        <v>-1.04386935483865</v>
      </c>
      <c r="DX33">
        <v>0.0808123401370006</v>
      </c>
      <c r="DY33">
        <v>0</v>
      </c>
      <c r="DZ33">
        <v>3.29354612903226</v>
      </c>
      <c r="EA33">
        <v>-0.179232580645161</v>
      </c>
      <c r="EB33">
        <v>0.0176339739318315</v>
      </c>
      <c r="EC33">
        <v>1</v>
      </c>
      <c r="ED33">
        <v>1</v>
      </c>
      <c r="EE33">
        <v>3</v>
      </c>
      <c r="EF33" t="s">
        <v>318</v>
      </c>
      <c r="EG33">
        <v>100</v>
      </c>
      <c r="EH33">
        <v>100</v>
      </c>
      <c r="EI33">
        <v>2.195</v>
      </c>
      <c r="EJ33">
        <v>0.1971</v>
      </c>
      <c r="EK33">
        <v>2.19485000000009</v>
      </c>
      <c r="EL33">
        <v>0</v>
      </c>
      <c r="EM33">
        <v>0</v>
      </c>
      <c r="EN33">
        <v>0</v>
      </c>
      <c r="EO33">
        <v>0.197076190476189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3.5</v>
      </c>
      <c r="EX33">
        <v>3.2</v>
      </c>
      <c r="EY33">
        <v>2</v>
      </c>
      <c r="EZ33">
        <v>504.014</v>
      </c>
      <c r="FA33">
        <v>526.305</v>
      </c>
      <c r="FB33">
        <v>32.6607</v>
      </c>
      <c r="FC33">
        <v>32.2823</v>
      </c>
      <c r="FD33">
        <v>29.9999</v>
      </c>
      <c r="FE33">
        <v>32.1868</v>
      </c>
      <c r="FF33">
        <v>32.1501</v>
      </c>
      <c r="FG33">
        <v>22.2367</v>
      </c>
      <c r="FH33">
        <v>13.6046</v>
      </c>
      <c r="FI33">
        <v>100</v>
      </c>
      <c r="FJ33">
        <v>-999.9</v>
      </c>
      <c r="FK33">
        <v>400</v>
      </c>
      <c r="FL33">
        <v>31.4384</v>
      </c>
      <c r="FM33">
        <v>101.488</v>
      </c>
      <c r="FN33">
        <v>100.825</v>
      </c>
    </row>
    <row r="34" spans="1:170">
      <c r="A34">
        <v>18</v>
      </c>
      <c r="B34">
        <v>1605301466.1</v>
      </c>
      <c r="C34">
        <v>3721.59999990463</v>
      </c>
      <c r="D34" t="s">
        <v>372</v>
      </c>
      <c r="E34" t="s">
        <v>373</v>
      </c>
      <c r="F34" t="s">
        <v>360</v>
      </c>
      <c r="G34" t="s">
        <v>351</v>
      </c>
      <c r="H34">
        <v>1605301458.35</v>
      </c>
      <c r="I34">
        <f>BW34*AG34*(BS34-BT34)/(100*BL34*(1000-AG34*BS34))</f>
        <v>0</v>
      </c>
      <c r="J34">
        <f>BW34*AG34*(BR34-BQ34*(1000-AG34*BT34)/(1000-AG34*BS34))/(100*BL34)</f>
        <v>0</v>
      </c>
      <c r="K34">
        <f>BQ34 - IF(AG34&gt;1, J34*BL34*100.0/(AI34*CE34), 0)</f>
        <v>0</v>
      </c>
      <c r="L34">
        <f>((R34-I34/2)*K34-J34)/(R34+I34/2)</f>
        <v>0</v>
      </c>
      <c r="M34">
        <f>L34*(BX34+BY34)/1000.0</f>
        <v>0</v>
      </c>
      <c r="N34">
        <f>(BQ34 - IF(AG34&gt;1, J34*BL34*100.0/(AI34*CE34), 0))*(BX34+BY34)/1000.0</f>
        <v>0</v>
      </c>
      <c r="O34">
        <f>2.0/((1/Q34-1/P34)+SIGN(Q34)*SQRT((1/Q34-1/P34)*(1/Q34-1/P34) + 4*BM34/((BM34+1)*(BM34+1))*(2*1/Q34*1/P34-1/P34*1/P34)))</f>
        <v>0</v>
      </c>
      <c r="P34">
        <f>IF(LEFT(BN34,1)&lt;&gt;"0",IF(LEFT(BN34,1)="1",3.0,BO34),$D$5+$E$5*(CE34*BX34/($K$5*1000))+$F$5*(CE34*BX34/($K$5*1000))*MAX(MIN(BL34,$J$5),$I$5)*MAX(MIN(BL34,$J$5),$I$5)+$G$5*MAX(MIN(BL34,$J$5),$I$5)*(CE34*BX34/($K$5*1000))+$H$5*(CE34*BX34/($K$5*1000))*(CE34*BX34/($K$5*1000)))</f>
        <v>0</v>
      </c>
      <c r="Q34">
        <f>I34*(1000-(1000*0.61365*exp(17.502*U34/(240.97+U34))/(BX34+BY34)+BS34)/2)/(1000*0.61365*exp(17.502*U34/(240.97+U34))/(BX34+BY34)-BS34)</f>
        <v>0</v>
      </c>
      <c r="R34">
        <f>1/((BM34+1)/(O34/1.6)+1/(P34/1.37)) + BM34/((BM34+1)/(O34/1.6) + BM34/(P34/1.37))</f>
        <v>0</v>
      </c>
      <c r="S34">
        <f>(BI34*BK34)</f>
        <v>0</v>
      </c>
      <c r="T34">
        <f>(BZ34+(S34+2*0.95*5.67E-8*(((BZ34+$B$7)+273)^4-(BZ34+273)^4)-44100*I34)/(1.84*29.3*P34+8*0.95*5.67E-8*(BZ34+273)^3))</f>
        <v>0</v>
      </c>
      <c r="U34">
        <f>($C$7*CA34+$D$7*CB34+$E$7*T34)</f>
        <v>0</v>
      </c>
      <c r="V34">
        <f>0.61365*exp(17.502*U34/(240.97+U34))</f>
        <v>0</v>
      </c>
      <c r="W34">
        <f>(X34/Y34*100)</f>
        <v>0</v>
      </c>
      <c r="X34">
        <f>BS34*(BX34+BY34)/1000</f>
        <v>0</v>
      </c>
      <c r="Y34">
        <f>0.61365*exp(17.502*BZ34/(240.97+BZ34))</f>
        <v>0</v>
      </c>
      <c r="Z34">
        <f>(V34-BS34*(BX34+BY34)/1000)</f>
        <v>0</v>
      </c>
      <c r="AA34">
        <f>(-I34*44100)</f>
        <v>0</v>
      </c>
      <c r="AB34">
        <f>2*29.3*P34*0.92*(BZ34-U34)</f>
        <v>0</v>
      </c>
      <c r="AC34">
        <f>2*0.95*5.67E-8*(((BZ34+$B$7)+273)^4-(U34+273)^4)</f>
        <v>0</v>
      </c>
      <c r="AD34">
        <f>S34+AC34+AA34+AB34</f>
        <v>0</v>
      </c>
      <c r="AE34">
        <v>0</v>
      </c>
      <c r="AF34">
        <v>0</v>
      </c>
      <c r="AG34">
        <f>IF(AE34*$H$13&gt;=AI34,1.0,(AI34/(AI34-AE34*$H$13)))</f>
        <v>0</v>
      </c>
      <c r="AH34">
        <f>(AG34-1)*100</f>
        <v>0</v>
      </c>
      <c r="AI34">
        <f>MAX(0,($B$13+$C$13*CE34)/(1+$D$13*CE34)*BX34/(BZ34+273)*$E$13)</f>
        <v>0</v>
      </c>
      <c r="AJ34" t="s">
        <v>287</v>
      </c>
      <c r="AK34">
        <v>715.476923076923</v>
      </c>
      <c r="AL34">
        <v>3262.08</v>
      </c>
      <c r="AM34">
        <f>AL34-AK34</f>
        <v>0</v>
      </c>
      <c r="AN34">
        <f>AM34/AL34</f>
        <v>0</v>
      </c>
      <c r="AO34">
        <v>-0.577747479816223</v>
      </c>
      <c r="AP34" t="s">
        <v>374</v>
      </c>
      <c r="AQ34">
        <v>1188.7612</v>
      </c>
      <c r="AR34">
        <v>1570.6</v>
      </c>
      <c r="AS34">
        <f>1-AQ34/AR34</f>
        <v>0</v>
      </c>
      <c r="AT34">
        <v>0.5</v>
      </c>
      <c r="AU34">
        <f>BI34</f>
        <v>0</v>
      </c>
      <c r="AV34">
        <f>J34</f>
        <v>0</v>
      </c>
      <c r="AW34">
        <f>AS34*AT34*AU34</f>
        <v>0</v>
      </c>
      <c r="AX34">
        <f>BC34/AR34</f>
        <v>0</v>
      </c>
      <c r="AY34">
        <f>(AV34-AO34)/AU34</f>
        <v>0</v>
      </c>
      <c r="AZ34">
        <f>(AL34-AR34)/AR34</f>
        <v>0</v>
      </c>
      <c r="BA34" t="s">
        <v>375</v>
      </c>
      <c r="BB34">
        <v>829.07</v>
      </c>
      <c r="BC34">
        <f>AR34-BB34</f>
        <v>0</v>
      </c>
      <c r="BD34">
        <f>(AR34-AQ34)/(AR34-BB34)</f>
        <v>0</v>
      </c>
      <c r="BE34">
        <f>(AL34-AR34)/(AL34-BB34)</f>
        <v>0</v>
      </c>
      <c r="BF34">
        <f>(AR34-AQ34)/(AR34-AK34)</f>
        <v>0</v>
      </c>
      <c r="BG34">
        <f>(AL34-AR34)/(AL34-AK34)</f>
        <v>0</v>
      </c>
      <c r="BH34">
        <f>$B$11*CF34+$C$11*CG34+$F$11*CH34*(1-CK34)</f>
        <v>0</v>
      </c>
      <c r="BI34">
        <f>BH34*BJ34</f>
        <v>0</v>
      </c>
      <c r="BJ34">
        <f>($B$11*$D$9+$C$11*$D$9+$F$11*((CU34+CM34)/MAX(CU34+CM34+CV34, 0.1)*$I$9+CV34/MAX(CU34+CM34+CV34, 0.1)*$J$9))/($B$11+$C$11+$F$11)</f>
        <v>0</v>
      </c>
      <c r="BK34">
        <f>($B$11*$K$9+$C$11*$K$9+$F$11*((CU34+CM34)/MAX(CU34+CM34+CV34, 0.1)*$P$9+CV34/MAX(CU34+CM34+CV34, 0.1)*$Q$9))/($B$11+$C$11+$F$11)</f>
        <v>0</v>
      </c>
      <c r="BL34">
        <v>6</v>
      </c>
      <c r="BM34">
        <v>0.5</v>
      </c>
      <c r="BN34" t="s">
        <v>290</v>
      </c>
      <c r="BO34">
        <v>2</v>
      </c>
      <c r="BP34">
        <v>1605301458.35</v>
      </c>
      <c r="BQ34">
        <v>380.991966666667</v>
      </c>
      <c r="BR34">
        <v>400.009166666667</v>
      </c>
      <c r="BS34">
        <v>33.5909066666667</v>
      </c>
      <c r="BT34">
        <v>30.55323</v>
      </c>
      <c r="BU34">
        <v>378.7971</v>
      </c>
      <c r="BV34">
        <v>33.39383</v>
      </c>
      <c r="BW34">
        <v>500.0077</v>
      </c>
      <c r="BX34">
        <v>101.726866666667</v>
      </c>
      <c r="BY34">
        <v>0.10002502</v>
      </c>
      <c r="BZ34">
        <v>33.7525366666667</v>
      </c>
      <c r="CA34">
        <v>33.58961</v>
      </c>
      <c r="CB34">
        <v>999.9</v>
      </c>
      <c r="CC34">
        <v>0</v>
      </c>
      <c r="CD34">
        <v>0</v>
      </c>
      <c r="CE34">
        <v>9998.437</v>
      </c>
      <c r="CF34">
        <v>0</v>
      </c>
      <c r="CG34">
        <v>330.795766666667</v>
      </c>
      <c r="CH34">
        <v>1399.98633333333</v>
      </c>
      <c r="CI34">
        <v>0.8999986</v>
      </c>
      <c r="CJ34">
        <v>0.10000134</v>
      </c>
      <c r="CK34">
        <v>0</v>
      </c>
      <c r="CL34">
        <v>1192.416</v>
      </c>
      <c r="CM34">
        <v>4.99975</v>
      </c>
      <c r="CN34">
        <v>16480.6033333333</v>
      </c>
      <c r="CO34">
        <v>12177.92</v>
      </c>
      <c r="CP34">
        <v>47.5704666666667</v>
      </c>
      <c r="CQ34">
        <v>48.4122</v>
      </c>
      <c r="CR34">
        <v>48.2456</v>
      </c>
      <c r="CS34">
        <v>48.229</v>
      </c>
      <c r="CT34">
        <v>49.1165333333333</v>
      </c>
      <c r="CU34">
        <v>1255.48566666667</v>
      </c>
      <c r="CV34">
        <v>139.501333333333</v>
      </c>
      <c r="CW34">
        <v>0</v>
      </c>
      <c r="CX34">
        <v>183.299999952316</v>
      </c>
      <c r="CY34">
        <v>0</v>
      </c>
      <c r="CZ34">
        <v>1188.7612</v>
      </c>
      <c r="DA34">
        <v>-359.477691766799</v>
      </c>
      <c r="DB34">
        <v>-4981.8307615555</v>
      </c>
      <c r="DC34">
        <v>16430.3</v>
      </c>
      <c r="DD34">
        <v>15</v>
      </c>
      <c r="DE34">
        <v>1605301088.5</v>
      </c>
      <c r="DF34" t="s">
        <v>371</v>
      </c>
      <c r="DG34">
        <v>1605301072</v>
      </c>
      <c r="DH34">
        <v>1605301088.5</v>
      </c>
      <c r="DI34">
        <v>3</v>
      </c>
      <c r="DJ34">
        <v>0.057</v>
      </c>
      <c r="DK34">
        <v>-0.321</v>
      </c>
      <c r="DL34">
        <v>2.195</v>
      </c>
      <c r="DM34">
        <v>0.197</v>
      </c>
      <c r="DN34">
        <v>400</v>
      </c>
      <c r="DO34">
        <v>21</v>
      </c>
      <c r="DP34">
        <v>0.06</v>
      </c>
      <c r="DQ34">
        <v>0.01</v>
      </c>
      <c r="DR34">
        <v>14.8486189179316</v>
      </c>
      <c r="DS34">
        <v>0.201847192662629</v>
      </c>
      <c r="DT34">
        <v>0.0331299348024707</v>
      </c>
      <c r="DU34">
        <v>1</v>
      </c>
      <c r="DV34">
        <v>-19.0161516129032</v>
      </c>
      <c r="DW34">
        <v>-0.129372580645095</v>
      </c>
      <c r="DX34">
        <v>0.0353018584082475</v>
      </c>
      <c r="DY34">
        <v>1</v>
      </c>
      <c r="DZ34">
        <v>3.03866258064516</v>
      </c>
      <c r="EA34">
        <v>-0.106207258064523</v>
      </c>
      <c r="EB34">
        <v>0.0139280813971195</v>
      </c>
      <c r="EC34">
        <v>1</v>
      </c>
      <c r="ED34">
        <v>3</v>
      </c>
      <c r="EE34">
        <v>3</v>
      </c>
      <c r="EF34" t="s">
        <v>376</v>
      </c>
      <c r="EG34">
        <v>100</v>
      </c>
      <c r="EH34">
        <v>100</v>
      </c>
      <c r="EI34">
        <v>2.195</v>
      </c>
      <c r="EJ34">
        <v>0.1971</v>
      </c>
      <c r="EK34">
        <v>2.19485000000009</v>
      </c>
      <c r="EL34">
        <v>0</v>
      </c>
      <c r="EM34">
        <v>0</v>
      </c>
      <c r="EN34">
        <v>0</v>
      </c>
      <c r="EO34">
        <v>0.197076190476189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6.6</v>
      </c>
      <c r="EX34">
        <v>6.3</v>
      </c>
      <c r="EY34">
        <v>2</v>
      </c>
      <c r="EZ34">
        <v>502.73</v>
      </c>
      <c r="FA34">
        <v>523.346</v>
      </c>
      <c r="FB34">
        <v>32.5842</v>
      </c>
      <c r="FC34">
        <v>32.2595</v>
      </c>
      <c r="FD34">
        <v>30.0001</v>
      </c>
      <c r="FE34">
        <v>32.1613</v>
      </c>
      <c r="FF34">
        <v>32.1248</v>
      </c>
      <c r="FG34">
        <v>22.232</v>
      </c>
      <c r="FH34">
        <v>17.5083</v>
      </c>
      <c r="FI34">
        <v>100</v>
      </c>
      <c r="FJ34">
        <v>-999.9</v>
      </c>
      <c r="FK34">
        <v>400</v>
      </c>
      <c r="FL34">
        <v>30.4718</v>
      </c>
      <c r="FM34">
        <v>101.491</v>
      </c>
      <c r="FN34">
        <v>100.829</v>
      </c>
    </row>
    <row r="35" spans="1:170">
      <c r="A35">
        <v>19</v>
      </c>
      <c r="B35">
        <v>1605301918.1</v>
      </c>
      <c r="C35">
        <v>4173.59999990463</v>
      </c>
      <c r="D35" t="s">
        <v>377</v>
      </c>
      <c r="E35" t="s">
        <v>378</v>
      </c>
      <c r="F35" t="s">
        <v>379</v>
      </c>
      <c r="G35" t="s">
        <v>322</v>
      </c>
      <c r="H35">
        <v>1605301910.35</v>
      </c>
      <c r="I35">
        <f>BW35*AG35*(BS35-BT35)/(100*BL35*(1000-AG35*BS35))</f>
        <v>0</v>
      </c>
      <c r="J35">
        <f>BW35*AG35*(BR35-BQ35*(1000-AG35*BT35)/(1000-AG35*BS35))/(100*BL35)</f>
        <v>0</v>
      </c>
      <c r="K35">
        <f>BQ35 - IF(AG35&gt;1, J35*BL35*100.0/(AI35*CE35), 0)</f>
        <v>0</v>
      </c>
      <c r="L35">
        <f>((R35-I35/2)*K35-J35)/(R35+I35/2)</f>
        <v>0</v>
      </c>
      <c r="M35">
        <f>L35*(BX35+BY35)/1000.0</f>
        <v>0</v>
      </c>
      <c r="N35">
        <f>(BQ35 - IF(AG35&gt;1, J35*BL35*100.0/(AI35*CE35), 0))*(BX35+BY35)/1000.0</f>
        <v>0</v>
      </c>
      <c r="O35">
        <f>2.0/((1/Q35-1/P35)+SIGN(Q35)*SQRT((1/Q35-1/P35)*(1/Q35-1/P35) + 4*BM35/((BM35+1)*(BM35+1))*(2*1/Q35*1/P35-1/P35*1/P35)))</f>
        <v>0</v>
      </c>
      <c r="P35">
        <f>IF(LEFT(BN35,1)&lt;&gt;"0",IF(LEFT(BN35,1)="1",3.0,BO35),$D$5+$E$5*(CE35*BX35/($K$5*1000))+$F$5*(CE35*BX35/($K$5*1000))*MAX(MIN(BL35,$J$5),$I$5)*MAX(MIN(BL35,$J$5),$I$5)+$G$5*MAX(MIN(BL35,$J$5),$I$5)*(CE35*BX35/($K$5*1000))+$H$5*(CE35*BX35/($K$5*1000))*(CE35*BX35/($K$5*1000)))</f>
        <v>0</v>
      </c>
      <c r="Q35">
        <f>I35*(1000-(1000*0.61365*exp(17.502*U35/(240.97+U35))/(BX35+BY35)+BS35)/2)/(1000*0.61365*exp(17.502*U35/(240.97+U35))/(BX35+BY35)-BS35)</f>
        <v>0</v>
      </c>
      <c r="R35">
        <f>1/((BM35+1)/(O35/1.6)+1/(P35/1.37)) + BM35/((BM35+1)/(O35/1.6) + BM35/(P35/1.37))</f>
        <v>0</v>
      </c>
      <c r="S35">
        <f>(BI35*BK35)</f>
        <v>0</v>
      </c>
      <c r="T35">
        <f>(BZ35+(S35+2*0.95*5.67E-8*(((BZ35+$B$7)+273)^4-(BZ35+273)^4)-44100*I35)/(1.84*29.3*P35+8*0.95*5.67E-8*(BZ35+273)^3))</f>
        <v>0</v>
      </c>
      <c r="U35">
        <f>($C$7*CA35+$D$7*CB35+$E$7*T35)</f>
        <v>0</v>
      </c>
      <c r="V35">
        <f>0.61365*exp(17.502*U35/(240.97+U35))</f>
        <v>0</v>
      </c>
      <c r="W35">
        <f>(X35/Y35*100)</f>
        <v>0</v>
      </c>
      <c r="X35">
        <f>BS35*(BX35+BY35)/1000</f>
        <v>0</v>
      </c>
      <c r="Y35">
        <f>0.61365*exp(17.502*BZ35/(240.97+BZ35))</f>
        <v>0</v>
      </c>
      <c r="Z35">
        <f>(V35-BS35*(BX35+BY35)/1000)</f>
        <v>0</v>
      </c>
      <c r="AA35">
        <f>(-I35*44100)</f>
        <v>0</v>
      </c>
      <c r="AB35">
        <f>2*29.3*P35*0.92*(BZ35-U35)</f>
        <v>0</v>
      </c>
      <c r="AC35">
        <f>2*0.95*5.67E-8*(((BZ35+$B$7)+273)^4-(U35+273)^4)</f>
        <v>0</v>
      </c>
      <c r="AD35">
        <f>S35+AC35+AA35+AB35</f>
        <v>0</v>
      </c>
      <c r="AE35">
        <v>15</v>
      </c>
      <c r="AF35">
        <v>3</v>
      </c>
      <c r="AG35">
        <f>IF(AE35*$H$13&gt;=AI35,1.0,(AI35/(AI35-AE35*$H$13)))</f>
        <v>0</v>
      </c>
      <c r="AH35">
        <f>(AG35-1)*100</f>
        <v>0</v>
      </c>
      <c r="AI35">
        <f>MAX(0,($B$13+$C$13*CE35)/(1+$D$13*CE35)*BX35/(BZ35+273)*$E$13)</f>
        <v>0</v>
      </c>
      <c r="AJ35" t="s">
        <v>287</v>
      </c>
      <c r="AK35">
        <v>715.476923076923</v>
      </c>
      <c r="AL35">
        <v>3262.08</v>
      </c>
      <c r="AM35">
        <f>AL35-AK35</f>
        <v>0</v>
      </c>
      <c r="AN35">
        <f>AM35/AL35</f>
        <v>0</v>
      </c>
      <c r="AO35">
        <v>-0.577747479816223</v>
      </c>
      <c r="AP35" t="s">
        <v>380</v>
      </c>
      <c r="AQ35">
        <v>746.54736</v>
      </c>
      <c r="AR35">
        <v>978.38</v>
      </c>
      <c r="AS35">
        <f>1-AQ35/AR35</f>
        <v>0</v>
      </c>
      <c r="AT35">
        <v>0.5</v>
      </c>
      <c r="AU35">
        <f>BI35</f>
        <v>0</v>
      </c>
      <c r="AV35">
        <f>J35</f>
        <v>0</v>
      </c>
      <c r="AW35">
        <f>AS35*AT35*AU35</f>
        <v>0</v>
      </c>
      <c r="AX35">
        <f>BC35/AR35</f>
        <v>0</v>
      </c>
      <c r="AY35">
        <f>(AV35-AO35)/AU35</f>
        <v>0</v>
      </c>
      <c r="AZ35">
        <f>(AL35-AR35)/AR35</f>
        <v>0</v>
      </c>
      <c r="BA35" t="s">
        <v>381</v>
      </c>
      <c r="BB35">
        <v>570.09</v>
      </c>
      <c r="BC35">
        <f>AR35-BB35</f>
        <v>0</v>
      </c>
      <c r="BD35">
        <f>(AR35-AQ35)/(AR35-BB35)</f>
        <v>0</v>
      </c>
      <c r="BE35">
        <f>(AL35-AR35)/(AL35-BB35)</f>
        <v>0</v>
      </c>
      <c r="BF35">
        <f>(AR35-AQ35)/(AR35-AK35)</f>
        <v>0</v>
      </c>
      <c r="BG35">
        <f>(AL35-AR35)/(AL35-AK35)</f>
        <v>0</v>
      </c>
      <c r="BH35">
        <f>$B$11*CF35+$C$11*CG35+$F$11*CH35*(1-CK35)</f>
        <v>0</v>
      </c>
      <c r="BI35">
        <f>BH35*BJ35</f>
        <v>0</v>
      </c>
      <c r="BJ35">
        <f>($B$11*$D$9+$C$11*$D$9+$F$11*((CU35+CM35)/MAX(CU35+CM35+CV35, 0.1)*$I$9+CV35/MAX(CU35+CM35+CV35, 0.1)*$J$9))/($B$11+$C$11+$F$11)</f>
        <v>0</v>
      </c>
      <c r="BK35">
        <f>($B$11*$K$9+$C$11*$K$9+$F$11*((CU35+CM35)/MAX(CU35+CM35+CV35, 0.1)*$P$9+CV35/MAX(CU35+CM35+CV35, 0.1)*$Q$9))/($B$11+$C$11+$F$11)</f>
        <v>0</v>
      </c>
      <c r="BL35">
        <v>6</v>
      </c>
      <c r="BM35">
        <v>0.5</v>
      </c>
      <c r="BN35" t="s">
        <v>290</v>
      </c>
      <c r="BO35">
        <v>2</v>
      </c>
      <c r="BP35">
        <v>1605301910.35</v>
      </c>
      <c r="BQ35">
        <v>385.4082</v>
      </c>
      <c r="BR35">
        <v>400.002666666667</v>
      </c>
      <c r="BS35">
        <v>32.2545866666667</v>
      </c>
      <c r="BT35">
        <v>29.78574</v>
      </c>
      <c r="BU35">
        <v>383.095966666667</v>
      </c>
      <c r="BV35">
        <v>31.67916</v>
      </c>
      <c r="BW35">
        <v>500.0149</v>
      </c>
      <c r="BX35">
        <v>101.722</v>
      </c>
      <c r="BY35">
        <v>0.100019413333333</v>
      </c>
      <c r="BZ35">
        <v>33.6415366666667</v>
      </c>
      <c r="CA35">
        <v>33.1367333333333</v>
      </c>
      <c r="CB35">
        <v>999.9</v>
      </c>
      <c r="CC35">
        <v>0</v>
      </c>
      <c r="CD35">
        <v>0</v>
      </c>
      <c r="CE35">
        <v>9997.68766666667</v>
      </c>
      <c r="CF35">
        <v>0</v>
      </c>
      <c r="CG35">
        <v>315.247766666667</v>
      </c>
      <c r="CH35">
        <v>1399.99133333333</v>
      </c>
      <c r="CI35">
        <v>0.8999991</v>
      </c>
      <c r="CJ35">
        <v>0.100001</v>
      </c>
      <c r="CK35">
        <v>0</v>
      </c>
      <c r="CL35">
        <v>746.681166666667</v>
      </c>
      <c r="CM35">
        <v>4.99975</v>
      </c>
      <c r="CN35">
        <v>10298.34</v>
      </c>
      <c r="CO35">
        <v>12177.9666666667</v>
      </c>
      <c r="CP35">
        <v>47.5683</v>
      </c>
      <c r="CQ35">
        <v>48.562</v>
      </c>
      <c r="CR35">
        <v>48.3078666666666</v>
      </c>
      <c r="CS35">
        <v>48.3435666666667</v>
      </c>
      <c r="CT35">
        <v>49.125</v>
      </c>
      <c r="CU35">
        <v>1255.49233333333</v>
      </c>
      <c r="CV35">
        <v>139.499</v>
      </c>
      <c r="CW35">
        <v>0</v>
      </c>
      <c r="CX35">
        <v>214.200000047684</v>
      </c>
      <c r="CY35">
        <v>0</v>
      </c>
      <c r="CZ35">
        <v>746.54736</v>
      </c>
      <c r="DA35">
        <v>-13.1225384412018</v>
      </c>
      <c r="DB35">
        <v>-147.669230549524</v>
      </c>
      <c r="DC35">
        <v>10296.848</v>
      </c>
      <c r="DD35">
        <v>15</v>
      </c>
      <c r="DE35">
        <v>1605301752.1</v>
      </c>
      <c r="DF35" t="s">
        <v>382</v>
      </c>
      <c r="DG35">
        <v>1605301752.1</v>
      </c>
      <c r="DH35">
        <v>1605301745.1</v>
      </c>
      <c r="DI35">
        <v>4</v>
      </c>
      <c r="DJ35">
        <v>0.118</v>
      </c>
      <c r="DK35">
        <v>0.378</v>
      </c>
      <c r="DL35">
        <v>2.312</v>
      </c>
      <c r="DM35">
        <v>0.575</v>
      </c>
      <c r="DN35">
        <v>400</v>
      </c>
      <c r="DO35">
        <v>31</v>
      </c>
      <c r="DP35">
        <v>0.11</v>
      </c>
      <c r="DQ35">
        <v>0.03</v>
      </c>
      <c r="DR35">
        <v>11.3209961129117</v>
      </c>
      <c r="DS35">
        <v>1.56921904182479</v>
      </c>
      <c r="DT35">
        <v>0.118567092216679</v>
      </c>
      <c r="DU35">
        <v>0</v>
      </c>
      <c r="DV35">
        <v>-14.5854967741935</v>
      </c>
      <c r="DW35">
        <v>-1.90727419354833</v>
      </c>
      <c r="DX35">
        <v>0.144067010581817</v>
      </c>
      <c r="DY35">
        <v>0</v>
      </c>
      <c r="DZ35">
        <v>2.46841322580645</v>
      </c>
      <c r="EA35">
        <v>0.121959193548383</v>
      </c>
      <c r="EB35">
        <v>0.00934858705456355</v>
      </c>
      <c r="EC35">
        <v>1</v>
      </c>
      <c r="ED35">
        <v>1</v>
      </c>
      <c r="EE35">
        <v>3</v>
      </c>
      <c r="EF35" t="s">
        <v>318</v>
      </c>
      <c r="EG35">
        <v>100</v>
      </c>
      <c r="EH35">
        <v>100</v>
      </c>
      <c r="EI35">
        <v>2.312</v>
      </c>
      <c r="EJ35">
        <v>0.5754</v>
      </c>
      <c r="EK35">
        <v>2.31229999999988</v>
      </c>
      <c r="EL35">
        <v>0</v>
      </c>
      <c r="EM35">
        <v>0</v>
      </c>
      <c r="EN35">
        <v>0</v>
      </c>
      <c r="EO35">
        <v>0.575430000000001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2.8</v>
      </c>
      <c r="EX35">
        <v>2.9</v>
      </c>
      <c r="EY35">
        <v>2</v>
      </c>
      <c r="EZ35">
        <v>476.551</v>
      </c>
      <c r="FA35">
        <v>521.507</v>
      </c>
      <c r="FB35">
        <v>32.5027</v>
      </c>
      <c r="FC35">
        <v>32.2566</v>
      </c>
      <c r="FD35">
        <v>30</v>
      </c>
      <c r="FE35">
        <v>32.1556</v>
      </c>
      <c r="FF35">
        <v>32.1135</v>
      </c>
      <c r="FG35">
        <v>22.2432</v>
      </c>
      <c r="FH35">
        <v>21.1799</v>
      </c>
      <c r="FI35">
        <v>100</v>
      </c>
      <c r="FJ35">
        <v>-999.9</v>
      </c>
      <c r="FK35">
        <v>400</v>
      </c>
      <c r="FL35">
        <v>29.7727</v>
      </c>
      <c r="FM35">
        <v>101.507</v>
      </c>
      <c r="FN35">
        <v>100.841</v>
      </c>
    </row>
    <row r="36" spans="1:170">
      <c r="A36">
        <v>20</v>
      </c>
      <c r="B36">
        <v>1605302094.6</v>
      </c>
      <c r="C36">
        <v>4350.09999990463</v>
      </c>
      <c r="D36" t="s">
        <v>383</v>
      </c>
      <c r="E36" t="s">
        <v>384</v>
      </c>
      <c r="F36" t="s">
        <v>379</v>
      </c>
      <c r="G36" t="s">
        <v>322</v>
      </c>
      <c r="H36">
        <v>1605302086.6</v>
      </c>
      <c r="I36">
        <f>BW36*AG36*(BS36-BT36)/(100*BL36*(1000-AG36*BS36))</f>
        <v>0</v>
      </c>
      <c r="J36">
        <f>BW36*AG36*(BR36-BQ36*(1000-AG36*BT36)/(1000-AG36*BS36))/(100*BL36)</f>
        <v>0</v>
      </c>
      <c r="K36">
        <f>BQ36 - IF(AG36&gt;1, J36*BL36*100.0/(AI36*CE36), 0)</f>
        <v>0</v>
      </c>
      <c r="L36">
        <f>((R36-I36/2)*K36-J36)/(R36+I36/2)</f>
        <v>0</v>
      </c>
      <c r="M36">
        <f>L36*(BX36+BY36)/1000.0</f>
        <v>0</v>
      </c>
      <c r="N36">
        <f>(BQ36 - IF(AG36&gt;1, J36*BL36*100.0/(AI36*CE36), 0))*(BX36+BY36)/1000.0</f>
        <v>0</v>
      </c>
      <c r="O36">
        <f>2.0/((1/Q36-1/P36)+SIGN(Q36)*SQRT((1/Q36-1/P36)*(1/Q36-1/P36) + 4*BM36/((BM36+1)*(BM36+1))*(2*1/Q36*1/P36-1/P36*1/P36)))</f>
        <v>0</v>
      </c>
      <c r="P36">
        <f>IF(LEFT(BN36,1)&lt;&gt;"0",IF(LEFT(BN36,1)="1",3.0,BO36),$D$5+$E$5*(CE36*BX36/($K$5*1000))+$F$5*(CE36*BX36/($K$5*1000))*MAX(MIN(BL36,$J$5),$I$5)*MAX(MIN(BL36,$J$5),$I$5)+$G$5*MAX(MIN(BL36,$J$5),$I$5)*(CE36*BX36/($K$5*1000))+$H$5*(CE36*BX36/($K$5*1000))*(CE36*BX36/($K$5*1000)))</f>
        <v>0</v>
      </c>
      <c r="Q36">
        <f>I36*(1000-(1000*0.61365*exp(17.502*U36/(240.97+U36))/(BX36+BY36)+BS36)/2)/(1000*0.61365*exp(17.502*U36/(240.97+U36))/(BX36+BY36)-BS36)</f>
        <v>0</v>
      </c>
      <c r="R36">
        <f>1/((BM36+1)/(O36/1.6)+1/(P36/1.37)) + BM36/((BM36+1)/(O36/1.6) + BM36/(P36/1.37))</f>
        <v>0</v>
      </c>
      <c r="S36">
        <f>(BI36*BK36)</f>
        <v>0</v>
      </c>
      <c r="T36">
        <f>(BZ36+(S36+2*0.95*5.67E-8*(((BZ36+$B$7)+273)^4-(BZ36+273)^4)-44100*I36)/(1.84*29.3*P36+8*0.95*5.67E-8*(BZ36+273)^3))</f>
        <v>0</v>
      </c>
      <c r="U36">
        <f>($C$7*CA36+$D$7*CB36+$E$7*T36)</f>
        <v>0</v>
      </c>
      <c r="V36">
        <f>0.61365*exp(17.502*U36/(240.97+U36))</f>
        <v>0</v>
      </c>
      <c r="W36">
        <f>(X36/Y36*100)</f>
        <v>0</v>
      </c>
      <c r="X36">
        <f>BS36*(BX36+BY36)/1000</f>
        <v>0</v>
      </c>
      <c r="Y36">
        <f>0.61365*exp(17.502*BZ36/(240.97+BZ36))</f>
        <v>0</v>
      </c>
      <c r="Z36">
        <f>(V36-BS36*(BX36+BY36)/1000)</f>
        <v>0</v>
      </c>
      <c r="AA36">
        <f>(-I36*44100)</f>
        <v>0</v>
      </c>
      <c r="AB36">
        <f>2*29.3*P36*0.92*(BZ36-U36)</f>
        <v>0</v>
      </c>
      <c r="AC36">
        <f>2*0.95*5.67E-8*(((BZ36+$B$7)+273)^4-(U36+273)^4)</f>
        <v>0</v>
      </c>
      <c r="AD36">
        <f>S36+AC36+AA36+AB36</f>
        <v>0</v>
      </c>
      <c r="AE36">
        <v>2</v>
      </c>
      <c r="AF36">
        <v>0</v>
      </c>
      <c r="AG36">
        <f>IF(AE36*$H$13&gt;=AI36,1.0,(AI36/(AI36-AE36*$H$13)))</f>
        <v>0</v>
      </c>
      <c r="AH36">
        <f>(AG36-1)*100</f>
        <v>0</v>
      </c>
      <c r="AI36">
        <f>MAX(0,($B$13+$C$13*CE36)/(1+$D$13*CE36)*BX36/(BZ36+273)*$E$13)</f>
        <v>0</v>
      </c>
      <c r="AJ36" t="s">
        <v>287</v>
      </c>
      <c r="AK36">
        <v>715.476923076923</v>
      </c>
      <c r="AL36">
        <v>3262.08</v>
      </c>
      <c r="AM36">
        <f>AL36-AK36</f>
        <v>0</v>
      </c>
      <c r="AN36">
        <f>AM36/AL36</f>
        <v>0</v>
      </c>
      <c r="AO36">
        <v>-0.577747479816223</v>
      </c>
      <c r="AP36" t="s">
        <v>385</v>
      </c>
      <c r="AQ36">
        <v>822.82652</v>
      </c>
      <c r="AR36">
        <v>944.52</v>
      </c>
      <c r="AS36">
        <f>1-AQ36/AR36</f>
        <v>0</v>
      </c>
      <c r="AT36">
        <v>0.5</v>
      </c>
      <c r="AU36">
        <f>BI36</f>
        <v>0</v>
      </c>
      <c r="AV36">
        <f>J36</f>
        <v>0</v>
      </c>
      <c r="AW36">
        <f>AS36*AT36*AU36</f>
        <v>0</v>
      </c>
      <c r="AX36">
        <f>BC36/AR36</f>
        <v>0</v>
      </c>
      <c r="AY36">
        <f>(AV36-AO36)/AU36</f>
        <v>0</v>
      </c>
      <c r="AZ36">
        <f>(AL36-AR36)/AR36</f>
        <v>0</v>
      </c>
      <c r="BA36" t="s">
        <v>386</v>
      </c>
      <c r="BB36">
        <v>159.42</v>
      </c>
      <c r="BC36">
        <f>AR36-BB36</f>
        <v>0</v>
      </c>
      <c r="BD36">
        <f>(AR36-AQ36)/(AR36-BB36)</f>
        <v>0</v>
      </c>
      <c r="BE36">
        <f>(AL36-AR36)/(AL36-BB36)</f>
        <v>0</v>
      </c>
      <c r="BF36">
        <f>(AR36-AQ36)/(AR36-AK36)</f>
        <v>0</v>
      </c>
      <c r="BG36">
        <f>(AL36-AR36)/(AL36-AK36)</f>
        <v>0</v>
      </c>
      <c r="BH36">
        <f>$B$11*CF36+$C$11*CG36+$F$11*CH36*(1-CK36)</f>
        <v>0</v>
      </c>
      <c r="BI36">
        <f>BH36*BJ36</f>
        <v>0</v>
      </c>
      <c r="BJ36">
        <f>($B$11*$D$9+$C$11*$D$9+$F$11*((CU36+CM36)/MAX(CU36+CM36+CV36, 0.1)*$I$9+CV36/MAX(CU36+CM36+CV36, 0.1)*$J$9))/($B$11+$C$11+$F$11)</f>
        <v>0</v>
      </c>
      <c r="BK36">
        <f>($B$11*$K$9+$C$11*$K$9+$F$11*((CU36+CM36)/MAX(CU36+CM36+CV36, 0.1)*$P$9+CV36/MAX(CU36+CM36+CV36, 0.1)*$Q$9))/($B$11+$C$11+$F$11)</f>
        <v>0</v>
      </c>
      <c r="BL36">
        <v>6</v>
      </c>
      <c r="BM36">
        <v>0.5</v>
      </c>
      <c r="BN36" t="s">
        <v>290</v>
      </c>
      <c r="BO36">
        <v>2</v>
      </c>
      <c r="BP36">
        <v>1605302086.6</v>
      </c>
      <c r="BQ36">
        <v>391.722419354839</v>
      </c>
      <c r="BR36">
        <v>400.030580645161</v>
      </c>
      <c r="BS36">
        <v>34.0418709677419</v>
      </c>
      <c r="BT36">
        <v>32.8139709677419</v>
      </c>
      <c r="BU36">
        <v>389.410161290323</v>
      </c>
      <c r="BV36">
        <v>33.4664516129032</v>
      </c>
      <c r="BW36">
        <v>500.012290322581</v>
      </c>
      <c r="BX36">
        <v>101.722677419355</v>
      </c>
      <c r="BY36">
        <v>0.0999968096774194</v>
      </c>
      <c r="BZ36">
        <v>33.8200419354839</v>
      </c>
      <c r="CA36">
        <v>33.6936225806452</v>
      </c>
      <c r="CB36">
        <v>999.9</v>
      </c>
      <c r="CC36">
        <v>0</v>
      </c>
      <c r="CD36">
        <v>0</v>
      </c>
      <c r="CE36">
        <v>9998.56129032258</v>
      </c>
      <c r="CF36">
        <v>0</v>
      </c>
      <c r="CG36">
        <v>311.691741935484</v>
      </c>
      <c r="CH36">
        <v>1400.03129032258</v>
      </c>
      <c r="CI36">
        <v>0.900006806451613</v>
      </c>
      <c r="CJ36">
        <v>0.0999932161290322</v>
      </c>
      <c r="CK36">
        <v>0</v>
      </c>
      <c r="CL36">
        <v>823.399838709677</v>
      </c>
      <c r="CM36">
        <v>4.99975</v>
      </c>
      <c r="CN36">
        <v>11413.3967741935</v>
      </c>
      <c r="CO36">
        <v>12178.3419354839</v>
      </c>
      <c r="CP36">
        <v>47.624935483871</v>
      </c>
      <c r="CQ36">
        <v>48.679</v>
      </c>
      <c r="CR36">
        <v>48.3888064516129</v>
      </c>
      <c r="CS36">
        <v>48.408935483871</v>
      </c>
      <c r="CT36">
        <v>49.150935483871</v>
      </c>
      <c r="CU36">
        <v>1255.53967741935</v>
      </c>
      <c r="CV36">
        <v>139.491612903226</v>
      </c>
      <c r="CW36">
        <v>0</v>
      </c>
      <c r="CX36">
        <v>175.399999856949</v>
      </c>
      <c r="CY36">
        <v>0</v>
      </c>
      <c r="CZ36">
        <v>822.82652</v>
      </c>
      <c r="DA36">
        <v>-60.9583847048551</v>
      </c>
      <c r="DB36">
        <v>-847.592308968713</v>
      </c>
      <c r="DC36">
        <v>11405.372</v>
      </c>
      <c r="DD36">
        <v>15</v>
      </c>
      <c r="DE36">
        <v>1605301752.1</v>
      </c>
      <c r="DF36" t="s">
        <v>382</v>
      </c>
      <c r="DG36">
        <v>1605301752.1</v>
      </c>
      <c r="DH36">
        <v>1605301745.1</v>
      </c>
      <c r="DI36">
        <v>4</v>
      </c>
      <c r="DJ36">
        <v>0.118</v>
      </c>
      <c r="DK36">
        <v>0.378</v>
      </c>
      <c r="DL36">
        <v>2.312</v>
      </c>
      <c r="DM36">
        <v>0.575</v>
      </c>
      <c r="DN36">
        <v>400</v>
      </c>
      <c r="DO36">
        <v>31</v>
      </c>
      <c r="DP36">
        <v>0.11</v>
      </c>
      <c r="DQ36">
        <v>0.03</v>
      </c>
      <c r="DR36">
        <v>6.50059735801771</v>
      </c>
      <c r="DS36">
        <v>0.517946480838321</v>
      </c>
      <c r="DT36">
        <v>0.0416031062763278</v>
      </c>
      <c r="DU36">
        <v>0</v>
      </c>
      <c r="DV36">
        <v>-8.30196193548387</v>
      </c>
      <c r="DW36">
        <v>-0.745852741935461</v>
      </c>
      <c r="DX36">
        <v>0.057308679318984</v>
      </c>
      <c r="DY36">
        <v>0</v>
      </c>
      <c r="DZ36">
        <v>1.22436161290323</v>
      </c>
      <c r="EA36">
        <v>0.300675000000002</v>
      </c>
      <c r="EB36">
        <v>0.030105411376906</v>
      </c>
      <c r="EC36">
        <v>0</v>
      </c>
      <c r="ED36">
        <v>0</v>
      </c>
      <c r="EE36">
        <v>3</v>
      </c>
      <c r="EF36" t="s">
        <v>292</v>
      </c>
      <c r="EG36">
        <v>100</v>
      </c>
      <c r="EH36">
        <v>100</v>
      </c>
      <c r="EI36">
        <v>2.313</v>
      </c>
      <c r="EJ36">
        <v>0.5754</v>
      </c>
      <c r="EK36">
        <v>2.31229999999988</v>
      </c>
      <c r="EL36">
        <v>0</v>
      </c>
      <c r="EM36">
        <v>0</v>
      </c>
      <c r="EN36">
        <v>0</v>
      </c>
      <c r="EO36">
        <v>0.575430000000001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5.7</v>
      </c>
      <c r="EX36">
        <v>5.8</v>
      </c>
      <c r="EY36">
        <v>2</v>
      </c>
      <c r="EZ36">
        <v>492.858</v>
      </c>
      <c r="FA36">
        <v>524.78</v>
      </c>
      <c r="FB36">
        <v>32.5778</v>
      </c>
      <c r="FC36">
        <v>32.2281</v>
      </c>
      <c r="FD36">
        <v>30</v>
      </c>
      <c r="FE36">
        <v>32.133</v>
      </c>
      <c r="FF36">
        <v>32.0938</v>
      </c>
      <c r="FG36">
        <v>22.3057</v>
      </c>
      <c r="FH36">
        <v>11.0671</v>
      </c>
      <c r="FI36">
        <v>100</v>
      </c>
      <c r="FJ36">
        <v>-999.9</v>
      </c>
      <c r="FK36">
        <v>400</v>
      </c>
      <c r="FL36">
        <v>32.672</v>
      </c>
      <c r="FM36">
        <v>101.509</v>
      </c>
      <c r="FN36">
        <v>100.828</v>
      </c>
    </row>
    <row r="37" spans="1:170">
      <c r="A37">
        <v>21</v>
      </c>
      <c r="B37">
        <v>1605302207.6</v>
      </c>
      <c r="C37">
        <v>4463.09999990463</v>
      </c>
      <c r="D37" t="s">
        <v>387</v>
      </c>
      <c r="E37" t="s">
        <v>388</v>
      </c>
      <c r="F37" t="s">
        <v>379</v>
      </c>
      <c r="G37" t="s">
        <v>322</v>
      </c>
      <c r="H37">
        <v>1605302199.85</v>
      </c>
      <c r="I37">
        <f>BW37*AG37*(BS37-BT37)/(100*BL37*(1000-AG37*BS37))</f>
        <v>0</v>
      </c>
      <c r="J37">
        <f>BW37*AG37*(BR37-BQ37*(1000-AG37*BT37)/(1000-AG37*BS37))/(100*BL37)</f>
        <v>0</v>
      </c>
      <c r="K37">
        <f>BQ37 - IF(AG37&gt;1, J37*BL37*100.0/(AI37*CE37), 0)</f>
        <v>0</v>
      </c>
      <c r="L37">
        <f>((R37-I37/2)*K37-J37)/(R37+I37/2)</f>
        <v>0</v>
      </c>
      <c r="M37">
        <f>L37*(BX37+BY37)/1000.0</f>
        <v>0</v>
      </c>
      <c r="N37">
        <f>(BQ37 - IF(AG37&gt;1, J37*BL37*100.0/(AI37*CE37), 0))*(BX37+BY37)/1000.0</f>
        <v>0</v>
      </c>
      <c r="O37">
        <f>2.0/((1/Q37-1/P37)+SIGN(Q37)*SQRT((1/Q37-1/P37)*(1/Q37-1/P37) + 4*BM37/((BM37+1)*(BM37+1))*(2*1/Q37*1/P37-1/P37*1/P37)))</f>
        <v>0</v>
      </c>
      <c r="P37">
        <f>IF(LEFT(BN37,1)&lt;&gt;"0",IF(LEFT(BN37,1)="1",3.0,BO37),$D$5+$E$5*(CE37*BX37/($K$5*1000))+$F$5*(CE37*BX37/($K$5*1000))*MAX(MIN(BL37,$J$5),$I$5)*MAX(MIN(BL37,$J$5),$I$5)+$G$5*MAX(MIN(BL37,$J$5),$I$5)*(CE37*BX37/($K$5*1000))+$H$5*(CE37*BX37/($K$5*1000))*(CE37*BX37/($K$5*1000)))</f>
        <v>0</v>
      </c>
      <c r="Q37">
        <f>I37*(1000-(1000*0.61365*exp(17.502*U37/(240.97+U37))/(BX37+BY37)+BS37)/2)/(1000*0.61365*exp(17.502*U37/(240.97+U37))/(BX37+BY37)-BS37)</f>
        <v>0</v>
      </c>
      <c r="R37">
        <f>1/((BM37+1)/(O37/1.6)+1/(P37/1.37)) + BM37/((BM37+1)/(O37/1.6) + BM37/(P37/1.37))</f>
        <v>0</v>
      </c>
      <c r="S37">
        <f>(BI37*BK37)</f>
        <v>0</v>
      </c>
      <c r="T37">
        <f>(BZ37+(S37+2*0.95*5.67E-8*(((BZ37+$B$7)+273)^4-(BZ37+273)^4)-44100*I37)/(1.84*29.3*P37+8*0.95*5.67E-8*(BZ37+273)^3))</f>
        <v>0</v>
      </c>
      <c r="U37">
        <f>($C$7*CA37+$D$7*CB37+$E$7*T37)</f>
        <v>0</v>
      </c>
      <c r="V37">
        <f>0.61365*exp(17.502*U37/(240.97+U37))</f>
        <v>0</v>
      </c>
      <c r="W37">
        <f>(X37/Y37*100)</f>
        <v>0</v>
      </c>
      <c r="X37">
        <f>BS37*(BX37+BY37)/1000</f>
        <v>0</v>
      </c>
      <c r="Y37">
        <f>0.61365*exp(17.502*BZ37/(240.97+BZ37))</f>
        <v>0</v>
      </c>
      <c r="Z37">
        <f>(V37-BS37*(BX37+BY37)/1000)</f>
        <v>0</v>
      </c>
      <c r="AA37">
        <f>(-I37*44100)</f>
        <v>0</v>
      </c>
      <c r="AB37">
        <f>2*29.3*P37*0.92*(BZ37-U37)</f>
        <v>0</v>
      </c>
      <c r="AC37">
        <f>2*0.95*5.67E-8*(((BZ37+$B$7)+273)^4-(U37+273)^4)</f>
        <v>0</v>
      </c>
      <c r="AD37">
        <f>S37+AC37+AA37+AB37</f>
        <v>0</v>
      </c>
      <c r="AE37">
        <v>0</v>
      </c>
      <c r="AF37">
        <v>0</v>
      </c>
      <c r="AG37">
        <f>IF(AE37*$H$13&gt;=AI37,1.0,(AI37/(AI37-AE37*$H$13)))</f>
        <v>0</v>
      </c>
      <c r="AH37">
        <f>(AG37-1)*100</f>
        <v>0</v>
      </c>
      <c r="AI37">
        <f>MAX(0,($B$13+$C$13*CE37)/(1+$D$13*CE37)*BX37/(BZ37+273)*$E$13)</f>
        <v>0</v>
      </c>
      <c r="AJ37" t="s">
        <v>287</v>
      </c>
      <c r="AK37">
        <v>715.476923076923</v>
      </c>
      <c r="AL37">
        <v>3262.08</v>
      </c>
      <c r="AM37">
        <f>AL37-AK37</f>
        <v>0</v>
      </c>
      <c r="AN37">
        <f>AM37/AL37</f>
        <v>0</v>
      </c>
      <c r="AO37">
        <v>-0.577747479816223</v>
      </c>
      <c r="AP37" t="s">
        <v>389</v>
      </c>
      <c r="AQ37">
        <v>859.433</v>
      </c>
      <c r="AR37">
        <v>1059.21</v>
      </c>
      <c r="AS37">
        <f>1-AQ37/AR37</f>
        <v>0</v>
      </c>
      <c r="AT37">
        <v>0.5</v>
      </c>
      <c r="AU37">
        <f>BI37</f>
        <v>0</v>
      </c>
      <c r="AV37">
        <f>J37</f>
        <v>0</v>
      </c>
      <c r="AW37">
        <f>AS37*AT37*AU37</f>
        <v>0</v>
      </c>
      <c r="AX37">
        <f>BC37/AR37</f>
        <v>0</v>
      </c>
      <c r="AY37">
        <f>(AV37-AO37)/AU37</f>
        <v>0</v>
      </c>
      <c r="AZ37">
        <f>(AL37-AR37)/AR37</f>
        <v>0</v>
      </c>
      <c r="BA37" t="s">
        <v>390</v>
      </c>
      <c r="BB37">
        <v>626.87</v>
      </c>
      <c r="BC37">
        <f>AR37-BB37</f>
        <v>0</v>
      </c>
      <c r="BD37">
        <f>(AR37-AQ37)/(AR37-BB37)</f>
        <v>0</v>
      </c>
      <c r="BE37">
        <f>(AL37-AR37)/(AL37-BB37)</f>
        <v>0</v>
      </c>
      <c r="BF37">
        <f>(AR37-AQ37)/(AR37-AK37)</f>
        <v>0</v>
      </c>
      <c r="BG37">
        <f>(AL37-AR37)/(AL37-AK37)</f>
        <v>0</v>
      </c>
      <c r="BH37">
        <f>$B$11*CF37+$C$11*CG37+$F$11*CH37*(1-CK37)</f>
        <v>0</v>
      </c>
      <c r="BI37">
        <f>BH37*BJ37</f>
        <v>0</v>
      </c>
      <c r="BJ37">
        <f>($B$11*$D$9+$C$11*$D$9+$F$11*((CU37+CM37)/MAX(CU37+CM37+CV37, 0.1)*$I$9+CV37/MAX(CU37+CM37+CV37, 0.1)*$J$9))/($B$11+$C$11+$F$11)</f>
        <v>0</v>
      </c>
      <c r="BK37">
        <f>($B$11*$K$9+$C$11*$K$9+$F$11*((CU37+CM37)/MAX(CU37+CM37+CV37, 0.1)*$P$9+CV37/MAX(CU37+CM37+CV37, 0.1)*$Q$9))/($B$11+$C$11+$F$11)</f>
        <v>0</v>
      </c>
      <c r="BL37">
        <v>6</v>
      </c>
      <c r="BM37">
        <v>0.5</v>
      </c>
      <c r="BN37" t="s">
        <v>290</v>
      </c>
      <c r="BO37">
        <v>2</v>
      </c>
      <c r="BP37">
        <v>1605302199.85</v>
      </c>
      <c r="BQ37">
        <v>385.460166666667</v>
      </c>
      <c r="BR37">
        <v>400.077866666667</v>
      </c>
      <c r="BS37">
        <v>33.43189</v>
      </c>
      <c r="BT37">
        <v>30.2936766666667</v>
      </c>
      <c r="BU37">
        <v>383.147766666667</v>
      </c>
      <c r="BV37">
        <v>32.8564566666667</v>
      </c>
      <c r="BW37">
        <v>500.012466666667</v>
      </c>
      <c r="BX37">
        <v>101.7243</v>
      </c>
      <c r="BY37">
        <v>0.10004992</v>
      </c>
      <c r="BZ37">
        <v>33.87187</v>
      </c>
      <c r="CA37">
        <v>33.44142</v>
      </c>
      <c r="CB37">
        <v>999.9</v>
      </c>
      <c r="CC37">
        <v>0</v>
      </c>
      <c r="CD37">
        <v>0</v>
      </c>
      <c r="CE37">
        <v>9995.058</v>
      </c>
      <c r="CF37">
        <v>0</v>
      </c>
      <c r="CG37">
        <v>286.568033333333</v>
      </c>
      <c r="CH37">
        <v>1399.98766666667</v>
      </c>
      <c r="CI37">
        <v>0.89999</v>
      </c>
      <c r="CJ37">
        <v>0.10001</v>
      </c>
      <c r="CK37">
        <v>0</v>
      </c>
      <c r="CL37">
        <v>860.2574</v>
      </c>
      <c r="CM37">
        <v>4.99975</v>
      </c>
      <c r="CN37">
        <v>11925.2866666667</v>
      </c>
      <c r="CO37">
        <v>12177.89</v>
      </c>
      <c r="CP37">
        <v>47.7831333333333</v>
      </c>
      <c r="CQ37">
        <v>48.812</v>
      </c>
      <c r="CR37">
        <v>48.4831333333333</v>
      </c>
      <c r="CS37">
        <v>48.5704666666667</v>
      </c>
      <c r="CT37">
        <v>49.2872</v>
      </c>
      <c r="CU37">
        <v>1255.47766666667</v>
      </c>
      <c r="CV37">
        <v>139.51</v>
      </c>
      <c r="CW37">
        <v>0</v>
      </c>
      <c r="CX37">
        <v>112.400000095367</v>
      </c>
      <c r="CY37">
        <v>0</v>
      </c>
      <c r="CZ37">
        <v>859.433</v>
      </c>
      <c r="DA37">
        <v>-133.46276904252</v>
      </c>
      <c r="DB37">
        <v>-1826.06153599809</v>
      </c>
      <c r="DC37">
        <v>11913.75</v>
      </c>
      <c r="DD37">
        <v>15</v>
      </c>
      <c r="DE37">
        <v>1605301752.1</v>
      </c>
      <c r="DF37" t="s">
        <v>382</v>
      </c>
      <c r="DG37">
        <v>1605301752.1</v>
      </c>
      <c r="DH37">
        <v>1605301745.1</v>
      </c>
      <c r="DI37">
        <v>4</v>
      </c>
      <c r="DJ37">
        <v>0.118</v>
      </c>
      <c r="DK37">
        <v>0.378</v>
      </c>
      <c r="DL37">
        <v>2.312</v>
      </c>
      <c r="DM37">
        <v>0.575</v>
      </c>
      <c r="DN37">
        <v>400</v>
      </c>
      <c r="DO37">
        <v>31</v>
      </c>
      <c r="DP37">
        <v>0.11</v>
      </c>
      <c r="DQ37">
        <v>0.03</v>
      </c>
      <c r="DR37">
        <v>11.1440844584298</v>
      </c>
      <c r="DS37">
        <v>-0.112674858194511</v>
      </c>
      <c r="DT37">
        <v>0.0193754790292124</v>
      </c>
      <c r="DU37">
        <v>1</v>
      </c>
      <c r="DV37">
        <v>-14.6188</v>
      </c>
      <c r="DW37">
        <v>0.00198387096778028</v>
      </c>
      <c r="DX37">
        <v>0.0222031093434259</v>
      </c>
      <c r="DY37">
        <v>1</v>
      </c>
      <c r="DZ37">
        <v>3.13143387096774</v>
      </c>
      <c r="EA37">
        <v>0.443150322580646</v>
      </c>
      <c r="EB37">
        <v>0.0352407492942767</v>
      </c>
      <c r="EC37">
        <v>0</v>
      </c>
      <c r="ED37">
        <v>2</v>
      </c>
      <c r="EE37">
        <v>3</v>
      </c>
      <c r="EF37" t="s">
        <v>325</v>
      </c>
      <c r="EG37">
        <v>100</v>
      </c>
      <c r="EH37">
        <v>100</v>
      </c>
      <c r="EI37">
        <v>2.312</v>
      </c>
      <c r="EJ37">
        <v>0.5754</v>
      </c>
      <c r="EK37">
        <v>2.31229999999988</v>
      </c>
      <c r="EL37">
        <v>0</v>
      </c>
      <c r="EM37">
        <v>0</v>
      </c>
      <c r="EN37">
        <v>0</v>
      </c>
      <c r="EO37">
        <v>0.575430000000001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7.6</v>
      </c>
      <c r="EX37">
        <v>7.7</v>
      </c>
      <c r="EY37">
        <v>2</v>
      </c>
      <c r="EZ37">
        <v>506.679</v>
      </c>
      <c r="FA37">
        <v>520.892</v>
      </c>
      <c r="FB37">
        <v>32.6246</v>
      </c>
      <c r="FC37">
        <v>32.2054</v>
      </c>
      <c r="FD37">
        <v>30</v>
      </c>
      <c r="FE37">
        <v>32.1043</v>
      </c>
      <c r="FF37">
        <v>32.0629</v>
      </c>
      <c r="FG37">
        <v>22.2613</v>
      </c>
      <c r="FH37">
        <v>20.7883</v>
      </c>
      <c r="FI37">
        <v>100</v>
      </c>
      <c r="FJ37">
        <v>-999.9</v>
      </c>
      <c r="FK37">
        <v>400</v>
      </c>
      <c r="FL37">
        <v>30.0666</v>
      </c>
      <c r="FM37">
        <v>101.519</v>
      </c>
      <c r="FN37">
        <v>100.847</v>
      </c>
    </row>
    <row r="38" spans="1:170">
      <c r="A38">
        <v>22</v>
      </c>
      <c r="B38">
        <v>1605302439.6</v>
      </c>
      <c r="C38">
        <v>4695.09999990463</v>
      </c>
      <c r="D38" t="s">
        <v>391</v>
      </c>
      <c r="E38" t="s">
        <v>392</v>
      </c>
      <c r="F38" t="s">
        <v>393</v>
      </c>
      <c r="G38" t="s">
        <v>322</v>
      </c>
      <c r="H38">
        <v>1605302431.6</v>
      </c>
      <c r="I38">
        <f>BW38*AG38*(BS38-BT38)/(100*BL38*(1000-AG38*BS38))</f>
        <v>0</v>
      </c>
      <c r="J38">
        <f>BW38*AG38*(BR38-BQ38*(1000-AG38*BT38)/(1000-AG38*BS38))/(100*BL38)</f>
        <v>0</v>
      </c>
      <c r="K38">
        <f>BQ38 - IF(AG38&gt;1, J38*BL38*100.0/(AI38*CE38), 0)</f>
        <v>0</v>
      </c>
      <c r="L38">
        <f>((R38-I38/2)*K38-J38)/(R38+I38/2)</f>
        <v>0</v>
      </c>
      <c r="M38">
        <f>L38*(BX38+BY38)/1000.0</f>
        <v>0</v>
      </c>
      <c r="N38">
        <f>(BQ38 - IF(AG38&gt;1, J38*BL38*100.0/(AI38*CE38), 0))*(BX38+BY38)/1000.0</f>
        <v>0</v>
      </c>
      <c r="O38">
        <f>2.0/((1/Q38-1/P38)+SIGN(Q38)*SQRT((1/Q38-1/P38)*(1/Q38-1/P38) + 4*BM38/((BM38+1)*(BM38+1))*(2*1/Q38*1/P38-1/P38*1/P38)))</f>
        <v>0</v>
      </c>
      <c r="P38">
        <f>IF(LEFT(BN38,1)&lt;&gt;"0",IF(LEFT(BN38,1)="1",3.0,BO38),$D$5+$E$5*(CE38*BX38/($K$5*1000))+$F$5*(CE38*BX38/($K$5*1000))*MAX(MIN(BL38,$J$5),$I$5)*MAX(MIN(BL38,$J$5),$I$5)+$G$5*MAX(MIN(BL38,$J$5),$I$5)*(CE38*BX38/($K$5*1000))+$H$5*(CE38*BX38/($K$5*1000))*(CE38*BX38/($K$5*1000)))</f>
        <v>0</v>
      </c>
      <c r="Q38">
        <f>I38*(1000-(1000*0.61365*exp(17.502*U38/(240.97+U38))/(BX38+BY38)+BS38)/2)/(1000*0.61365*exp(17.502*U38/(240.97+U38))/(BX38+BY38)-BS38)</f>
        <v>0</v>
      </c>
      <c r="R38">
        <f>1/((BM38+1)/(O38/1.6)+1/(P38/1.37)) + BM38/((BM38+1)/(O38/1.6) + BM38/(P38/1.37))</f>
        <v>0</v>
      </c>
      <c r="S38">
        <f>(BI38*BK38)</f>
        <v>0</v>
      </c>
      <c r="T38">
        <f>(BZ38+(S38+2*0.95*5.67E-8*(((BZ38+$B$7)+273)^4-(BZ38+273)^4)-44100*I38)/(1.84*29.3*P38+8*0.95*5.67E-8*(BZ38+273)^3))</f>
        <v>0</v>
      </c>
      <c r="U38">
        <f>($C$7*CA38+$D$7*CB38+$E$7*T38)</f>
        <v>0</v>
      </c>
      <c r="V38">
        <f>0.61365*exp(17.502*U38/(240.97+U38))</f>
        <v>0</v>
      </c>
      <c r="W38">
        <f>(X38/Y38*100)</f>
        <v>0</v>
      </c>
      <c r="X38">
        <f>BS38*(BX38+BY38)/1000</f>
        <v>0</v>
      </c>
      <c r="Y38">
        <f>0.61365*exp(17.502*BZ38/(240.97+BZ38))</f>
        <v>0</v>
      </c>
      <c r="Z38">
        <f>(V38-BS38*(BX38+BY38)/1000)</f>
        <v>0</v>
      </c>
      <c r="AA38">
        <f>(-I38*44100)</f>
        <v>0</v>
      </c>
      <c r="AB38">
        <f>2*29.3*P38*0.92*(BZ38-U38)</f>
        <v>0</v>
      </c>
      <c r="AC38">
        <f>2*0.95*5.67E-8*(((BZ38+$B$7)+273)^4-(U38+273)^4)</f>
        <v>0</v>
      </c>
      <c r="AD38">
        <f>S38+AC38+AA38+AB38</f>
        <v>0</v>
      </c>
      <c r="AE38">
        <v>0</v>
      </c>
      <c r="AF38">
        <v>0</v>
      </c>
      <c r="AG38">
        <f>IF(AE38*$H$13&gt;=AI38,1.0,(AI38/(AI38-AE38*$H$13)))</f>
        <v>0</v>
      </c>
      <c r="AH38">
        <f>(AG38-1)*100</f>
        <v>0</v>
      </c>
      <c r="AI38">
        <f>MAX(0,($B$13+$C$13*CE38)/(1+$D$13*CE38)*BX38/(BZ38+273)*$E$13)</f>
        <v>0</v>
      </c>
      <c r="AJ38" t="s">
        <v>287</v>
      </c>
      <c r="AK38">
        <v>715.476923076923</v>
      </c>
      <c r="AL38">
        <v>3262.08</v>
      </c>
      <c r="AM38">
        <f>AL38-AK38</f>
        <v>0</v>
      </c>
      <c r="AN38">
        <f>AM38/AL38</f>
        <v>0</v>
      </c>
      <c r="AO38">
        <v>-0.577747479816223</v>
      </c>
      <c r="AP38" t="s">
        <v>394</v>
      </c>
      <c r="AQ38">
        <v>1013.0268</v>
      </c>
      <c r="AR38">
        <v>1230.26</v>
      </c>
      <c r="AS38">
        <f>1-AQ38/AR38</f>
        <v>0</v>
      </c>
      <c r="AT38">
        <v>0.5</v>
      </c>
      <c r="AU38">
        <f>BI38</f>
        <v>0</v>
      </c>
      <c r="AV38">
        <f>J38</f>
        <v>0</v>
      </c>
      <c r="AW38">
        <f>AS38*AT38*AU38</f>
        <v>0</v>
      </c>
      <c r="AX38">
        <f>BC38/AR38</f>
        <v>0</v>
      </c>
      <c r="AY38">
        <f>(AV38-AO38)/AU38</f>
        <v>0</v>
      </c>
      <c r="AZ38">
        <f>(AL38-AR38)/AR38</f>
        <v>0</v>
      </c>
      <c r="BA38" t="s">
        <v>395</v>
      </c>
      <c r="BB38">
        <v>689.7</v>
      </c>
      <c r="BC38">
        <f>AR38-BB38</f>
        <v>0</v>
      </c>
      <c r="BD38">
        <f>(AR38-AQ38)/(AR38-BB38)</f>
        <v>0</v>
      </c>
      <c r="BE38">
        <f>(AL38-AR38)/(AL38-BB38)</f>
        <v>0</v>
      </c>
      <c r="BF38">
        <f>(AR38-AQ38)/(AR38-AK38)</f>
        <v>0</v>
      </c>
      <c r="BG38">
        <f>(AL38-AR38)/(AL38-AK38)</f>
        <v>0</v>
      </c>
      <c r="BH38">
        <f>$B$11*CF38+$C$11*CG38+$F$11*CH38*(1-CK38)</f>
        <v>0</v>
      </c>
      <c r="BI38">
        <f>BH38*BJ38</f>
        <v>0</v>
      </c>
      <c r="BJ38">
        <f>($B$11*$D$9+$C$11*$D$9+$F$11*((CU38+CM38)/MAX(CU38+CM38+CV38, 0.1)*$I$9+CV38/MAX(CU38+CM38+CV38, 0.1)*$J$9))/($B$11+$C$11+$F$11)</f>
        <v>0</v>
      </c>
      <c r="BK38">
        <f>($B$11*$K$9+$C$11*$K$9+$F$11*((CU38+CM38)/MAX(CU38+CM38+CV38, 0.1)*$P$9+CV38/MAX(CU38+CM38+CV38, 0.1)*$Q$9))/($B$11+$C$11+$F$11)</f>
        <v>0</v>
      </c>
      <c r="BL38">
        <v>6</v>
      </c>
      <c r="BM38">
        <v>0.5</v>
      </c>
      <c r="BN38" t="s">
        <v>290</v>
      </c>
      <c r="BO38">
        <v>2</v>
      </c>
      <c r="BP38">
        <v>1605302431.6</v>
      </c>
      <c r="BQ38">
        <v>387.99435483871</v>
      </c>
      <c r="BR38">
        <v>399.999677419355</v>
      </c>
      <c r="BS38">
        <v>36.0830483870968</v>
      </c>
      <c r="BT38">
        <v>34.7863838709677</v>
      </c>
      <c r="BU38">
        <v>385.681967741935</v>
      </c>
      <c r="BV38">
        <v>35.5076096774194</v>
      </c>
      <c r="BW38">
        <v>500.013258064516</v>
      </c>
      <c r="BX38">
        <v>101.724258064516</v>
      </c>
      <c r="BY38">
        <v>0.100018306451613</v>
      </c>
      <c r="BZ38">
        <v>34.2456516129032</v>
      </c>
      <c r="CA38">
        <v>34.6654290322581</v>
      </c>
      <c r="CB38">
        <v>999.9</v>
      </c>
      <c r="CC38">
        <v>0</v>
      </c>
      <c r="CD38">
        <v>0</v>
      </c>
      <c r="CE38">
        <v>10001.3729032258</v>
      </c>
      <c r="CF38">
        <v>0</v>
      </c>
      <c r="CG38">
        <v>274.341451612903</v>
      </c>
      <c r="CH38">
        <v>1400.00451612903</v>
      </c>
      <c r="CI38">
        <v>0.900006677419355</v>
      </c>
      <c r="CJ38">
        <v>0.0999932419354839</v>
      </c>
      <c r="CK38">
        <v>0</v>
      </c>
      <c r="CL38">
        <v>1013.18096774194</v>
      </c>
      <c r="CM38">
        <v>4.99975</v>
      </c>
      <c r="CN38">
        <v>14184.0225806452</v>
      </c>
      <c r="CO38">
        <v>12178.0967741935</v>
      </c>
      <c r="CP38">
        <v>48.0945161290323</v>
      </c>
      <c r="CQ38">
        <v>49.258</v>
      </c>
      <c r="CR38">
        <v>48.8648387096774</v>
      </c>
      <c r="CS38">
        <v>49.0139677419355</v>
      </c>
      <c r="CT38">
        <v>49.624935483871</v>
      </c>
      <c r="CU38">
        <v>1255.51451612903</v>
      </c>
      <c r="CV38">
        <v>139.49</v>
      </c>
      <c r="CW38">
        <v>0</v>
      </c>
      <c r="CX38">
        <v>231</v>
      </c>
      <c r="CY38">
        <v>0</v>
      </c>
      <c r="CZ38">
        <v>1013.0268</v>
      </c>
      <c r="DA38">
        <v>-15.1130769466522</v>
      </c>
      <c r="DB38">
        <v>-214.461538724583</v>
      </c>
      <c r="DC38">
        <v>14181.636</v>
      </c>
      <c r="DD38">
        <v>15</v>
      </c>
      <c r="DE38">
        <v>1605301752.1</v>
      </c>
      <c r="DF38" t="s">
        <v>382</v>
      </c>
      <c r="DG38">
        <v>1605301752.1</v>
      </c>
      <c r="DH38">
        <v>1605301745.1</v>
      </c>
      <c r="DI38">
        <v>4</v>
      </c>
      <c r="DJ38">
        <v>0.118</v>
      </c>
      <c r="DK38">
        <v>0.378</v>
      </c>
      <c r="DL38">
        <v>2.312</v>
      </c>
      <c r="DM38">
        <v>0.575</v>
      </c>
      <c r="DN38">
        <v>400</v>
      </c>
      <c r="DO38">
        <v>31</v>
      </c>
      <c r="DP38">
        <v>0.11</v>
      </c>
      <c r="DQ38">
        <v>0.03</v>
      </c>
      <c r="DR38">
        <v>9.55721464367971</v>
      </c>
      <c r="DS38">
        <v>0.713487661665124</v>
      </c>
      <c r="DT38">
        <v>0.0565894110727945</v>
      </c>
      <c r="DU38">
        <v>0</v>
      </c>
      <c r="DV38">
        <v>-11.9974419354839</v>
      </c>
      <c r="DW38">
        <v>-0.975024193548391</v>
      </c>
      <c r="DX38">
        <v>0.0763937794047248</v>
      </c>
      <c r="DY38">
        <v>0</v>
      </c>
      <c r="DZ38">
        <v>1.29464516129032</v>
      </c>
      <c r="EA38">
        <v>0.242253387096771</v>
      </c>
      <c r="EB38">
        <v>0.0181129108953536</v>
      </c>
      <c r="EC38">
        <v>0</v>
      </c>
      <c r="ED38">
        <v>0</v>
      </c>
      <c r="EE38">
        <v>3</v>
      </c>
      <c r="EF38" t="s">
        <v>292</v>
      </c>
      <c r="EG38">
        <v>100</v>
      </c>
      <c r="EH38">
        <v>100</v>
      </c>
      <c r="EI38">
        <v>2.312</v>
      </c>
      <c r="EJ38">
        <v>0.5754</v>
      </c>
      <c r="EK38">
        <v>2.31229999999988</v>
      </c>
      <c r="EL38">
        <v>0</v>
      </c>
      <c r="EM38">
        <v>0</v>
      </c>
      <c r="EN38">
        <v>0</v>
      </c>
      <c r="EO38">
        <v>0.575430000000001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11.5</v>
      </c>
      <c r="EX38">
        <v>11.6</v>
      </c>
      <c r="EY38">
        <v>2</v>
      </c>
      <c r="EZ38">
        <v>519.416</v>
      </c>
      <c r="FA38">
        <v>526.905</v>
      </c>
      <c r="FB38">
        <v>32.8568</v>
      </c>
      <c r="FC38">
        <v>32.1826</v>
      </c>
      <c r="FD38">
        <v>30.0001</v>
      </c>
      <c r="FE38">
        <v>32.0759</v>
      </c>
      <c r="FF38">
        <v>32.0376</v>
      </c>
      <c r="FG38">
        <v>22.3586</v>
      </c>
      <c r="FH38">
        <v>0</v>
      </c>
      <c r="FI38">
        <v>100</v>
      </c>
      <c r="FJ38">
        <v>-999.9</v>
      </c>
      <c r="FK38">
        <v>400</v>
      </c>
      <c r="FL38">
        <v>35.3989</v>
      </c>
      <c r="FM38">
        <v>101.521</v>
      </c>
      <c r="FN38">
        <v>100.844</v>
      </c>
    </row>
    <row r="39" spans="1:170">
      <c r="A39">
        <v>23</v>
      </c>
      <c r="B39">
        <v>1605302755.6</v>
      </c>
      <c r="C39">
        <v>5011.09999990463</v>
      </c>
      <c r="D39" t="s">
        <v>396</v>
      </c>
      <c r="E39" t="s">
        <v>397</v>
      </c>
      <c r="F39" t="s">
        <v>393</v>
      </c>
      <c r="G39" t="s">
        <v>322</v>
      </c>
      <c r="H39">
        <v>1605302747.6</v>
      </c>
      <c r="I39">
        <f>BW39*AG39*(BS39-BT39)/(100*BL39*(1000-AG39*BS39))</f>
        <v>0</v>
      </c>
      <c r="J39">
        <f>BW39*AG39*(BR39-BQ39*(1000-AG39*BT39)/(1000-AG39*BS39))/(100*BL39)</f>
        <v>0</v>
      </c>
      <c r="K39">
        <f>BQ39 - IF(AG39&gt;1, J39*BL39*100.0/(AI39*CE39), 0)</f>
        <v>0</v>
      </c>
      <c r="L39">
        <f>((R39-I39/2)*K39-J39)/(R39+I39/2)</f>
        <v>0</v>
      </c>
      <c r="M39">
        <f>L39*(BX39+BY39)/1000.0</f>
        <v>0</v>
      </c>
      <c r="N39">
        <f>(BQ39 - IF(AG39&gt;1, J39*BL39*100.0/(AI39*CE39), 0))*(BX39+BY39)/1000.0</f>
        <v>0</v>
      </c>
      <c r="O39">
        <f>2.0/((1/Q39-1/P39)+SIGN(Q39)*SQRT((1/Q39-1/P39)*(1/Q39-1/P39) + 4*BM39/((BM39+1)*(BM39+1))*(2*1/Q39*1/P39-1/P39*1/P39)))</f>
        <v>0</v>
      </c>
      <c r="P39">
        <f>IF(LEFT(BN39,1)&lt;&gt;"0",IF(LEFT(BN39,1)="1",3.0,BO39),$D$5+$E$5*(CE39*BX39/($K$5*1000))+$F$5*(CE39*BX39/($K$5*1000))*MAX(MIN(BL39,$J$5),$I$5)*MAX(MIN(BL39,$J$5),$I$5)+$G$5*MAX(MIN(BL39,$J$5),$I$5)*(CE39*BX39/($K$5*1000))+$H$5*(CE39*BX39/($K$5*1000))*(CE39*BX39/($K$5*1000)))</f>
        <v>0</v>
      </c>
      <c r="Q39">
        <f>I39*(1000-(1000*0.61365*exp(17.502*U39/(240.97+U39))/(BX39+BY39)+BS39)/2)/(1000*0.61365*exp(17.502*U39/(240.97+U39))/(BX39+BY39)-BS39)</f>
        <v>0</v>
      </c>
      <c r="R39">
        <f>1/((BM39+1)/(O39/1.6)+1/(P39/1.37)) + BM39/((BM39+1)/(O39/1.6) + BM39/(P39/1.37))</f>
        <v>0</v>
      </c>
      <c r="S39">
        <f>(BI39*BK39)</f>
        <v>0</v>
      </c>
      <c r="T39">
        <f>(BZ39+(S39+2*0.95*5.67E-8*(((BZ39+$B$7)+273)^4-(BZ39+273)^4)-44100*I39)/(1.84*29.3*P39+8*0.95*5.67E-8*(BZ39+273)^3))</f>
        <v>0</v>
      </c>
      <c r="U39">
        <f>($C$7*CA39+$D$7*CB39+$E$7*T39)</f>
        <v>0</v>
      </c>
      <c r="V39">
        <f>0.61365*exp(17.502*U39/(240.97+U39))</f>
        <v>0</v>
      </c>
      <c r="W39">
        <f>(X39/Y39*100)</f>
        <v>0</v>
      </c>
      <c r="X39">
        <f>BS39*(BX39+BY39)/1000</f>
        <v>0</v>
      </c>
      <c r="Y39">
        <f>0.61365*exp(17.502*BZ39/(240.97+BZ39))</f>
        <v>0</v>
      </c>
      <c r="Z39">
        <f>(V39-BS39*(BX39+BY39)/1000)</f>
        <v>0</v>
      </c>
      <c r="AA39">
        <f>(-I39*44100)</f>
        <v>0</v>
      </c>
      <c r="AB39">
        <f>2*29.3*P39*0.92*(BZ39-U39)</f>
        <v>0</v>
      </c>
      <c r="AC39">
        <f>2*0.95*5.67E-8*(((BZ39+$B$7)+273)^4-(U39+273)^4)</f>
        <v>0</v>
      </c>
      <c r="AD39">
        <f>S39+AC39+AA39+AB39</f>
        <v>0</v>
      </c>
      <c r="AE39">
        <v>0</v>
      </c>
      <c r="AF39">
        <v>0</v>
      </c>
      <c r="AG39">
        <f>IF(AE39*$H$13&gt;=AI39,1.0,(AI39/(AI39-AE39*$H$13)))</f>
        <v>0</v>
      </c>
      <c r="AH39">
        <f>(AG39-1)*100</f>
        <v>0</v>
      </c>
      <c r="AI39">
        <f>MAX(0,($B$13+$C$13*CE39)/(1+$D$13*CE39)*BX39/(BZ39+273)*$E$13)</f>
        <v>0</v>
      </c>
      <c r="AJ39" t="s">
        <v>287</v>
      </c>
      <c r="AK39">
        <v>715.476923076923</v>
      </c>
      <c r="AL39">
        <v>3262.08</v>
      </c>
      <c r="AM39">
        <f>AL39-AK39</f>
        <v>0</v>
      </c>
      <c r="AN39">
        <f>AM39/AL39</f>
        <v>0</v>
      </c>
      <c r="AO39">
        <v>-0.577747479816223</v>
      </c>
      <c r="AP39" t="s">
        <v>398</v>
      </c>
      <c r="AQ39">
        <v>1022.82461538462</v>
      </c>
      <c r="AR39">
        <v>1191.2</v>
      </c>
      <c r="AS39">
        <f>1-AQ39/AR39</f>
        <v>0</v>
      </c>
      <c r="AT39">
        <v>0.5</v>
      </c>
      <c r="AU39">
        <f>BI39</f>
        <v>0</v>
      </c>
      <c r="AV39">
        <f>J39</f>
        <v>0</v>
      </c>
      <c r="AW39">
        <f>AS39*AT39*AU39</f>
        <v>0</v>
      </c>
      <c r="AX39">
        <f>BC39/AR39</f>
        <v>0</v>
      </c>
      <c r="AY39">
        <f>(AV39-AO39)/AU39</f>
        <v>0</v>
      </c>
      <c r="AZ39">
        <f>(AL39-AR39)/AR39</f>
        <v>0</v>
      </c>
      <c r="BA39" t="s">
        <v>399</v>
      </c>
      <c r="BB39">
        <v>364.27</v>
      </c>
      <c r="BC39">
        <f>AR39-BB39</f>
        <v>0</v>
      </c>
      <c r="BD39">
        <f>(AR39-AQ39)/(AR39-BB39)</f>
        <v>0</v>
      </c>
      <c r="BE39">
        <f>(AL39-AR39)/(AL39-BB39)</f>
        <v>0</v>
      </c>
      <c r="BF39">
        <f>(AR39-AQ39)/(AR39-AK39)</f>
        <v>0</v>
      </c>
      <c r="BG39">
        <f>(AL39-AR39)/(AL39-AK39)</f>
        <v>0</v>
      </c>
      <c r="BH39">
        <f>$B$11*CF39+$C$11*CG39+$F$11*CH39*(1-CK39)</f>
        <v>0</v>
      </c>
      <c r="BI39">
        <f>BH39*BJ39</f>
        <v>0</v>
      </c>
      <c r="BJ39">
        <f>($B$11*$D$9+$C$11*$D$9+$F$11*((CU39+CM39)/MAX(CU39+CM39+CV39, 0.1)*$I$9+CV39/MAX(CU39+CM39+CV39, 0.1)*$J$9))/($B$11+$C$11+$F$11)</f>
        <v>0</v>
      </c>
      <c r="BK39">
        <f>($B$11*$K$9+$C$11*$K$9+$F$11*((CU39+CM39)/MAX(CU39+CM39+CV39, 0.1)*$P$9+CV39/MAX(CU39+CM39+CV39, 0.1)*$Q$9))/($B$11+$C$11+$F$11)</f>
        <v>0</v>
      </c>
      <c r="BL39">
        <v>6</v>
      </c>
      <c r="BM39">
        <v>0.5</v>
      </c>
      <c r="BN39" t="s">
        <v>290</v>
      </c>
      <c r="BO39">
        <v>2</v>
      </c>
      <c r="BP39">
        <v>1605302747.6</v>
      </c>
      <c r="BQ39">
        <v>391.873290322581</v>
      </c>
      <c r="BR39">
        <v>399.994225806452</v>
      </c>
      <c r="BS39">
        <v>35.5952419354839</v>
      </c>
      <c r="BT39">
        <v>34.7262677419355</v>
      </c>
      <c r="BU39">
        <v>389.561064516129</v>
      </c>
      <c r="BV39">
        <v>35.0198129032258</v>
      </c>
      <c r="BW39">
        <v>500.005290322581</v>
      </c>
      <c r="BX39">
        <v>101.724290322581</v>
      </c>
      <c r="BY39">
        <v>0.0999642</v>
      </c>
      <c r="BZ39">
        <v>34.6429483870968</v>
      </c>
      <c r="CA39">
        <v>34.6924451612903</v>
      </c>
      <c r="CB39">
        <v>999.9</v>
      </c>
      <c r="CC39">
        <v>0</v>
      </c>
      <c r="CD39">
        <v>0</v>
      </c>
      <c r="CE39">
        <v>9998.93064516129</v>
      </c>
      <c r="CF39">
        <v>0</v>
      </c>
      <c r="CG39">
        <v>287.966161290323</v>
      </c>
      <c r="CH39">
        <v>1399.98419354839</v>
      </c>
      <c r="CI39">
        <v>0.900006322580645</v>
      </c>
      <c r="CJ39">
        <v>0.0999935677419354</v>
      </c>
      <c r="CK39">
        <v>0</v>
      </c>
      <c r="CL39">
        <v>1022.89032258065</v>
      </c>
      <c r="CM39">
        <v>4.99975</v>
      </c>
      <c r="CN39">
        <v>14287.9870967742</v>
      </c>
      <c r="CO39">
        <v>12177.935483871</v>
      </c>
      <c r="CP39">
        <v>48.4594838709677</v>
      </c>
      <c r="CQ39">
        <v>49.788</v>
      </c>
      <c r="CR39">
        <v>49.271935483871</v>
      </c>
      <c r="CS39">
        <v>49.517935483871</v>
      </c>
      <c r="CT39">
        <v>50.042</v>
      </c>
      <c r="CU39">
        <v>1255.49322580645</v>
      </c>
      <c r="CV39">
        <v>139.492580645161</v>
      </c>
      <c r="CW39">
        <v>0</v>
      </c>
      <c r="CX39">
        <v>315.200000047684</v>
      </c>
      <c r="CY39">
        <v>0</v>
      </c>
      <c r="CZ39">
        <v>1022.82461538462</v>
      </c>
      <c r="DA39">
        <v>-6.30769229462713</v>
      </c>
      <c r="DB39">
        <v>-75.357264870943</v>
      </c>
      <c r="DC39">
        <v>14287.2923076923</v>
      </c>
      <c r="DD39">
        <v>15</v>
      </c>
      <c r="DE39">
        <v>1605301752.1</v>
      </c>
      <c r="DF39" t="s">
        <v>382</v>
      </c>
      <c r="DG39">
        <v>1605301752.1</v>
      </c>
      <c r="DH39">
        <v>1605301745.1</v>
      </c>
      <c r="DI39">
        <v>4</v>
      </c>
      <c r="DJ39">
        <v>0.118</v>
      </c>
      <c r="DK39">
        <v>0.378</v>
      </c>
      <c r="DL39">
        <v>2.312</v>
      </c>
      <c r="DM39">
        <v>0.575</v>
      </c>
      <c r="DN39">
        <v>400</v>
      </c>
      <c r="DO39">
        <v>31</v>
      </c>
      <c r="DP39">
        <v>0.11</v>
      </c>
      <c r="DQ39">
        <v>0.03</v>
      </c>
      <c r="DR39">
        <v>6.45510099006859</v>
      </c>
      <c r="DS39">
        <v>1.37121154944647</v>
      </c>
      <c r="DT39">
        <v>0.102427269337194</v>
      </c>
      <c r="DU39">
        <v>0</v>
      </c>
      <c r="DV39">
        <v>-8.10469129032258</v>
      </c>
      <c r="DW39">
        <v>-1.79945758064514</v>
      </c>
      <c r="DX39">
        <v>0.137768959932619</v>
      </c>
      <c r="DY39">
        <v>0</v>
      </c>
      <c r="DZ39">
        <v>0.865777806451613</v>
      </c>
      <c r="EA39">
        <v>0.374957564516125</v>
      </c>
      <c r="EB39">
        <v>0.0279613524759644</v>
      </c>
      <c r="EC39">
        <v>0</v>
      </c>
      <c r="ED39">
        <v>0</v>
      </c>
      <c r="EE39">
        <v>3</v>
      </c>
      <c r="EF39" t="s">
        <v>292</v>
      </c>
      <c r="EG39">
        <v>100</v>
      </c>
      <c r="EH39">
        <v>100</v>
      </c>
      <c r="EI39">
        <v>2.312</v>
      </c>
      <c r="EJ39">
        <v>0.5754</v>
      </c>
      <c r="EK39">
        <v>2.31229999999988</v>
      </c>
      <c r="EL39">
        <v>0</v>
      </c>
      <c r="EM39">
        <v>0</v>
      </c>
      <c r="EN39">
        <v>0</v>
      </c>
      <c r="EO39">
        <v>0.575430000000001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16.7</v>
      </c>
      <c r="EX39">
        <v>16.8</v>
      </c>
      <c r="EY39">
        <v>2</v>
      </c>
      <c r="EZ39">
        <v>500.846</v>
      </c>
      <c r="FA39">
        <v>526.25</v>
      </c>
      <c r="FB39">
        <v>33.199</v>
      </c>
      <c r="FC39">
        <v>32.1985</v>
      </c>
      <c r="FD39">
        <v>30.0001</v>
      </c>
      <c r="FE39">
        <v>32.0709</v>
      </c>
      <c r="FF39">
        <v>32.0281</v>
      </c>
      <c r="FG39">
        <v>22.3797</v>
      </c>
      <c r="FH39">
        <v>0</v>
      </c>
      <c r="FI39">
        <v>100</v>
      </c>
      <c r="FJ39">
        <v>-999.9</v>
      </c>
      <c r="FK39">
        <v>400</v>
      </c>
      <c r="FL39">
        <v>35.9646</v>
      </c>
      <c r="FM39">
        <v>101.531</v>
      </c>
      <c r="FN39">
        <v>100.849</v>
      </c>
    </row>
    <row r="40" spans="1:170">
      <c r="A40">
        <v>24</v>
      </c>
      <c r="B40">
        <v>1605302976</v>
      </c>
      <c r="C40">
        <v>5231.5</v>
      </c>
      <c r="D40" t="s">
        <v>400</v>
      </c>
      <c r="E40" t="s">
        <v>401</v>
      </c>
      <c r="F40" t="s">
        <v>393</v>
      </c>
      <c r="G40" t="s">
        <v>322</v>
      </c>
      <c r="H40">
        <v>1605302968.25</v>
      </c>
      <c r="I40">
        <f>BW40*AG40*(BS40-BT40)/(100*BL40*(1000-AG40*BS40))</f>
        <v>0</v>
      </c>
      <c r="J40">
        <f>BW40*AG40*(BR40-BQ40*(1000-AG40*BT40)/(1000-AG40*BS40))/(100*BL40)</f>
        <v>0</v>
      </c>
      <c r="K40">
        <f>BQ40 - IF(AG40&gt;1, J40*BL40*100.0/(AI40*CE40), 0)</f>
        <v>0</v>
      </c>
      <c r="L40">
        <f>((R40-I40/2)*K40-J40)/(R40+I40/2)</f>
        <v>0</v>
      </c>
      <c r="M40">
        <f>L40*(BX40+BY40)/1000.0</f>
        <v>0</v>
      </c>
      <c r="N40">
        <f>(BQ40 - IF(AG40&gt;1, J40*BL40*100.0/(AI40*CE40), 0))*(BX40+BY40)/1000.0</f>
        <v>0</v>
      </c>
      <c r="O40">
        <f>2.0/((1/Q40-1/P40)+SIGN(Q40)*SQRT((1/Q40-1/P40)*(1/Q40-1/P40) + 4*BM40/((BM40+1)*(BM40+1))*(2*1/Q40*1/P40-1/P40*1/P40)))</f>
        <v>0</v>
      </c>
      <c r="P40">
        <f>IF(LEFT(BN40,1)&lt;&gt;"0",IF(LEFT(BN40,1)="1",3.0,BO40),$D$5+$E$5*(CE40*BX40/($K$5*1000))+$F$5*(CE40*BX40/($K$5*1000))*MAX(MIN(BL40,$J$5),$I$5)*MAX(MIN(BL40,$J$5),$I$5)+$G$5*MAX(MIN(BL40,$J$5),$I$5)*(CE40*BX40/($K$5*1000))+$H$5*(CE40*BX40/($K$5*1000))*(CE40*BX40/($K$5*1000)))</f>
        <v>0</v>
      </c>
      <c r="Q40">
        <f>I40*(1000-(1000*0.61365*exp(17.502*U40/(240.97+U40))/(BX40+BY40)+BS40)/2)/(1000*0.61365*exp(17.502*U40/(240.97+U40))/(BX40+BY40)-BS40)</f>
        <v>0</v>
      </c>
      <c r="R40">
        <f>1/((BM40+1)/(O40/1.6)+1/(P40/1.37)) + BM40/((BM40+1)/(O40/1.6) + BM40/(P40/1.37))</f>
        <v>0</v>
      </c>
      <c r="S40">
        <f>(BI40*BK40)</f>
        <v>0</v>
      </c>
      <c r="T40">
        <f>(BZ40+(S40+2*0.95*5.67E-8*(((BZ40+$B$7)+273)^4-(BZ40+273)^4)-44100*I40)/(1.84*29.3*P40+8*0.95*5.67E-8*(BZ40+273)^3))</f>
        <v>0</v>
      </c>
      <c r="U40">
        <f>($C$7*CA40+$D$7*CB40+$E$7*T40)</f>
        <v>0</v>
      </c>
      <c r="V40">
        <f>0.61365*exp(17.502*U40/(240.97+U40))</f>
        <v>0</v>
      </c>
      <c r="W40">
        <f>(X40/Y40*100)</f>
        <v>0</v>
      </c>
      <c r="X40">
        <f>BS40*(BX40+BY40)/1000</f>
        <v>0</v>
      </c>
      <c r="Y40">
        <f>0.61365*exp(17.502*BZ40/(240.97+BZ40))</f>
        <v>0</v>
      </c>
      <c r="Z40">
        <f>(V40-BS40*(BX40+BY40)/1000)</f>
        <v>0</v>
      </c>
      <c r="AA40">
        <f>(-I40*44100)</f>
        <v>0</v>
      </c>
      <c r="AB40">
        <f>2*29.3*P40*0.92*(BZ40-U40)</f>
        <v>0</v>
      </c>
      <c r="AC40">
        <f>2*0.95*5.67E-8*(((BZ40+$B$7)+273)^4-(U40+273)^4)</f>
        <v>0</v>
      </c>
      <c r="AD40">
        <f>S40+AC40+AA40+AB40</f>
        <v>0</v>
      </c>
      <c r="AE40">
        <v>0</v>
      </c>
      <c r="AF40">
        <v>0</v>
      </c>
      <c r="AG40">
        <f>IF(AE40*$H$13&gt;=AI40,1.0,(AI40/(AI40-AE40*$H$13)))</f>
        <v>0</v>
      </c>
      <c r="AH40">
        <f>(AG40-1)*100</f>
        <v>0</v>
      </c>
      <c r="AI40">
        <f>MAX(0,($B$13+$C$13*CE40)/(1+$D$13*CE40)*BX40/(BZ40+273)*$E$13)</f>
        <v>0</v>
      </c>
      <c r="AJ40" t="s">
        <v>287</v>
      </c>
      <c r="AK40">
        <v>715.476923076923</v>
      </c>
      <c r="AL40">
        <v>3262.08</v>
      </c>
      <c r="AM40">
        <f>AL40-AK40</f>
        <v>0</v>
      </c>
      <c r="AN40">
        <f>AM40/AL40</f>
        <v>0</v>
      </c>
      <c r="AO40">
        <v>-0.577747479816223</v>
      </c>
      <c r="AP40" t="s">
        <v>402</v>
      </c>
      <c r="AQ40">
        <v>943.9005</v>
      </c>
      <c r="AR40">
        <v>1134.67</v>
      </c>
      <c r="AS40">
        <f>1-AQ40/AR40</f>
        <v>0</v>
      </c>
      <c r="AT40">
        <v>0.5</v>
      </c>
      <c r="AU40">
        <f>BI40</f>
        <v>0</v>
      </c>
      <c r="AV40">
        <f>J40</f>
        <v>0</v>
      </c>
      <c r="AW40">
        <f>AS40*AT40*AU40</f>
        <v>0</v>
      </c>
      <c r="AX40">
        <f>BC40/AR40</f>
        <v>0</v>
      </c>
      <c r="AY40">
        <f>(AV40-AO40)/AU40</f>
        <v>0</v>
      </c>
      <c r="AZ40">
        <f>(AL40-AR40)/AR40</f>
        <v>0</v>
      </c>
      <c r="BA40" t="s">
        <v>403</v>
      </c>
      <c r="BB40">
        <v>640.68</v>
      </c>
      <c r="BC40">
        <f>AR40-BB40</f>
        <v>0</v>
      </c>
      <c r="BD40">
        <f>(AR40-AQ40)/(AR40-BB40)</f>
        <v>0</v>
      </c>
      <c r="BE40">
        <f>(AL40-AR40)/(AL40-BB40)</f>
        <v>0</v>
      </c>
      <c r="BF40">
        <f>(AR40-AQ40)/(AR40-AK40)</f>
        <v>0</v>
      </c>
      <c r="BG40">
        <f>(AL40-AR40)/(AL40-AK40)</f>
        <v>0</v>
      </c>
      <c r="BH40">
        <f>$B$11*CF40+$C$11*CG40+$F$11*CH40*(1-CK40)</f>
        <v>0</v>
      </c>
      <c r="BI40">
        <f>BH40*BJ40</f>
        <v>0</v>
      </c>
      <c r="BJ40">
        <f>($B$11*$D$9+$C$11*$D$9+$F$11*((CU40+CM40)/MAX(CU40+CM40+CV40, 0.1)*$I$9+CV40/MAX(CU40+CM40+CV40, 0.1)*$J$9))/($B$11+$C$11+$F$11)</f>
        <v>0</v>
      </c>
      <c r="BK40">
        <f>($B$11*$K$9+$C$11*$K$9+$F$11*((CU40+CM40)/MAX(CU40+CM40+CV40, 0.1)*$P$9+CV40/MAX(CU40+CM40+CV40, 0.1)*$Q$9))/($B$11+$C$11+$F$11)</f>
        <v>0</v>
      </c>
      <c r="BL40">
        <v>6</v>
      </c>
      <c r="BM40">
        <v>0.5</v>
      </c>
      <c r="BN40" t="s">
        <v>290</v>
      </c>
      <c r="BO40">
        <v>2</v>
      </c>
      <c r="BP40">
        <v>1605302968.25</v>
      </c>
      <c r="BQ40">
        <v>390.297333333333</v>
      </c>
      <c r="BR40">
        <v>400.003866666667</v>
      </c>
      <c r="BS40">
        <v>35.7766533333333</v>
      </c>
      <c r="BT40">
        <v>34.7009933333333</v>
      </c>
      <c r="BU40">
        <v>387.984966666667</v>
      </c>
      <c r="BV40">
        <v>35.2012333333333</v>
      </c>
      <c r="BW40">
        <v>500.010266666667</v>
      </c>
      <c r="BX40">
        <v>101.712</v>
      </c>
      <c r="BY40">
        <v>0.0999851366666667</v>
      </c>
      <c r="BZ40">
        <v>34.6710666666667</v>
      </c>
      <c r="CA40">
        <v>35.0586166666667</v>
      </c>
      <c r="CB40">
        <v>999.9</v>
      </c>
      <c r="CC40">
        <v>0</v>
      </c>
      <c r="CD40">
        <v>0</v>
      </c>
      <c r="CE40">
        <v>10006.0266666667</v>
      </c>
      <c r="CF40">
        <v>0</v>
      </c>
      <c r="CG40">
        <v>276.6129</v>
      </c>
      <c r="CH40">
        <v>1399.982</v>
      </c>
      <c r="CI40">
        <v>0.899992</v>
      </c>
      <c r="CJ40">
        <v>0.100008</v>
      </c>
      <c r="CK40">
        <v>0</v>
      </c>
      <c r="CL40">
        <v>943.8864</v>
      </c>
      <c r="CM40">
        <v>4.99975</v>
      </c>
      <c r="CN40">
        <v>13244.3433333333</v>
      </c>
      <c r="CO40">
        <v>12177.85</v>
      </c>
      <c r="CP40">
        <v>48.7311</v>
      </c>
      <c r="CQ40">
        <v>50</v>
      </c>
      <c r="CR40">
        <v>49.531</v>
      </c>
      <c r="CS40">
        <v>49.7540666666667</v>
      </c>
      <c r="CT40">
        <v>50.2603333333333</v>
      </c>
      <c r="CU40">
        <v>1255.472</v>
      </c>
      <c r="CV40">
        <v>139.51</v>
      </c>
      <c r="CW40">
        <v>0</v>
      </c>
      <c r="CX40">
        <v>219.400000095367</v>
      </c>
      <c r="CY40">
        <v>0</v>
      </c>
      <c r="CZ40">
        <v>943.9005</v>
      </c>
      <c r="DA40">
        <v>-32.8994530185331</v>
      </c>
      <c r="DB40">
        <v>-481.822222521831</v>
      </c>
      <c r="DC40">
        <v>13244.4807692308</v>
      </c>
      <c r="DD40">
        <v>15</v>
      </c>
      <c r="DE40">
        <v>1605301752.1</v>
      </c>
      <c r="DF40" t="s">
        <v>382</v>
      </c>
      <c r="DG40">
        <v>1605301752.1</v>
      </c>
      <c r="DH40">
        <v>1605301745.1</v>
      </c>
      <c r="DI40">
        <v>4</v>
      </c>
      <c r="DJ40">
        <v>0.118</v>
      </c>
      <c r="DK40">
        <v>0.378</v>
      </c>
      <c r="DL40">
        <v>2.312</v>
      </c>
      <c r="DM40">
        <v>0.575</v>
      </c>
      <c r="DN40">
        <v>400</v>
      </c>
      <c r="DO40">
        <v>31</v>
      </c>
      <c r="DP40">
        <v>0.11</v>
      </c>
      <c r="DQ40">
        <v>0.03</v>
      </c>
      <c r="DR40">
        <v>7.72268169965226</v>
      </c>
      <c r="DS40">
        <v>0.269590764300484</v>
      </c>
      <c r="DT40">
        <v>0.0245543142304881</v>
      </c>
      <c r="DU40">
        <v>1</v>
      </c>
      <c r="DV40">
        <v>-9.70220258064516</v>
      </c>
      <c r="DW40">
        <v>-0.450095322580638</v>
      </c>
      <c r="DX40">
        <v>0.0377872630843355</v>
      </c>
      <c r="DY40">
        <v>0</v>
      </c>
      <c r="DZ40">
        <v>1.07164193548387</v>
      </c>
      <c r="EA40">
        <v>0.304136612903225</v>
      </c>
      <c r="EB40">
        <v>0.0227748563140335</v>
      </c>
      <c r="EC40">
        <v>0</v>
      </c>
      <c r="ED40">
        <v>1</v>
      </c>
      <c r="EE40">
        <v>3</v>
      </c>
      <c r="EF40" t="s">
        <v>318</v>
      </c>
      <c r="EG40">
        <v>100</v>
      </c>
      <c r="EH40">
        <v>100</v>
      </c>
      <c r="EI40">
        <v>2.312</v>
      </c>
      <c r="EJ40">
        <v>0.5754</v>
      </c>
      <c r="EK40">
        <v>2.31229999999988</v>
      </c>
      <c r="EL40">
        <v>0</v>
      </c>
      <c r="EM40">
        <v>0</v>
      </c>
      <c r="EN40">
        <v>0</v>
      </c>
      <c r="EO40">
        <v>0.575430000000001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20.4</v>
      </c>
      <c r="EX40">
        <v>20.5</v>
      </c>
      <c r="EY40">
        <v>2</v>
      </c>
      <c r="EZ40">
        <v>512.544</v>
      </c>
      <c r="FA40">
        <v>525.716</v>
      </c>
      <c r="FB40">
        <v>33.259</v>
      </c>
      <c r="FC40">
        <v>32.1912</v>
      </c>
      <c r="FD40">
        <v>30</v>
      </c>
      <c r="FE40">
        <v>32.0597</v>
      </c>
      <c r="FF40">
        <v>32.0151</v>
      </c>
      <c r="FG40">
        <v>22.3934</v>
      </c>
      <c r="FH40">
        <v>0</v>
      </c>
      <c r="FI40">
        <v>100</v>
      </c>
      <c r="FJ40">
        <v>-999.9</v>
      </c>
      <c r="FK40">
        <v>400</v>
      </c>
      <c r="FL40">
        <v>35.5678</v>
      </c>
      <c r="FM40">
        <v>101.535</v>
      </c>
      <c r="FN40">
        <v>100.849</v>
      </c>
    </row>
    <row r="41" spans="1:170">
      <c r="A41">
        <v>25</v>
      </c>
      <c r="B41">
        <v>1605303181</v>
      </c>
      <c r="C41">
        <v>5436.5</v>
      </c>
      <c r="D41" t="s">
        <v>404</v>
      </c>
      <c r="E41" t="s">
        <v>405</v>
      </c>
      <c r="F41" t="s">
        <v>406</v>
      </c>
      <c r="G41" t="s">
        <v>286</v>
      </c>
      <c r="H41">
        <v>1605303173</v>
      </c>
      <c r="I41">
        <f>BW41*AG41*(BS41-BT41)/(100*BL41*(1000-AG41*BS41))</f>
        <v>0</v>
      </c>
      <c r="J41">
        <f>BW41*AG41*(BR41-BQ41*(1000-AG41*BT41)/(1000-AG41*BS41))/(100*BL41)</f>
        <v>0</v>
      </c>
      <c r="K41">
        <f>BQ41 - IF(AG41&gt;1, J41*BL41*100.0/(AI41*CE41), 0)</f>
        <v>0</v>
      </c>
      <c r="L41">
        <f>((R41-I41/2)*K41-J41)/(R41+I41/2)</f>
        <v>0</v>
      </c>
      <c r="M41">
        <f>L41*(BX41+BY41)/1000.0</f>
        <v>0</v>
      </c>
      <c r="N41">
        <f>(BQ41 - IF(AG41&gt;1, J41*BL41*100.0/(AI41*CE41), 0))*(BX41+BY41)/1000.0</f>
        <v>0</v>
      </c>
      <c r="O41">
        <f>2.0/((1/Q41-1/P41)+SIGN(Q41)*SQRT((1/Q41-1/P41)*(1/Q41-1/P41) + 4*BM41/((BM41+1)*(BM41+1))*(2*1/Q41*1/P41-1/P41*1/P41)))</f>
        <v>0</v>
      </c>
      <c r="P41">
        <f>IF(LEFT(BN41,1)&lt;&gt;"0",IF(LEFT(BN41,1)="1",3.0,BO41),$D$5+$E$5*(CE41*BX41/($K$5*1000))+$F$5*(CE41*BX41/($K$5*1000))*MAX(MIN(BL41,$J$5),$I$5)*MAX(MIN(BL41,$J$5),$I$5)+$G$5*MAX(MIN(BL41,$J$5),$I$5)*(CE41*BX41/($K$5*1000))+$H$5*(CE41*BX41/($K$5*1000))*(CE41*BX41/($K$5*1000)))</f>
        <v>0</v>
      </c>
      <c r="Q41">
        <f>I41*(1000-(1000*0.61365*exp(17.502*U41/(240.97+U41))/(BX41+BY41)+BS41)/2)/(1000*0.61365*exp(17.502*U41/(240.97+U41))/(BX41+BY41)-BS41)</f>
        <v>0</v>
      </c>
      <c r="R41">
        <f>1/((BM41+1)/(O41/1.6)+1/(P41/1.37)) + BM41/((BM41+1)/(O41/1.6) + BM41/(P41/1.37))</f>
        <v>0</v>
      </c>
      <c r="S41">
        <f>(BI41*BK41)</f>
        <v>0</v>
      </c>
      <c r="T41">
        <f>(BZ41+(S41+2*0.95*5.67E-8*(((BZ41+$B$7)+273)^4-(BZ41+273)^4)-44100*I41)/(1.84*29.3*P41+8*0.95*5.67E-8*(BZ41+273)^3))</f>
        <v>0</v>
      </c>
      <c r="U41">
        <f>($C$7*CA41+$D$7*CB41+$E$7*T41)</f>
        <v>0</v>
      </c>
      <c r="V41">
        <f>0.61365*exp(17.502*U41/(240.97+U41))</f>
        <v>0</v>
      </c>
      <c r="W41">
        <f>(X41/Y41*100)</f>
        <v>0</v>
      </c>
      <c r="X41">
        <f>BS41*(BX41+BY41)/1000</f>
        <v>0</v>
      </c>
      <c r="Y41">
        <f>0.61365*exp(17.502*BZ41/(240.97+BZ41))</f>
        <v>0</v>
      </c>
      <c r="Z41">
        <f>(V41-BS41*(BX41+BY41)/1000)</f>
        <v>0</v>
      </c>
      <c r="AA41">
        <f>(-I41*44100)</f>
        <v>0</v>
      </c>
      <c r="AB41">
        <f>2*29.3*P41*0.92*(BZ41-U41)</f>
        <v>0</v>
      </c>
      <c r="AC41">
        <f>2*0.95*5.67E-8*(((BZ41+$B$7)+273)^4-(U41+273)^4)</f>
        <v>0</v>
      </c>
      <c r="AD41">
        <f>S41+AC41+AA41+AB41</f>
        <v>0</v>
      </c>
      <c r="AE41">
        <v>0</v>
      </c>
      <c r="AF41">
        <v>0</v>
      </c>
      <c r="AG41">
        <f>IF(AE41*$H$13&gt;=AI41,1.0,(AI41/(AI41-AE41*$H$13)))</f>
        <v>0</v>
      </c>
      <c r="AH41">
        <f>(AG41-1)*100</f>
        <v>0</v>
      </c>
      <c r="AI41">
        <f>MAX(0,($B$13+$C$13*CE41)/(1+$D$13*CE41)*BX41/(BZ41+273)*$E$13)</f>
        <v>0</v>
      </c>
      <c r="AJ41" t="s">
        <v>287</v>
      </c>
      <c r="AK41">
        <v>715.476923076923</v>
      </c>
      <c r="AL41">
        <v>3262.08</v>
      </c>
      <c r="AM41">
        <f>AL41-AK41</f>
        <v>0</v>
      </c>
      <c r="AN41">
        <f>AM41/AL41</f>
        <v>0</v>
      </c>
      <c r="AO41">
        <v>-0.577747479816223</v>
      </c>
      <c r="AP41" t="s">
        <v>407</v>
      </c>
      <c r="AQ41">
        <v>1031.89307692308</v>
      </c>
      <c r="AR41">
        <v>1237.37</v>
      </c>
      <c r="AS41">
        <f>1-AQ41/AR41</f>
        <v>0</v>
      </c>
      <c r="AT41">
        <v>0.5</v>
      </c>
      <c r="AU41">
        <f>BI41</f>
        <v>0</v>
      </c>
      <c r="AV41">
        <f>J41</f>
        <v>0</v>
      </c>
      <c r="AW41">
        <f>AS41*AT41*AU41</f>
        <v>0</v>
      </c>
      <c r="AX41">
        <f>BC41/AR41</f>
        <v>0</v>
      </c>
      <c r="AY41">
        <f>(AV41-AO41)/AU41</f>
        <v>0</v>
      </c>
      <c r="AZ41">
        <f>(AL41-AR41)/AR41</f>
        <v>0</v>
      </c>
      <c r="BA41" t="s">
        <v>408</v>
      </c>
      <c r="BB41">
        <v>689.67</v>
      </c>
      <c r="BC41">
        <f>AR41-BB41</f>
        <v>0</v>
      </c>
      <c r="BD41">
        <f>(AR41-AQ41)/(AR41-BB41)</f>
        <v>0</v>
      </c>
      <c r="BE41">
        <f>(AL41-AR41)/(AL41-BB41)</f>
        <v>0</v>
      </c>
      <c r="BF41">
        <f>(AR41-AQ41)/(AR41-AK41)</f>
        <v>0</v>
      </c>
      <c r="BG41">
        <f>(AL41-AR41)/(AL41-AK41)</f>
        <v>0</v>
      </c>
      <c r="BH41">
        <f>$B$11*CF41+$C$11*CG41+$F$11*CH41*(1-CK41)</f>
        <v>0</v>
      </c>
      <c r="BI41">
        <f>BH41*BJ41</f>
        <v>0</v>
      </c>
      <c r="BJ41">
        <f>($B$11*$D$9+$C$11*$D$9+$F$11*((CU41+CM41)/MAX(CU41+CM41+CV41, 0.1)*$I$9+CV41/MAX(CU41+CM41+CV41, 0.1)*$J$9))/($B$11+$C$11+$F$11)</f>
        <v>0</v>
      </c>
      <c r="BK41">
        <f>($B$11*$K$9+$C$11*$K$9+$F$11*((CU41+CM41)/MAX(CU41+CM41+CV41, 0.1)*$P$9+CV41/MAX(CU41+CM41+CV41, 0.1)*$Q$9))/($B$11+$C$11+$F$11)</f>
        <v>0</v>
      </c>
      <c r="BL41">
        <v>6</v>
      </c>
      <c r="BM41">
        <v>0.5</v>
      </c>
      <c r="BN41" t="s">
        <v>290</v>
      </c>
      <c r="BO41">
        <v>2</v>
      </c>
      <c r="BP41">
        <v>1605303173</v>
      </c>
      <c r="BQ41">
        <v>385.655741935484</v>
      </c>
      <c r="BR41">
        <v>399.990032258065</v>
      </c>
      <c r="BS41">
        <v>37.5626225806452</v>
      </c>
      <c r="BT41">
        <v>34.6259838709677</v>
      </c>
      <c r="BU41">
        <v>383.343387096774</v>
      </c>
      <c r="BV41">
        <v>36.9871935483871</v>
      </c>
      <c r="BW41">
        <v>500.010741935484</v>
      </c>
      <c r="BX41">
        <v>101.715677419355</v>
      </c>
      <c r="BY41">
        <v>0.0999635225806452</v>
      </c>
      <c r="BZ41">
        <v>34.6166741935484</v>
      </c>
      <c r="CA41">
        <v>34.3154193548387</v>
      </c>
      <c r="CB41">
        <v>999.9</v>
      </c>
      <c r="CC41">
        <v>0</v>
      </c>
      <c r="CD41">
        <v>0</v>
      </c>
      <c r="CE41">
        <v>10000.6825806452</v>
      </c>
      <c r="CF41">
        <v>0</v>
      </c>
      <c r="CG41">
        <v>253.568096774194</v>
      </c>
      <c r="CH41">
        <v>1399.97741935484</v>
      </c>
      <c r="CI41">
        <v>0.899996741935484</v>
      </c>
      <c r="CJ41">
        <v>0.100003338709677</v>
      </c>
      <c r="CK41">
        <v>0</v>
      </c>
      <c r="CL41">
        <v>1032.19096774194</v>
      </c>
      <c r="CM41">
        <v>4.99975</v>
      </c>
      <c r="CN41">
        <v>14560.8290322581</v>
      </c>
      <c r="CO41">
        <v>12177.835483871</v>
      </c>
      <c r="CP41">
        <v>48.8140322580645</v>
      </c>
      <c r="CQ41">
        <v>50.008</v>
      </c>
      <c r="CR41">
        <v>49.6148387096774</v>
      </c>
      <c r="CS41">
        <v>49.758</v>
      </c>
      <c r="CT41">
        <v>50.379</v>
      </c>
      <c r="CU41">
        <v>1255.47709677419</v>
      </c>
      <c r="CV41">
        <v>139.500322580645</v>
      </c>
      <c r="CW41">
        <v>0</v>
      </c>
      <c r="CX41">
        <v>204.100000143051</v>
      </c>
      <c r="CY41">
        <v>0</v>
      </c>
      <c r="CZ41">
        <v>1031.89307692308</v>
      </c>
      <c r="DA41">
        <v>-33.1610256308984</v>
      </c>
      <c r="DB41">
        <v>-502.246153822307</v>
      </c>
      <c r="DC41">
        <v>14556.2038461538</v>
      </c>
      <c r="DD41">
        <v>15</v>
      </c>
      <c r="DE41">
        <v>1605301752.1</v>
      </c>
      <c r="DF41" t="s">
        <v>382</v>
      </c>
      <c r="DG41">
        <v>1605301752.1</v>
      </c>
      <c r="DH41">
        <v>1605301745.1</v>
      </c>
      <c r="DI41">
        <v>4</v>
      </c>
      <c r="DJ41">
        <v>0.118</v>
      </c>
      <c r="DK41">
        <v>0.378</v>
      </c>
      <c r="DL41">
        <v>2.312</v>
      </c>
      <c r="DM41">
        <v>0.575</v>
      </c>
      <c r="DN41">
        <v>400</v>
      </c>
      <c r="DO41">
        <v>31</v>
      </c>
      <c r="DP41">
        <v>0.11</v>
      </c>
      <c r="DQ41">
        <v>0.03</v>
      </c>
      <c r="DR41">
        <v>10.952185374702</v>
      </c>
      <c r="DS41">
        <v>0.698468687896101</v>
      </c>
      <c r="DT41">
        <v>0.0592519955164195</v>
      </c>
      <c r="DU41">
        <v>0</v>
      </c>
      <c r="DV41">
        <v>-14.3255193548387</v>
      </c>
      <c r="DW41">
        <v>-0.880083870967714</v>
      </c>
      <c r="DX41">
        <v>0.0736986077662294</v>
      </c>
      <c r="DY41">
        <v>0</v>
      </c>
      <c r="DZ41">
        <v>2.93518741935484</v>
      </c>
      <c r="EA41">
        <v>0.169208709677415</v>
      </c>
      <c r="EB41">
        <v>0.0126500024143162</v>
      </c>
      <c r="EC41">
        <v>1</v>
      </c>
      <c r="ED41">
        <v>1</v>
      </c>
      <c r="EE41">
        <v>3</v>
      </c>
      <c r="EF41" t="s">
        <v>318</v>
      </c>
      <c r="EG41">
        <v>100</v>
      </c>
      <c r="EH41">
        <v>100</v>
      </c>
      <c r="EI41">
        <v>2.312</v>
      </c>
      <c r="EJ41">
        <v>0.5755</v>
      </c>
      <c r="EK41">
        <v>2.31229999999988</v>
      </c>
      <c r="EL41">
        <v>0</v>
      </c>
      <c r="EM41">
        <v>0</v>
      </c>
      <c r="EN41">
        <v>0</v>
      </c>
      <c r="EO41">
        <v>0.575430000000001</v>
      </c>
      <c r="EP41">
        <v>0</v>
      </c>
      <c r="EQ41">
        <v>0</v>
      </c>
      <c r="ER41">
        <v>0</v>
      </c>
      <c r="ES41">
        <v>-1</v>
      </c>
      <c r="ET41">
        <v>-1</v>
      </c>
      <c r="EU41">
        <v>-1</v>
      </c>
      <c r="EV41">
        <v>-1</v>
      </c>
      <c r="EW41">
        <v>23.8</v>
      </c>
      <c r="EX41">
        <v>23.9</v>
      </c>
      <c r="EY41">
        <v>2</v>
      </c>
      <c r="EZ41">
        <v>503.07</v>
      </c>
      <c r="FA41">
        <v>525.571</v>
      </c>
      <c r="FB41">
        <v>33.2832</v>
      </c>
      <c r="FC41">
        <v>32.1912</v>
      </c>
      <c r="FD41">
        <v>30.0002</v>
      </c>
      <c r="FE41">
        <v>32.054</v>
      </c>
      <c r="FF41">
        <v>32.0095</v>
      </c>
      <c r="FG41">
        <v>22.4043</v>
      </c>
      <c r="FH41">
        <v>0</v>
      </c>
      <c r="FI41">
        <v>100</v>
      </c>
      <c r="FJ41">
        <v>-999.9</v>
      </c>
      <c r="FK41">
        <v>400</v>
      </c>
      <c r="FL41">
        <v>35.6928</v>
      </c>
      <c r="FM41">
        <v>101.53</v>
      </c>
      <c r="FN41">
        <v>100.858</v>
      </c>
    </row>
    <row r="42" spans="1:170">
      <c r="A42">
        <v>26</v>
      </c>
      <c r="B42">
        <v>1605303430</v>
      </c>
      <c r="C42">
        <v>5685.5</v>
      </c>
      <c r="D42" t="s">
        <v>409</v>
      </c>
      <c r="E42" t="s">
        <v>410</v>
      </c>
      <c r="F42" t="s">
        <v>406</v>
      </c>
      <c r="G42" t="s">
        <v>286</v>
      </c>
      <c r="H42">
        <v>1605303422</v>
      </c>
      <c r="I42">
        <f>BW42*AG42*(BS42-BT42)/(100*BL42*(1000-AG42*BS42))</f>
        <v>0</v>
      </c>
      <c r="J42">
        <f>BW42*AG42*(BR42-BQ42*(1000-AG42*BT42)/(1000-AG42*BS42))/(100*BL42)</f>
        <v>0</v>
      </c>
      <c r="K42">
        <f>BQ42 - IF(AG42&gt;1, J42*BL42*100.0/(AI42*CE42), 0)</f>
        <v>0</v>
      </c>
      <c r="L42">
        <f>((R42-I42/2)*K42-J42)/(R42+I42/2)</f>
        <v>0</v>
      </c>
      <c r="M42">
        <f>L42*(BX42+BY42)/1000.0</f>
        <v>0</v>
      </c>
      <c r="N42">
        <f>(BQ42 - IF(AG42&gt;1, J42*BL42*100.0/(AI42*CE42), 0))*(BX42+BY42)/1000.0</f>
        <v>0</v>
      </c>
      <c r="O42">
        <f>2.0/((1/Q42-1/P42)+SIGN(Q42)*SQRT((1/Q42-1/P42)*(1/Q42-1/P42) + 4*BM42/((BM42+1)*(BM42+1))*(2*1/Q42*1/P42-1/P42*1/P42)))</f>
        <v>0</v>
      </c>
      <c r="P42">
        <f>IF(LEFT(BN42,1)&lt;&gt;"0",IF(LEFT(BN42,1)="1",3.0,BO42),$D$5+$E$5*(CE42*BX42/($K$5*1000))+$F$5*(CE42*BX42/($K$5*1000))*MAX(MIN(BL42,$J$5),$I$5)*MAX(MIN(BL42,$J$5),$I$5)+$G$5*MAX(MIN(BL42,$J$5),$I$5)*(CE42*BX42/($K$5*1000))+$H$5*(CE42*BX42/($K$5*1000))*(CE42*BX42/($K$5*1000)))</f>
        <v>0</v>
      </c>
      <c r="Q42">
        <f>I42*(1000-(1000*0.61365*exp(17.502*U42/(240.97+U42))/(BX42+BY42)+BS42)/2)/(1000*0.61365*exp(17.502*U42/(240.97+U42))/(BX42+BY42)-BS42)</f>
        <v>0</v>
      </c>
      <c r="R42">
        <f>1/((BM42+1)/(O42/1.6)+1/(P42/1.37)) + BM42/((BM42+1)/(O42/1.6) + BM42/(P42/1.37))</f>
        <v>0</v>
      </c>
      <c r="S42">
        <f>(BI42*BK42)</f>
        <v>0</v>
      </c>
      <c r="T42">
        <f>(BZ42+(S42+2*0.95*5.67E-8*(((BZ42+$B$7)+273)^4-(BZ42+273)^4)-44100*I42)/(1.84*29.3*P42+8*0.95*5.67E-8*(BZ42+273)^3))</f>
        <v>0</v>
      </c>
      <c r="U42">
        <f>($C$7*CA42+$D$7*CB42+$E$7*T42)</f>
        <v>0</v>
      </c>
      <c r="V42">
        <f>0.61365*exp(17.502*U42/(240.97+U42))</f>
        <v>0</v>
      </c>
      <c r="W42">
        <f>(X42/Y42*100)</f>
        <v>0</v>
      </c>
      <c r="X42">
        <f>BS42*(BX42+BY42)/1000</f>
        <v>0</v>
      </c>
      <c r="Y42">
        <f>0.61365*exp(17.502*BZ42/(240.97+BZ42))</f>
        <v>0</v>
      </c>
      <c r="Z42">
        <f>(V42-BS42*(BX42+BY42)/1000)</f>
        <v>0</v>
      </c>
      <c r="AA42">
        <f>(-I42*44100)</f>
        <v>0</v>
      </c>
      <c r="AB42">
        <f>2*29.3*P42*0.92*(BZ42-U42)</f>
        <v>0</v>
      </c>
      <c r="AC42">
        <f>2*0.95*5.67E-8*(((BZ42+$B$7)+273)^4-(U42+273)^4)</f>
        <v>0</v>
      </c>
      <c r="AD42">
        <f>S42+AC42+AA42+AB42</f>
        <v>0</v>
      </c>
      <c r="AE42">
        <v>0</v>
      </c>
      <c r="AF42">
        <v>0</v>
      </c>
      <c r="AG42">
        <f>IF(AE42*$H$13&gt;=AI42,1.0,(AI42/(AI42-AE42*$H$13)))</f>
        <v>0</v>
      </c>
      <c r="AH42">
        <f>(AG42-1)*100</f>
        <v>0</v>
      </c>
      <c r="AI42">
        <f>MAX(0,($B$13+$C$13*CE42)/(1+$D$13*CE42)*BX42/(BZ42+273)*$E$13)</f>
        <v>0</v>
      </c>
      <c r="AJ42" t="s">
        <v>287</v>
      </c>
      <c r="AK42">
        <v>715.476923076923</v>
      </c>
      <c r="AL42">
        <v>3262.08</v>
      </c>
      <c r="AM42">
        <f>AL42-AK42</f>
        <v>0</v>
      </c>
      <c r="AN42">
        <f>AM42/AL42</f>
        <v>0</v>
      </c>
      <c r="AO42">
        <v>-0.577747479816223</v>
      </c>
      <c r="AP42" t="s">
        <v>411</v>
      </c>
      <c r="AQ42">
        <v>1066.72076923077</v>
      </c>
      <c r="AR42">
        <v>1338.62</v>
      </c>
      <c r="AS42">
        <f>1-AQ42/AR42</f>
        <v>0</v>
      </c>
      <c r="AT42">
        <v>0.5</v>
      </c>
      <c r="AU42">
        <f>BI42</f>
        <v>0</v>
      </c>
      <c r="AV42">
        <f>J42</f>
        <v>0</v>
      </c>
      <c r="AW42">
        <f>AS42*AT42*AU42</f>
        <v>0</v>
      </c>
      <c r="AX42">
        <f>BC42/AR42</f>
        <v>0</v>
      </c>
      <c r="AY42">
        <f>(AV42-AO42)/AU42</f>
        <v>0</v>
      </c>
      <c r="AZ42">
        <f>(AL42-AR42)/AR42</f>
        <v>0</v>
      </c>
      <c r="BA42" t="s">
        <v>412</v>
      </c>
      <c r="BB42">
        <v>704.45</v>
      </c>
      <c r="BC42">
        <f>AR42-BB42</f>
        <v>0</v>
      </c>
      <c r="BD42">
        <f>(AR42-AQ42)/(AR42-BB42)</f>
        <v>0</v>
      </c>
      <c r="BE42">
        <f>(AL42-AR42)/(AL42-BB42)</f>
        <v>0</v>
      </c>
      <c r="BF42">
        <f>(AR42-AQ42)/(AR42-AK42)</f>
        <v>0</v>
      </c>
      <c r="BG42">
        <f>(AL42-AR42)/(AL42-AK42)</f>
        <v>0</v>
      </c>
      <c r="BH42">
        <f>$B$11*CF42+$C$11*CG42+$F$11*CH42*(1-CK42)</f>
        <v>0</v>
      </c>
      <c r="BI42">
        <f>BH42*BJ42</f>
        <v>0</v>
      </c>
      <c r="BJ42">
        <f>($B$11*$D$9+$C$11*$D$9+$F$11*((CU42+CM42)/MAX(CU42+CM42+CV42, 0.1)*$I$9+CV42/MAX(CU42+CM42+CV42, 0.1)*$J$9))/($B$11+$C$11+$F$11)</f>
        <v>0</v>
      </c>
      <c r="BK42">
        <f>($B$11*$K$9+$C$11*$K$9+$F$11*((CU42+CM42)/MAX(CU42+CM42+CV42, 0.1)*$P$9+CV42/MAX(CU42+CM42+CV42, 0.1)*$Q$9))/($B$11+$C$11+$F$11)</f>
        <v>0</v>
      </c>
      <c r="BL42">
        <v>6</v>
      </c>
      <c r="BM42">
        <v>0.5</v>
      </c>
      <c r="BN42" t="s">
        <v>290</v>
      </c>
      <c r="BO42">
        <v>2</v>
      </c>
      <c r="BP42">
        <v>1605303422</v>
      </c>
      <c r="BQ42">
        <v>379.289677419355</v>
      </c>
      <c r="BR42">
        <v>399.974161290323</v>
      </c>
      <c r="BS42">
        <v>33.8771903225806</v>
      </c>
      <c r="BT42">
        <v>26.7702483870968</v>
      </c>
      <c r="BU42">
        <v>376.977419354839</v>
      </c>
      <c r="BV42">
        <v>33.3017419354839</v>
      </c>
      <c r="BW42">
        <v>500.014870967742</v>
      </c>
      <c r="BX42">
        <v>101.716387096774</v>
      </c>
      <c r="BY42">
        <v>0.0999938612903226</v>
      </c>
      <c r="BZ42">
        <v>34.6566935483871</v>
      </c>
      <c r="CA42">
        <v>33.6681193548387</v>
      </c>
      <c r="CB42">
        <v>999.9</v>
      </c>
      <c r="CC42">
        <v>0</v>
      </c>
      <c r="CD42">
        <v>0</v>
      </c>
      <c r="CE42">
        <v>10004.6935483871</v>
      </c>
      <c r="CF42">
        <v>0</v>
      </c>
      <c r="CG42">
        <v>252.552096774194</v>
      </c>
      <c r="CH42">
        <v>1399.99129032258</v>
      </c>
      <c r="CI42">
        <v>0.89999435483871</v>
      </c>
      <c r="CJ42">
        <v>0.100005658064516</v>
      </c>
      <c r="CK42">
        <v>0</v>
      </c>
      <c r="CL42">
        <v>1067.12193548387</v>
      </c>
      <c r="CM42">
        <v>4.99975</v>
      </c>
      <c r="CN42">
        <v>14973.5483870968</v>
      </c>
      <c r="CO42">
        <v>12177.9516129032</v>
      </c>
      <c r="CP42">
        <v>48.8627419354839</v>
      </c>
      <c r="CQ42">
        <v>50.145</v>
      </c>
      <c r="CR42">
        <v>49.671064516129</v>
      </c>
      <c r="CS42">
        <v>49.8667419354839</v>
      </c>
      <c r="CT42">
        <v>50.417</v>
      </c>
      <c r="CU42">
        <v>1255.4835483871</v>
      </c>
      <c r="CV42">
        <v>139.507741935484</v>
      </c>
      <c r="CW42">
        <v>0</v>
      </c>
      <c r="CX42">
        <v>248</v>
      </c>
      <c r="CY42">
        <v>0</v>
      </c>
      <c r="CZ42">
        <v>1066.72076923077</v>
      </c>
      <c r="DA42">
        <v>-64.0170940574376</v>
      </c>
      <c r="DB42">
        <v>-961.049573323704</v>
      </c>
      <c r="DC42">
        <v>14967.8192307692</v>
      </c>
      <c r="DD42">
        <v>15</v>
      </c>
      <c r="DE42">
        <v>1605301752.1</v>
      </c>
      <c r="DF42" t="s">
        <v>382</v>
      </c>
      <c r="DG42">
        <v>1605301752.1</v>
      </c>
      <c r="DH42">
        <v>1605301745.1</v>
      </c>
      <c r="DI42">
        <v>4</v>
      </c>
      <c r="DJ42">
        <v>0.118</v>
      </c>
      <c r="DK42">
        <v>0.378</v>
      </c>
      <c r="DL42">
        <v>2.312</v>
      </c>
      <c r="DM42">
        <v>0.575</v>
      </c>
      <c r="DN42">
        <v>400</v>
      </c>
      <c r="DO42">
        <v>31</v>
      </c>
      <c r="DP42">
        <v>0.11</v>
      </c>
      <c r="DQ42">
        <v>0.03</v>
      </c>
      <c r="DR42">
        <v>14.9009445056598</v>
      </c>
      <c r="DS42">
        <v>0.713773394735363</v>
      </c>
      <c r="DT42">
        <v>0.0560058075209886</v>
      </c>
      <c r="DU42">
        <v>0</v>
      </c>
      <c r="DV42">
        <v>-20.6785774193548</v>
      </c>
      <c r="DW42">
        <v>-0.705091935483788</v>
      </c>
      <c r="DX42">
        <v>0.0550236706229612</v>
      </c>
      <c r="DY42">
        <v>0</v>
      </c>
      <c r="DZ42">
        <v>7.10954225806452</v>
      </c>
      <c r="EA42">
        <v>-0.382480645161312</v>
      </c>
      <c r="EB42">
        <v>0.0376017198225137</v>
      </c>
      <c r="EC42">
        <v>0</v>
      </c>
      <c r="ED42">
        <v>0</v>
      </c>
      <c r="EE42">
        <v>3</v>
      </c>
      <c r="EF42" t="s">
        <v>292</v>
      </c>
      <c r="EG42">
        <v>100</v>
      </c>
      <c r="EH42">
        <v>100</v>
      </c>
      <c r="EI42">
        <v>2.312</v>
      </c>
      <c r="EJ42">
        <v>0.5754</v>
      </c>
      <c r="EK42">
        <v>2.31229999999988</v>
      </c>
      <c r="EL42">
        <v>0</v>
      </c>
      <c r="EM42">
        <v>0</v>
      </c>
      <c r="EN42">
        <v>0</v>
      </c>
      <c r="EO42">
        <v>0.575430000000001</v>
      </c>
      <c r="EP42">
        <v>0</v>
      </c>
      <c r="EQ42">
        <v>0</v>
      </c>
      <c r="ER42">
        <v>0</v>
      </c>
      <c r="ES42">
        <v>-1</v>
      </c>
      <c r="ET42">
        <v>-1</v>
      </c>
      <c r="EU42">
        <v>-1</v>
      </c>
      <c r="EV42">
        <v>-1</v>
      </c>
      <c r="EW42">
        <v>28</v>
      </c>
      <c r="EX42">
        <v>28.1</v>
      </c>
      <c r="EY42">
        <v>2</v>
      </c>
      <c r="EZ42">
        <v>513.065</v>
      </c>
      <c r="FA42">
        <v>512.956</v>
      </c>
      <c r="FB42">
        <v>33.3611</v>
      </c>
      <c r="FC42">
        <v>32.2395</v>
      </c>
      <c r="FD42">
        <v>30.0003</v>
      </c>
      <c r="FE42">
        <v>32.0823</v>
      </c>
      <c r="FF42">
        <v>32.0348</v>
      </c>
      <c r="FG42">
        <v>22.2721</v>
      </c>
      <c r="FH42">
        <v>28.1925</v>
      </c>
      <c r="FI42">
        <v>96.5633</v>
      </c>
      <c r="FJ42">
        <v>-999.9</v>
      </c>
      <c r="FK42">
        <v>400</v>
      </c>
      <c r="FL42">
        <v>26.85</v>
      </c>
      <c r="FM42">
        <v>101.532</v>
      </c>
      <c r="FN42">
        <v>100.873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  <row r="15" spans="1:2">
      <c r="A15" t="s">
        <v>25</v>
      </c>
      <c r="B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2020-11-13T13:42:54Z</dcterms:created>
  <dcterms:modified xsi:type="dcterms:W3CDTF">2020-11-13T13:42:54Z</dcterms:modified>
</cp:coreProperties>
</file>