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<sst xmlns="http://schemas.openxmlformats.org/spreadsheetml/2006/main" count="602" uniqueCount="307">
  <si>
    <t>File opened</t>
  </si>
  <si>
    <t>2020-10-27 11:38:35</t>
  </si>
  <si>
    <t>Console s/n</t>
  </si>
  <si>
    <t>68C-812148</t>
  </si>
  <si>
    <t>Console ver</t>
  </si>
  <si>
    <t>Bluestem v.1.4.05</t>
  </si>
  <si>
    <t>Scripts ver</t>
  </si>
  <si>
    <t>2020.04  1.4.05, May 2020</t>
  </si>
  <si>
    <t>Head s/n</t>
  </si>
  <si>
    <t>68H-982138</t>
  </si>
  <si>
    <t>Head ver</t>
  </si>
  <si>
    <t>1.4.2</t>
  </si>
  <si>
    <t>Head cal</t>
  </si>
  <si>
    <t>{"h2obspan1": "1.01121", "co2aspan1": "1.0031", "co2aspan2a": "0.314921", "h2oaspan1": "1.00998", "tazero": "0.0668316", "ssb_ref": "36665.6", "h2obspan2a": "0.0716346", "co2bspan2": "-0.0398483", "co2azero": "0.951804", "h2obspanconc2": "0", "h2oaspan2": "0", "co2bspanconc2": "314.9", "h2obspan2": "0", "co2aspan2": "-0.038086", "co2aspanconc2": "314.9", "flowazero": "0.31118", "h2oaspanconc2": "0", "ssa_ref": "34391.2", "h2obzero": "1.0379", "h2oaspan2b": "0.0719923", "co2bspanconc1": "2475", "co2bzero": "0.949913", "co2bspan1": "1.0035", "flowmeterzero": "0.994209", "oxygen": "21", "h2oaspanconc1": "12.36", "co2aspanconc1": "2475", "co2bspan2a": "0.316856", "h2oaspan2a": "0.0712806", "co2aspan2b": "0.312119", "h2obspanconc1": "12.36", "tbzero": "0.204033", "h2obspan2b": "0.0724379", "co2bspan2b": "0.313962", "chamberpressurezero": "2.66377", "flowbzero": "0.3072", "h2oazero": "1.03785"}</t>
  </si>
  <si>
    <t>Chamber type</t>
  </si>
  <si>
    <t>6800-01A</t>
  </si>
  <si>
    <t>Chamber s/n</t>
  </si>
  <si>
    <t>MPF-281874</t>
  </si>
  <si>
    <t>Chamber rev</t>
  </si>
  <si>
    <t>0</t>
  </si>
  <si>
    <t>Chamber cal</t>
  </si>
  <si>
    <t>Fluorometer</t>
  </si>
  <si>
    <t>Flr. Version</t>
  </si>
  <si>
    <t>11:38:35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</si>
  <si>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</si>
  <si>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</si>
  <si>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</si>
  <si>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</si>
  <si>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</si>
  <si>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</si>
  <si>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</si>
  <si>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</si>
  <si>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</si>
  <si>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</si>
  <si>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</si>
  <si>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</si>
  <si>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</si>
  <si>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</si>
  <si>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</si>
  <si>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</si>
  <si>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</si>
  <si>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</si>
  <si>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</si>
  <si>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</si>
  <si>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</si>
  <si>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</si>
  <si>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</si>
  <si>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</si>
  <si>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</si>
  <si>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</si>
  <si>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</si>
  <si>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</si>
  <si>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</si>
  <si>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</si>
  <si>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</si>
  <si>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</si>
  <si>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</si>
  <si>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</si>
  <si>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</si>
  <si>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</si>
  <si>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</si>
  <si>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</si>
  <si>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</si>
  <si>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</si>
  <si>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</si>
  <si>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</si>
  <si>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</si>
  <si>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</si>
  <si>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</si>
  <si>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</si>
  <si>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</si>
  <si>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</si>
  <si>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</si>
  <si>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</si>
  <si>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</si>
  <si>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</si>
  <si>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</si>
  <si>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5.82868 81.7057 385.72 628.985 872.903 1067.79 1283.8 1437.9</t>
  </si>
  <si>
    <t>Fs_true</t>
  </si>
  <si>
    <t>-0.257528 101.103 403.886 601.293 801.357 1000.59 1201.46 1400.63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</si>
  <si>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</si>
  <si>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</si>
  <si>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</si>
  <si>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</si>
  <si>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</si>
  <si>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</si>
  <si>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</si>
  <si>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</si>
  <si>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</si>
  <si>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</si>
  <si>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</si>
  <si>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</si>
  <si>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</si>
  <si>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</si>
  <si>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</si>
  <si>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</si>
  <si>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</si>
  <si>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</si>
  <si>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</si>
  <si>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</si>
  <si>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</si>
  <si>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</si>
  <si>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</si>
  <si>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</si>
  <si>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</si>
  <si>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</si>
  <si>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</si>
  <si>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</si>
  <si>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</si>
  <si>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</si>
  <si>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</si>
  <si>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</si>
  <si>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</si>
  <si>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</si>
  <si>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</si>
  <si>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</si>
  <si>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</si>
  <si>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</si>
  <si>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</si>
  <si>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</si>
  <si>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</si>
  <si>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</si>
  <si>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</si>
  <si>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</si>
  <si>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</si>
  <si>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</si>
  <si>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</si>
  <si>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</si>
  <si>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</si>
  <si>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</si>
  <si>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</si>
  <si>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</si>
  <si>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</si>
  <si>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</si>
  <si>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</si>
  <si>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</si>
  <si>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</si>
  <si>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</si>
  <si>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</si>
  <si>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</si>
  <si>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</si>
  <si>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</si>
  <si>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</si>
  <si>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</si>
  <si>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</si>
  <si>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</si>
  <si>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</si>
  <si>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</si>
  <si>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</si>
  <si>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</si>
  <si>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</si>
  <si>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</si>
  <si>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</si>
  <si>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</si>
  <si>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</si>
  <si>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</si>
  <si>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</si>
  <si>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</si>
  <si>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</si>
  <si>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</si>
  <si>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</si>
  <si>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</si>
  <si>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</si>
  <si>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</si>
  <si>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</si>
  <si>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</si>
  <si>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</si>
  <si>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</si>
  <si>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</si>
  <si>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</si>
  <si>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</si>
  <si>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</si>
  <si>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</si>
  <si>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</si>
  <si>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</si>
  <si>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</si>
  <si>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</si>
  <si>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</si>
  <si>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</si>
  <si>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</si>
  <si>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</si>
  <si>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</si>
  <si>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</si>
  <si>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</si>
  <si>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</si>
  <si>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</si>
  <si>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</si>
  <si>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</si>
  <si>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</si>
  <si>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</si>
  <si>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</si>
  <si>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</si>
  <si>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</si>
  <si>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</si>
  <si>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</si>
  <si>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</si>
  <si>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</si>
  <si>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</si>
  <si>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</si>
  <si>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</si>
  <si>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</si>
  <si>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</si>
  <si>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</si>
  <si>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</si>
  <si>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</si>
  <si>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</si>
  <si>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</si>
  <si>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</si>
  <si>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</si>
  <si>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</si>
  <si>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</si>
  <si>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</si>
  <si>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</si>
  <si>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</si>
  <si>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</si>
  <si>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</si>
  <si>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</si>
  <si>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</si>
  <si>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</si>
  <si>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</si>
  <si>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</si>
  <si>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</si>
  <si>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</si>
  <si>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</si>
  <si>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</si>
  <si>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</si>
  <si>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</si>
  <si>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</si>
  <si>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</si>
  <si>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</si>
  <si>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</si>
  <si>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</si>
  <si>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</si>
  <si>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</si>
  <si>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</si>
  <si>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</si>
  <si>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</si>
  <si>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</si>
  <si>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</si>
  <si>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</si>
  <si>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</si>
  <si>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</si>
  <si>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</si>
  <si>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</si>
  <si>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</si>
  <si>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</si>
  <si>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</si>
  <si>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</si>
  <si>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</si>
  <si>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</si>
  <si>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</si>
  <si>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</si>
  <si>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</si>
  <si>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</si>
  <si>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</si>
  <si>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</si>
  <si>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</si>
  <si>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</si>
  <si>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</si>
  <si>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</si>
  <si>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</si>
  <si>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</si>
  <si>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</si>
  <si>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</si>
  <si>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</si>
  <si>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</si>
  <si>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</si>
  <si>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</si>
  <si>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</si>
  <si>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</si>
  <si>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</si>
  <si>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</si>
  <si>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</si>
  <si>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</si>
  <si>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</si>
  <si>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</si>
  <si>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</si>
  <si>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</si>
  <si>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</si>
  <si>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</si>
  <si>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</si>
  <si>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</si>
  <si>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</si>
  <si>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</si>
  <si>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</si>
  <si>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</si>
  <si>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</si>
  <si>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20201027 11:41:13</t>
  </si>
  <si>
    <t>11:41:13</t>
  </si>
  <si>
    <t>NY1</t>
  </si>
  <si>
    <t>_8</t>
  </si>
  <si>
    <t>RECT-4143-20200907-06_33_50</t>
  </si>
  <si>
    <t>RECT-1025-20201027-11_41_13</t>
  </si>
  <si>
    <t>DARK-1026-20201027-11_41_15</t>
  </si>
  <si>
    <t>0: Broadleaf</t>
  </si>
  <si>
    <t>--:--:--</t>
  </si>
  <si>
    <t>2/3</t>
  </si>
  <si>
    <t>20201027 11:45:56</t>
  </si>
  <si>
    <t>11:45:56</t>
  </si>
  <si>
    <t>RECT-1027-20201027-11_45_56</t>
  </si>
  <si>
    <t>DARK-1028-20201027-11_45_58</t>
  </si>
  <si>
    <t>3/3</t>
  </si>
  <si>
    <t>20201027 11:49:51</t>
  </si>
  <si>
    <t>11:49:51</t>
  </si>
  <si>
    <t>RECT-1029-20201027-11_49_50</t>
  </si>
  <si>
    <t>DARK-1030-20201027-11_49_52</t>
  </si>
  <si>
    <t>1/3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</si>
</sst>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19"/>
  <sheetViews>
    <sheetView tabSelected="1" workbookViewId="0"/>
  </sheetViews>
  <sheetFormatPr defaultRowHeight="15"/>
  <sheetData>
    <row r="2" spans="1:174">
      <c r="A2" t="s">
        <v>25</v>
      </c>
      <c r="B2" t="s">
        <v>26</v>
      </c>
      <c r="C2" t="s">
        <v>28</v>
      </c>
    </row>
    <row r="3" spans="1:174">
      <c r="B3" t="s">
        <v>27</v>
      </c>
      <c r="C3">
        <v>21</v>
      </c>
    </row>
    <row r="4" spans="1:174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4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4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4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86</v>
      </c>
      <c r="BM14" t="s">
        <v>86</v>
      </c>
      <c r="BN14" t="s">
        <v>86</v>
      </c>
      <c r="BO14" t="s">
        <v>86</v>
      </c>
      <c r="BP14" t="s">
        <v>87</v>
      </c>
      <c r="BQ14" t="s">
        <v>87</v>
      </c>
      <c r="BR14" t="s">
        <v>87</v>
      </c>
      <c r="BS14" t="s">
        <v>87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88</v>
      </c>
      <c r="CI14" t="s">
        <v>88</v>
      </c>
      <c r="CJ14" t="s">
        <v>88</v>
      </c>
      <c r="CK14" t="s">
        <v>88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89</v>
      </c>
      <c r="DA14" t="s">
        <v>89</v>
      </c>
      <c r="DB14" t="s">
        <v>89</v>
      </c>
      <c r="DC14" t="s">
        <v>89</v>
      </c>
      <c r="DD14" t="s">
        <v>90</v>
      </c>
      <c r="DE14" t="s">
        <v>90</v>
      </c>
      <c r="DF14" t="s">
        <v>90</v>
      </c>
      <c r="DG14" t="s">
        <v>90</v>
      </c>
      <c r="DH14" t="s">
        <v>90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91</v>
      </c>
      <c r="DS14" t="s">
        <v>91</v>
      </c>
      <c r="DT14" t="s">
        <v>91</v>
      </c>
      <c r="DU14" t="s">
        <v>91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92</v>
      </c>
      <c r="EH14" t="s">
        <v>92</v>
      </c>
      <c r="EI14" t="s">
        <v>92</v>
      </c>
      <c r="EJ14" t="s">
        <v>92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93</v>
      </c>
      <c r="EZ14" t="s">
        <v>93</v>
      </c>
      <c r="FA14" t="s">
        <v>93</v>
      </c>
      <c r="FB14" t="s">
        <v>93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  <c r="FO14" t="s">
        <v>94</v>
      </c>
      <c r="FP14" t="s">
        <v>94</v>
      </c>
      <c r="FQ14" t="s">
        <v>94</v>
      </c>
      <c r="FR14" t="s">
        <v>94</v>
      </c>
    </row>
    <row r="15" spans="1:174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161</v>
      </c>
      <c r="BQ15" t="s">
        <v>162</v>
      </c>
      <c r="BR15" t="s">
        <v>163</v>
      </c>
      <c r="BS15" t="s">
        <v>164</v>
      </c>
      <c r="BT15" t="s">
        <v>102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201</v>
      </c>
      <c r="DF15" t="s">
        <v>202</v>
      </c>
      <c r="DG15" t="s">
        <v>203</v>
      </c>
      <c r="DH15" t="s">
        <v>204</v>
      </c>
      <c r="DI15" t="s">
        <v>96</v>
      </c>
      <c r="DJ15" t="s">
        <v>99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  <c r="FO15" t="s">
        <v>261</v>
      </c>
      <c r="FP15" t="s">
        <v>262</v>
      </c>
      <c r="FQ15" t="s">
        <v>263</v>
      </c>
      <c r="FR15" t="s">
        <v>264</v>
      </c>
    </row>
    <row r="16" spans="1:174">
      <c r="B16" t="s">
        <v>265</v>
      </c>
      <c r="C16" t="s">
        <v>265</v>
      </c>
      <c r="H16" t="s">
        <v>265</v>
      </c>
      <c r="I16" t="s">
        <v>266</v>
      </c>
      <c r="J16" t="s">
        <v>267</v>
      </c>
      <c r="K16" t="s">
        <v>268</v>
      </c>
      <c r="L16" t="s">
        <v>268</v>
      </c>
      <c r="M16" t="s">
        <v>172</v>
      </c>
      <c r="N16" t="s">
        <v>172</v>
      </c>
      <c r="O16" t="s">
        <v>266</v>
      </c>
      <c r="P16" t="s">
        <v>266</v>
      </c>
      <c r="Q16" t="s">
        <v>266</v>
      </c>
      <c r="R16" t="s">
        <v>266</v>
      </c>
      <c r="S16" t="s">
        <v>269</v>
      </c>
      <c r="T16" t="s">
        <v>270</v>
      </c>
      <c r="U16" t="s">
        <v>270</v>
      </c>
      <c r="V16" t="s">
        <v>271</v>
      </c>
      <c r="W16" t="s">
        <v>272</v>
      </c>
      <c r="X16" t="s">
        <v>271</v>
      </c>
      <c r="Y16" t="s">
        <v>271</v>
      </c>
      <c r="Z16" t="s">
        <v>271</v>
      </c>
      <c r="AA16" t="s">
        <v>269</v>
      </c>
      <c r="AB16" t="s">
        <v>269</v>
      </c>
      <c r="AC16" t="s">
        <v>269</v>
      </c>
      <c r="AD16" t="s">
        <v>269</v>
      </c>
      <c r="AE16" t="s">
        <v>273</v>
      </c>
      <c r="AF16" t="s">
        <v>272</v>
      </c>
      <c r="AH16" t="s">
        <v>272</v>
      </c>
      <c r="AI16" t="s">
        <v>273</v>
      </c>
      <c r="AP16" t="s">
        <v>267</v>
      </c>
      <c r="AW16" t="s">
        <v>267</v>
      </c>
      <c r="AX16" t="s">
        <v>267</v>
      </c>
      <c r="AY16" t="s">
        <v>267</v>
      </c>
      <c r="BA16" t="s">
        <v>274</v>
      </c>
      <c r="BL16" t="s">
        <v>267</v>
      </c>
      <c r="BM16" t="s">
        <v>267</v>
      </c>
      <c r="BO16" t="s">
        <v>275</v>
      </c>
      <c r="BP16" t="s">
        <v>276</v>
      </c>
      <c r="BS16" t="s">
        <v>266</v>
      </c>
      <c r="BT16" t="s">
        <v>265</v>
      </c>
      <c r="BU16" t="s">
        <v>268</v>
      </c>
      <c r="BV16" t="s">
        <v>268</v>
      </c>
      <c r="BW16" t="s">
        <v>277</v>
      </c>
      <c r="BX16" t="s">
        <v>277</v>
      </c>
      <c r="BY16" t="s">
        <v>268</v>
      </c>
      <c r="BZ16" t="s">
        <v>277</v>
      </c>
      <c r="CA16" t="s">
        <v>273</v>
      </c>
      <c r="CB16" t="s">
        <v>271</v>
      </c>
      <c r="CC16" t="s">
        <v>271</v>
      </c>
      <c r="CD16" t="s">
        <v>270</v>
      </c>
      <c r="CE16" t="s">
        <v>270</v>
      </c>
      <c r="CF16" t="s">
        <v>270</v>
      </c>
      <c r="CG16" t="s">
        <v>270</v>
      </c>
      <c r="CH16" t="s">
        <v>270</v>
      </c>
      <c r="CI16" t="s">
        <v>278</v>
      </c>
      <c r="CJ16" t="s">
        <v>267</v>
      </c>
      <c r="CK16" t="s">
        <v>267</v>
      </c>
      <c r="CL16" t="s">
        <v>267</v>
      </c>
      <c r="CQ16" t="s">
        <v>267</v>
      </c>
      <c r="CT16" t="s">
        <v>270</v>
      </c>
      <c r="CU16" t="s">
        <v>270</v>
      </c>
      <c r="CV16" t="s">
        <v>270</v>
      </c>
      <c r="CW16" t="s">
        <v>270</v>
      </c>
      <c r="CX16" t="s">
        <v>270</v>
      </c>
      <c r="CY16" t="s">
        <v>267</v>
      </c>
      <c r="CZ16" t="s">
        <v>267</v>
      </c>
      <c r="DA16" t="s">
        <v>267</v>
      </c>
      <c r="DB16" t="s">
        <v>265</v>
      </c>
      <c r="DE16" t="s">
        <v>279</v>
      </c>
      <c r="DF16" t="s">
        <v>279</v>
      </c>
      <c r="DH16" t="s">
        <v>265</v>
      </c>
      <c r="DI16" t="s">
        <v>280</v>
      </c>
      <c r="DK16" t="s">
        <v>265</v>
      </c>
      <c r="DL16" t="s">
        <v>265</v>
      </c>
      <c r="DN16" t="s">
        <v>281</v>
      </c>
      <c r="DO16" t="s">
        <v>282</v>
      </c>
      <c r="DP16" t="s">
        <v>281</v>
      </c>
      <c r="DQ16" t="s">
        <v>282</v>
      </c>
      <c r="DR16" t="s">
        <v>281</v>
      </c>
      <c r="DS16" t="s">
        <v>282</v>
      </c>
      <c r="DT16" t="s">
        <v>272</v>
      </c>
      <c r="DU16" t="s">
        <v>272</v>
      </c>
      <c r="DV16" t="s">
        <v>267</v>
      </c>
      <c r="DW16" t="s">
        <v>283</v>
      </c>
      <c r="DX16" t="s">
        <v>267</v>
      </c>
      <c r="DZ16" t="s">
        <v>268</v>
      </c>
      <c r="EA16" t="s">
        <v>284</v>
      </c>
      <c r="EB16" t="s">
        <v>268</v>
      </c>
      <c r="ED16" t="s">
        <v>277</v>
      </c>
      <c r="EE16" t="s">
        <v>285</v>
      </c>
      <c r="EF16" t="s">
        <v>277</v>
      </c>
      <c r="EK16" t="s">
        <v>272</v>
      </c>
      <c r="EL16" t="s">
        <v>272</v>
      </c>
      <c r="EM16" t="s">
        <v>281</v>
      </c>
      <c r="EN16" t="s">
        <v>282</v>
      </c>
      <c r="EO16" t="s">
        <v>282</v>
      </c>
      <c r="ES16" t="s">
        <v>282</v>
      </c>
      <c r="EW16" t="s">
        <v>268</v>
      </c>
      <c r="EX16" t="s">
        <v>268</v>
      </c>
      <c r="EY16" t="s">
        <v>277</v>
      </c>
      <c r="EZ16" t="s">
        <v>277</v>
      </c>
      <c r="FA16" t="s">
        <v>286</v>
      </c>
      <c r="FB16" t="s">
        <v>286</v>
      </c>
      <c r="FD16" t="s">
        <v>273</v>
      </c>
      <c r="FE16" t="s">
        <v>273</v>
      </c>
      <c r="FF16" t="s">
        <v>270</v>
      </c>
      <c r="FG16" t="s">
        <v>270</v>
      </c>
      <c r="FH16" t="s">
        <v>270</v>
      </c>
      <c r="FI16" t="s">
        <v>270</v>
      </c>
      <c r="FJ16" t="s">
        <v>270</v>
      </c>
      <c r="FK16" t="s">
        <v>272</v>
      </c>
      <c r="FL16" t="s">
        <v>272</v>
      </c>
      <c r="FM16" t="s">
        <v>272</v>
      </c>
      <c r="FN16" t="s">
        <v>270</v>
      </c>
      <c r="FO16" t="s">
        <v>268</v>
      </c>
      <c r="FP16" t="s">
        <v>277</v>
      </c>
      <c r="FQ16" t="s">
        <v>272</v>
      </c>
      <c r="FR16" t="s">
        <v>272</v>
      </c>
    </row>
    <row r="17" spans="1:174">
      <c r="A17">
        <v>1</v>
      </c>
      <c r="B17">
        <v>1603824073.6</v>
      </c>
      <c r="C17">
        <v>0</v>
      </c>
      <c r="D17" t="s">
        <v>287</v>
      </c>
      <c r="E17" t="s">
        <v>288</v>
      </c>
      <c r="F17" t="s">
        <v>289</v>
      </c>
      <c r="G17" t="s">
        <v>290</v>
      </c>
      <c r="H17">
        <v>1603824065.6</v>
      </c>
      <c r="I17">
        <f>CA17*AG17*(BW17-BX17)/(100*BP17*(1000-AG17*BW17))</f>
        <v>0</v>
      </c>
      <c r="J17">
        <f>CA17*AG17*(BV17-BU17*(1000-AG17*BX17)/(1000-AG17*BW17))/(100*BP17)</f>
        <v>0</v>
      </c>
      <c r="K17">
        <f>BU17 - IF(AG17&gt;1, J17*BP17*100.0/(AI17*CI17), 0)</f>
        <v>0</v>
      </c>
      <c r="L17">
        <f>((R17-I17/2)*K17-J17)/(R17+I17/2)</f>
        <v>0</v>
      </c>
      <c r="M17">
        <f>L17*(CB17+CC17)/1000.0</f>
        <v>0</v>
      </c>
      <c r="N17">
        <f>(BU17 - IF(AG17&gt;1, J17*BP17*100.0/(AI17*CI17), 0))*(CB17+CC17)/1000.0</f>
        <v>0</v>
      </c>
      <c r="O17">
        <f>2.0/((1/Q17-1/P17)+SIGN(Q17)*SQRT((1/Q17-1/P17)*(1/Q17-1/P17) + 4*BQ17/((BQ17+1)*(BQ17+1))*(2*1/Q17*1/P17-1/P17*1/P17)))</f>
        <v>0</v>
      </c>
      <c r="P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Q17">
        <f>I17*(1000-(1000*0.61365*exp(17.502*U17/(240.97+U17))/(CB17+CC17)+BW17)/2)/(1000*0.61365*exp(17.502*U17/(240.97+U17))/(CB17+CC17)-BW17)</f>
        <v>0</v>
      </c>
      <c r="R17">
        <f>1/((BQ17+1)/(O17/1.6)+1/(P17/1.37)) + BQ17/((BQ17+1)/(O17/1.6) + BQ17/(P17/1.37))</f>
        <v>0</v>
      </c>
      <c r="S17">
        <f>(BM17*BO17)</f>
        <v>0</v>
      </c>
      <c r="T17">
        <f>(CD17+(S17+2*0.95*5.67E-8*(((CD17+$B$7)+273)^4-(CD17+273)^4)-44100*I17)/(1.84*29.3*P17+8*0.95*5.67E-8*(CD17+273)^3))</f>
        <v>0</v>
      </c>
      <c r="U17">
        <f>($C$7*CE17+$D$7*CF17+$E$7*T17)</f>
        <v>0</v>
      </c>
      <c r="V17">
        <f>0.61365*exp(17.502*U17/(240.97+U17))</f>
        <v>0</v>
      </c>
      <c r="W17">
        <f>(X17/Y17*100)</f>
        <v>0</v>
      </c>
      <c r="X17">
        <f>BW17*(CB17+CC17)/1000</f>
        <v>0</v>
      </c>
      <c r="Y17">
        <f>0.61365*exp(17.502*CD17/(240.97+CD17))</f>
        <v>0</v>
      </c>
      <c r="Z17">
        <f>(V17-BW17*(CB17+CC17)/1000)</f>
        <v>0</v>
      </c>
      <c r="AA17">
        <f>(-I17*44100)</f>
        <v>0</v>
      </c>
      <c r="AB17">
        <f>2*29.3*P17*0.92*(CD17-U17)</f>
        <v>0</v>
      </c>
      <c r="AC17">
        <f>2*0.95*5.67E-8*(((CD17+$B$7)+273)^4-(U17+273)^4)</f>
        <v>0</v>
      </c>
      <c r="AD17">
        <f>S17+AC17+AA17+AB17</f>
        <v>0</v>
      </c>
      <c r="AE17">
        <v>1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MAX(0,($B$13+$C$13*CI17)/(1+$D$13*CI17)*CB17/(CD17+273)*$E$13)</f>
        <v>0</v>
      </c>
      <c r="AJ17" t="s">
        <v>291</v>
      </c>
      <c r="AK17">
        <v>15552.9</v>
      </c>
      <c r="AL17">
        <v>715.476923076923</v>
      </c>
      <c r="AM17">
        <v>3262.08</v>
      </c>
      <c r="AN17">
        <f>AM17-AL17</f>
        <v>0</v>
      </c>
      <c r="AO17">
        <f>AN17/AM17</f>
        <v>0</v>
      </c>
      <c r="AP17">
        <v>-0.577747479816223</v>
      </c>
      <c r="AQ17" t="s">
        <v>292</v>
      </c>
      <c r="AR17">
        <v>15384.7</v>
      </c>
      <c r="AS17">
        <v>795.93144</v>
      </c>
      <c r="AT17">
        <v>1028.34</v>
      </c>
      <c r="AU17">
        <f>1-AS17/AT17</f>
        <v>0</v>
      </c>
      <c r="AV17">
        <v>0.5</v>
      </c>
      <c r="AW17">
        <f>BM17</f>
        <v>0</v>
      </c>
      <c r="AX17">
        <f>J17</f>
        <v>0</v>
      </c>
      <c r="AY17">
        <f>AU17*AV17*AW17</f>
        <v>0</v>
      </c>
      <c r="AZ17">
        <f>BE17/AT17</f>
        <v>0</v>
      </c>
      <c r="BA17">
        <f>(AX17-AP17)/AW17</f>
        <v>0</v>
      </c>
      <c r="BB17">
        <f>(AM17-AT17)/AT17</f>
        <v>0</v>
      </c>
      <c r="BC17" t="s">
        <v>293</v>
      </c>
      <c r="BD17">
        <v>631.51</v>
      </c>
      <c r="BE17">
        <f>AT17-BD17</f>
        <v>0</v>
      </c>
      <c r="BF17">
        <f>(AT17-AS17)/(AT17-BD17)</f>
        <v>0</v>
      </c>
      <c r="BG17">
        <f>(AM17-AT17)/(AM17-BD17)</f>
        <v>0</v>
      </c>
      <c r="BH17">
        <f>(AT17-AS17)/(AT17-AL17)</f>
        <v>0</v>
      </c>
      <c r="BI17">
        <f>(AM17-AT17)/(AM17-AL17)</f>
        <v>0</v>
      </c>
      <c r="BJ17">
        <f>(BF17*BD17/AS17)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294</v>
      </c>
      <c r="BS17">
        <v>2</v>
      </c>
      <c r="BT17">
        <v>1603824065.6</v>
      </c>
      <c r="BU17">
        <v>387.435741935484</v>
      </c>
      <c r="BV17">
        <v>399.900580645161</v>
      </c>
      <c r="BW17">
        <v>27.3884064516129</v>
      </c>
      <c r="BX17">
        <v>23.498364516129</v>
      </c>
      <c r="BY17">
        <v>387.281096774194</v>
      </c>
      <c r="BZ17">
        <v>27.1598064516129</v>
      </c>
      <c r="CA17">
        <v>500.018193548387</v>
      </c>
      <c r="CB17">
        <v>101.926612903226</v>
      </c>
      <c r="CC17">
        <v>0.0999881290322581</v>
      </c>
      <c r="CD17">
        <v>36.101735483871</v>
      </c>
      <c r="CE17">
        <v>35.5529838709677</v>
      </c>
      <c r="CF17">
        <v>999.9</v>
      </c>
      <c r="CG17">
        <v>0</v>
      </c>
      <c r="CH17">
        <v>0</v>
      </c>
      <c r="CI17">
        <v>9999.63516129032</v>
      </c>
      <c r="CJ17">
        <v>0</v>
      </c>
      <c r="CK17">
        <v>428.125064516129</v>
      </c>
      <c r="CL17">
        <v>1300.00903225806</v>
      </c>
      <c r="CM17">
        <v>0.900006483870968</v>
      </c>
      <c r="CN17">
        <v>0.0999933419354839</v>
      </c>
      <c r="CO17">
        <v>0</v>
      </c>
      <c r="CP17">
        <v>795.992451612903</v>
      </c>
      <c r="CQ17">
        <v>4.99979</v>
      </c>
      <c r="CR17">
        <v>10364.2096774194</v>
      </c>
      <c r="CS17">
        <v>11051.3774193548</v>
      </c>
      <c r="CT17">
        <v>46.135</v>
      </c>
      <c r="CU17">
        <v>48.655</v>
      </c>
      <c r="CV17">
        <v>47.1148064516129</v>
      </c>
      <c r="CW17">
        <v>48.1168709677419</v>
      </c>
      <c r="CX17">
        <v>48.159</v>
      </c>
      <c r="CY17">
        <v>1165.51612903226</v>
      </c>
      <c r="CZ17">
        <v>129.492903225806</v>
      </c>
      <c r="DA17">
        <v>0</v>
      </c>
      <c r="DB17">
        <v>1603824072.2</v>
      </c>
      <c r="DC17">
        <v>0</v>
      </c>
      <c r="DD17">
        <v>795.93144</v>
      </c>
      <c r="DE17">
        <v>-7.81753846523119</v>
      </c>
      <c r="DF17">
        <v>-266.353845914184</v>
      </c>
      <c r="DG17">
        <v>10362.3</v>
      </c>
      <c r="DH17">
        <v>15</v>
      </c>
      <c r="DI17">
        <v>0</v>
      </c>
      <c r="DJ17" t="s">
        <v>295</v>
      </c>
      <c r="DK17">
        <v>1603752045</v>
      </c>
      <c r="DL17">
        <v>1603752055.5</v>
      </c>
      <c r="DM17">
        <v>0</v>
      </c>
      <c r="DN17">
        <v>0.13</v>
      </c>
      <c r="DO17">
        <v>-0.194</v>
      </c>
      <c r="DP17">
        <v>0.157</v>
      </c>
      <c r="DQ17">
        <v>0.262</v>
      </c>
      <c r="DR17">
        <v>400</v>
      </c>
      <c r="DS17">
        <v>36</v>
      </c>
      <c r="DT17">
        <v>0.14</v>
      </c>
      <c r="DU17">
        <v>0.01</v>
      </c>
      <c r="DV17">
        <v>9.09386481221234</v>
      </c>
      <c r="DW17">
        <v>0.118006119819173</v>
      </c>
      <c r="DX17">
        <v>0.0270273346054791</v>
      </c>
      <c r="DY17">
        <v>1</v>
      </c>
      <c r="DZ17">
        <v>-12.4648233333333</v>
      </c>
      <c r="EA17">
        <v>-0.239410011123439</v>
      </c>
      <c r="EB17">
        <v>0.0367400842253919</v>
      </c>
      <c r="EC17">
        <v>0</v>
      </c>
      <c r="ED17">
        <v>3.89024366666667</v>
      </c>
      <c r="EE17">
        <v>0.0528296329254809</v>
      </c>
      <c r="EF17">
        <v>0.00700705096472277</v>
      </c>
      <c r="EG17">
        <v>1</v>
      </c>
      <c r="EH17">
        <v>2</v>
      </c>
      <c r="EI17">
        <v>3</v>
      </c>
      <c r="EJ17" t="s">
        <v>296</v>
      </c>
      <c r="EK17">
        <v>100</v>
      </c>
      <c r="EL17">
        <v>100</v>
      </c>
      <c r="EM17">
        <v>0.155</v>
      </c>
      <c r="EN17">
        <v>0.2287</v>
      </c>
      <c r="EO17">
        <v>0.00434760679329105</v>
      </c>
      <c r="EP17">
        <v>0.000608231501840576</v>
      </c>
      <c r="EQ17">
        <v>-6.15721122119998e-07</v>
      </c>
      <c r="ER17">
        <v>1.2304956265122e-10</v>
      </c>
      <c r="ES17">
        <v>-0.0998433598231328</v>
      </c>
      <c r="ET17">
        <v>-0.00569765496608819</v>
      </c>
      <c r="EU17">
        <v>0.000722946965334274</v>
      </c>
      <c r="EV17">
        <v>-2.50093221867934e-06</v>
      </c>
      <c r="EW17">
        <v>4</v>
      </c>
      <c r="EX17">
        <v>2168</v>
      </c>
      <c r="EY17">
        <v>1</v>
      </c>
      <c r="EZ17">
        <v>28</v>
      </c>
      <c r="FA17">
        <v>1200.5</v>
      </c>
      <c r="FB17">
        <v>1200.3</v>
      </c>
      <c r="FC17">
        <v>2</v>
      </c>
      <c r="FD17">
        <v>503.319</v>
      </c>
      <c r="FE17">
        <v>117.931</v>
      </c>
      <c r="FF17">
        <v>34.9964</v>
      </c>
      <c r="FG17">
        <v>32.8658</v>
      </c>
      <c r="FH17">
        <v>29.9998</v>
      </c>
      <c r="FI17">
        <v>32.5979</v>
      </c>
      <c r="FJ17">
        <v>32.5406</v>
      </c>
      <c r="FK17">
        <v>19.4949</v>
      </c>
      <c r="FL17">
        <v>38.2208</v>
      </c>
      <c r="FM17">
        <v>92.4425</v>
      </c>
      <c r="FN17">
        <v>-999.9</v>
      </c>
      <c r="FO17">
        <v>400</v>
      </c>
      <c r="FP17">
        <v>23.57</v>
      </c>
      <c r="FQ17">
        <v>100.932</v>
      </c>
      <c r="FR17">
        <v>101.129</v>
      </c>
    </row>
    <row r="18" spans="1:174">
      <c r="A18">
        <v>2</v>
      </c>
      <c r="B18">
        <v>1603824356.6</v>
      </c>
      <c r="C18">
        <v>283</v>
      </c>
      <c r="D18" t="s">
        <v>297</v>
      </c>
      <c r="E18" t="s">
        <v>298</v>
      </c>
      <c r="F18" t="s">
        <v>289</v>
      </c>
      <c r="G18" t="s">
        <v>290</v>
      </c>
      <c r="H18">
        <v>1603824348.6</v>
      </c>
      <c r="I18">
        <f>CA18*AG18*(BW18-BX18)/(100*BP18*(1000-AG18*BW18))</f>
        <v>0</v>
      </c>
      <c r="J18">
        <f>CA18*AG18*(BV18-BU18*(1000-AG18*BX18)/(1000-AG18*BW18))/(100*BP18)</f>
        <v>0</v>
      </c>
      <c r="K18">
        <f>BU18 - IF(AG18&gt;1, J18*BP18*100.0/(AI18*CI18), 0)</f>
        <v>0</v>
      </c>
      <c r="L18">
        <f>((R18-I18/2)*K18-J18)/(R18+I18/2)</f>
        <v>0</v>
      </c>
      <c r="M18">
        <f>L18*(CB18+CC18)/1000.0</f>
        <v>0</v>
      </c>
      <c r="N18">
        <f>(BU18 - IF(AG18&gt;1, J18*BP18*100.0/(AI18*CI18), 0))*(CB18+CC18)/1000.0</f>
        <v>0</v>
      </c>
      <c r="O18">
        <f>2.0/((1/Q18-1/P18)+SIGN(Q18)*SQRT((1/Q18-1/P18)*(1/Q18-1/P18) + 4*BQ18/((BQ18+1)*(BQ18+1))*(2*1/Q18*1/P18-1/P18*1/P18)))</f>
        <v>0</v>
      </c>
      <c r="P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Q18">
        <f>I18*(1000-(1000*0.61365*exp(17.502*U18/(240.97+U18))/(CB18+CC18)+BW18)/2)/(1000*0.61365*exp(17.502*U18/(240.97+U18))/(CB18+CC18)-BW18)</f>
        <v>0</v>
      </c>
      <c r="R18">
        <f>1/((BQ18+1)/(O18/1.6)+1/(P18/1.37)) + BQ18/((BQ18+1)/(O18/1.6) + BQ18/(P18/1.37))</f>
        <v>0</v>
      </c>
      <c r="S18">
        <f>(BM18*BO18)</f>
        <v>0</v>
      </c>
      <c r="T18">
        <f>(CD18+(S18+2*0.95*5.67E-8*(((CD18+$B$7)+273)^4-(CD18+273)^4)-44100*I18)/(1.84*29.3*P18+8*0.95*5.67E-8*(CD18+273)^3))</f>
        <v>0</v>
      </c>
      <c r="U18">
        <f>($C$7*CE18+$D$7*CF18+$E$7*T18)</f>
        <v>0</v>
      </c>
      <c r="V18">
        <f>0.61365*exp(17.502*U18/(240.97+U18))</f>
        <v>0</v>
      </c>
      <c r="W18">
        <f>(X18/Y18*100)</f>
        <v>0</v>
      </c>
      <c r="X18">
        <f>BW18*(CB18+CC18)/1000</f>
        <v>0</v>
      </c>
      <c r="Y18">
        <f>0.61365*exp(17.502*CD18/(240.97+CD18))</f>
        <v>0</v>
      </c>
      <c r="Z18">
        <f>(V18-BW18*(CB18+CC18)/1000)</f>
        <v>0</v>
      </c>
      <c r="AA18">
        <f>(-I18*44100)</f>
        <v>0</v>
      </c>
      <c r="AB18">
        <f>2*29.3*P18*0.92*(CD18-U18)</f>
        <v>0</v>
      </c>
      <c r="AC18">
        <f>2*0.95*5.67E-8*(((CD18+$B$7)+273)^4-(U18+273)^4)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MAX(0,($B$13+$C$13*CI18)/(1+$D$13*CI18)*CB18/(CD18+273)*$E$13)</f>
        <v>0</v>
      </c>
      <c r="AJ18" t="s">
        <v>291</v>
      </c>
      <c r="AK18">
        <v>15552.9</v>
      </c>
      <c r="AL18">
        <v>715.476923076923</v>
      </c>
      <c r="AM18">
        <v>3262.08</v>
      </c>
      <c r="AN18">
        <f>AM18-AL18</f>
        <v>0</v>
      </c>
      <c r="AO18">
        <f>AN18/AM18</f>
        <v>0</v>
      </c>
      <c r="AP18">
        <v>-0.577747479816223</v>
      </c>
      <c r="AQ18" t="s">
        <v>299</v>
      </c>
      <c r="AR18">
        <v>15418.4</v>
      </c>
      <c r="AS18">
        <v>703.91604</v>
      </c>
      <c r="AT18">
        <v>890.29</v>
      </c>
      <c r="AU18">
        <f>1-AS18/AT18</f>
        <v>0</v>
      </c>
      <c r="AV18">
        <v>0.5</v>
      </c>
      <c r="AW18">
        <f>BM18</f>
        <v>0</v>
      </c>
      <c r="AX18">
        <f>J18</f>
        <v>0</v>
      </c>
      <c r="AY18">
        <f>AU18*AV18*AW18</f>
        <v>0</v>
      </c>
      <c r="AZ18">
        <f>BE18/AT18</f>
        <v>0</v>
      </c>
      <c r="BA18">
        <f>(AX18-AP18)/AW18</f>
        <v>0</v>
      </c>
      <c r="BB18">
        <f>(AM18-AT18)/AT18</f>
        <v>0</v>
      </c>
      <c r="BC18" t="s">
        <v>300</v>
      </c>
      <c r="BD18">
        <v>562.17</v>
      </c>
      <c r="BE18">
        <f>AT18-BD18</f>
        <v>0</v>
      </c>
      <c r="BF18">
        <f>(AT18-AS18)/(AT18-BD18)</f>
        <v>0</v>
      </c>
      <c r="BG18">
        <f>(AM18-AT18)/(AM18-BD18)</f>
        <v>0</v>
      </c>
      <c r="BH18">
        <f>(AT18-AS18)/(AT18-AL18)</f>
        <v>0</v>
      </c>
      <c r="BI18">
        <f>(AM18-AT18)/(AM18-AL18)</f>
        <v>0</v>
      </c>
      <c r="BJ18">
        <f>(BF18*BD18/AS18)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294</v>
      </c>
      <c r="BS18">
        <v>2</v>
      </c>
      <c r="BT18">
        <v>1603824348.6</v>
      </c>
      <c r="BU18">
        <v>389.844580645161</v>
      </c>
      <c r="BV18">
        <v>399.968032258065</v>
      </c>
      <c r="BW18">
        <v>35.2836806451613</v>
      </c>
      <c r="BX18">
        <v>32.9804612903226</v>
      </c>
      <c r="BY18">
        <v>389.689516129032</v>
      </c>
      <c r="BZ18">
        <v>34.8112838709677</v>
      </c>
      <c r="CA18">
        <v>500.013193548387</v>
      </c>
      <c r="CB18">
        <v>101.921612903226</v>
      </c>
      <c r="CC18">
        <v>0.100020583870968</v>
      </c>
      <c r="CD18">
        <v>36.0769258064516</v>
      </c>
      <c r="CE18">
        <v>35.8118516129032</v>
      </c>
      <c r="CF18">
        <v>999.9</v>
      </c>
      <c r="CG18">
        <v>0</v>
      </c>
      <c r="CH18">
        <v>0</v>
      </c>
      <c r="CI18">
        <v>10002.0496774194</v>
      </c>
      <c r="CJ18">
        <v>0</v>
      </c>
      <c r="CK18">
        <v>392.156741935484</v>
      </c>
      <c r="CL18">
        <v>1299.96258064516</v>
      </c>
      <c r="CM18">
        <v>0.900006322580645</v>
      </c>
      <c r="CN18">
        <v>0.0999937096774194</v>
      </c>
      <c r="CO18">
        <v>0</v>
      </c>
      <c r="CP18">
        <v>703.964516129032</v>
      </c>
      <c r="CQ18">
        <v>4.99979</v>
      </c>
      <c r="CR18">
        <v>9146.93161290323</v>
      </c>
      <c r="CS18">
        <v>11050.9967741935</v>
      </c>
      <c r="CT18">
        <v>45.534</v>
      </c>
      <c r="CU18">
        <v>48.0219354838709</v>
      </c>
      <c r="CV18">
        <v>46.5138709677419</v>
      </c>
      <c r="CW18">
        <v>47.5723548387097</v>
      </c>
      <c r="CX18">
        <v>47.5965483870968</v>
      </c>
      <c r="CY18">
        <v>1165.47580645161</v>
      </c>
      <c r="CZ18">
        <v>129.487741935484</v>
      </c>
      <c r="DA18">
        <v>0</v>
      </c>
      <c r="DB18">
        <v>282.099999904633</v>
      </c>
      <c r="DC18">
        <v>0</v>
      </c>
      <c r="DD18">
        <v>703.91604</v>
      </c>
      <c r="DE18">
        <v>-2.45261539780447</v>
      </c>
      <c r="DF18">
        <v>-73.9738461318057</v>
      </c>
      <c r="DG18">
        <v>9146.36</v>
      </c>
      <c r="DH18">
        <v>15</v>
      </c>
      <c r="DI18">
        <v>0</v>
      </c>
      <c r="DJ18" t="s">
        <v>295</v>
      </c>
      <c r="DK18">
        <v>1603752045</v>
      </c>
      <c r="DL18">
        <v>1603752055.5</v>
      </c>
      <c r="DM18">
        <v>0</v>
      </c>
      <c r="DN18">
        <v>0.13</v>
      </c>
      <c r="DO18">
        <v>-0.194</v>
      </c>
      <c r="DP18">
        <v>0.157</v>
      </c>
      <c r="DQ18">
        <v>0.262</v>
      </c>
      <c r="DR18">
        <v>400</v>
      </c>
      <c r="DS18">
        <v>36</v>
      </c>
      <c r="DT18">
        <v>0.14</v>
      </c>
      <c r="DU18">
        <v>0.01</v>
      </c>
      <c r="DV18">
        <v>7.65898157618099</v>
      </c>
      <c r="DW18">
        <v>-0.0458215210393627</v>
      </c>
      <c r="DX18">
        <v>0.0205311108349744</v>
      </c>
      <c r="DY18">
        <v>1</v>
      </c>
      <c r="DZ18">
        <v>-10.12241</v>
      </c>
      <c r="EA18">
        <v>-0.00101179087876511</v>
      </c>
      <c r="EB18">
        <v>0.0300323420110164</v>
      </c>
      <c r="EC18">
        <v>1</v>
      </c>
      <c r="ED18">
        <v>2.302569</v>
      </c>
      <c r="EE18">
        <v>-0.151698420467184</v>
      </c>
      <c r="EF18">
        <v>0.0110288540806982</v>
      </c>
      <c r="EG18">
        <v>1</v>
      </c>
      <c r="EH18">
        <v>3</v>
      </c>
      <c r="EI18">
        <v>3</v>
      </c>
      <c r="EJ18" t="s">
        <v>301</v>
      </c>
      <c r="EK18">
        <v>100</v>
      </c>
      <c r="EL18">
        <v>100</v>
      </c>
      <c r="EM18">
        <v>0.155</v>
      </c>
      <c r="EN18">
        <v>0.4718</v>
      </c>
      <c r="EO18">
        <v>0.00434760679329105</v>
      </c>
      <c r="EP18">
        <v>0.000608231501840576</v>
      </c>
      <c r="EQ18">
        <v>-6.15721122119998e-07</v>
      </c>
      <c r="ER18">
        <v>1.2304956265122e-10</v>
      </c>
      <c r="ES18">
        <v>0.262</v>
      </c>
      <c r="ET18">
        <v>0</v>
      </c>
      <c r="EU18">
        <v>0</v>
      </c>
      <c r="EV18">
        <v>0</v>
      </c>
      <c r="EW18">
        <v>4</v>
      </c>
      <c r="EX18">
        <v>2168</v>
      </c>
      <c r="EY18">
        <v>1</v>
      </c>
      <c r="EZ18">
        <v>28</v>
      </c>
      <c r="FA18">
        <v>1205.2</v>
      </c>
      <c r="FB18">
        <v>1205</v>
      </c>
      <c r="FC18">
        <v>2</v>
      </c>
      <c r="FD18">
        <v>508.357</v>
      </c>
      <c r="FE18">
        <v>120.052</v>
      </c>
      <c r="FF18">
        <v>34.9922</v>
      </c>
      <c r="FG18">
        <v>32.7957</v>
      </c>
      <c r="FH18">
        <v>29.9999</v>
      </c>
      <c r="FI18">
        <v>32.5483</v>
      </c>
      <c r="FJ18">
        <v>32.4943</v>
      </c>
      <c r="FK18">
        <v>19.7983</v>
      </c>
      <c r="FL18">
        <v>0</v>
      </c>
      <c r="FM18">
        <v>100</v>
      </c>
      <c r="FN18">
        <v>-999.9</v>
      </c>
      <c r="FO18">
        <v>400</v>
      </c>
      <c r="FP18">
        <v>35.9446</v>
      </c>
      <c r="FQ18">
        <v>100.954</v>
      </c>
      <c r="FR18">
        <v>101.116</v>
      </c>
    </row>
    <row r="19" spans="1:174">
      <c r="A19">
        <v>3</v>
      </c>
      <c r="B19">
        <v>1603824591.1</v>
      </c>
      <c r="C19">
        <v>517.5</v>
      </c>
      <c r="D19" t="s">
        <v>302</v>
      </c>
      <c r="E19" t="s">
        <v>303</v>
      </c>
      <c r="F19" t="s">
        <v>289</v>
      </c>
      <c r="G19" t="s">
        <v>290</v>
      </c>
      <c r="H19">
        <v>1603824583.1</v>
      </c>
      <c r="I19">
        <f>CA19*AG19*(BW19-BX19)/(100*BP19*(1000-AG19*BW19))</f>
        <v>0</v>
      </c>
      <c r="J19">
        <f>CA19*AG19*(BV19-BU19*(1000-AG19*BX19)/(1000-AG19*BW19))/(100*BP19)</f>
        <v>0</v>
      </c>
      <c r="K19">
        <f>BU19 - IF(AG19&gt;1, J19*BP19*100.0/(AI19*CI19), 0)</f>
        <v>0</v>
      </c>
      <c r="L19">
        <f>((R19-I19/2)*K19-J19)/(R19+I19/2)</f>
        <v>0</v>
      </c>
      <c r="M19">
        <f>L19*(CB19+CC19)/1000.0</f>
        <v>0</v>
      </c>
      <c r="N19">
        <f>(BU19 - IF(AG19&gt;1, J19*BP19*100.0/(AI19*CI19), 0))*(CB19+CC19)/1000.0</f>
        <v>0</v>
      </c>
      <c r="O19">
        <f>2.0/((1/Q19-1/P19)+SIGN(Q19)*SQRT((1/Q19-1/P19)*(1/Q19-1/P19) + 4*BQ19/((BQ19+1)*(BQ19+1))*(2*1/Q19*1/P19-1/P19*1/P19)))</f>
        <v>0</v>
      </c>
      <c r="P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Q19">
        <f>I19*(1000-(1000*0.61365*exp(17.502*U19/(240.97+U19))/(CB19+CC19)+BW19)/2)/(1000*0.61365*exp(17.502*U19/(240.97+U19))/(CB19+CC19)-BW19)</f>
        <v>0</v>
      </c>
      <c r="R19">
        <f>1/((BQ19+1)/(O19/1.6)+1/(P19/1.37)) + BQ19/((BQ19+1)/(O19/1.6) + BQ19/(P19/1.37))</f>
        <v>0</v>
      </c>
      <c r="S19">
        <f>(BM19*BO19)</f>
        <v>0</v>
      </c>
      <c r="T19">
        <f>(CD19+(S19+2*0.95*5.67E-8*(((CD19+$B$7)+273)^4-(CD19+273)^4)-44100*I19)/(1.84*29.3*P19+8*0.95*5.67E-8*(CD19+273)^3))</f>
        <v>0</v>
      </c>
      <c r="U19">
        <f>($C$7*CE19+$D$7*CF19+$E$7*T19)</f>
        <v>0</v>
      </c>
      <c r="V19">
        <f>0.61365*exp(17.502*U19/(240.97+U19))</f>
        <v>0</v>
      </c>
      <c r="W19">
        <f>(X19/Y19*100)</f>
        <v>0</v>
      </c>
      <c r="X19">
        <f>BW19*(CB19+CC19)/1000</f>
        <v>0</v>
      </c>
      <c r="Y19">
        <f>0.61365*exp(17.502*CD19/(240.97+CD19))</f>
        <v>0</v>
      </c>
      <c r="Z19">
        <f>(V19-BW19*(CB19+CC19)/1000)</f>
        <v>0</v>
      </c>
      <c r="AA19">
        <f>(-I19*44100)</f>
        <v>0</v>
      </c>
      <c r="AB19">
        <f>2*29.3*P19*0.92*(CD19-U19)</f>
        <v>0</v>
      </c>
      <c r="AC19">
        <f>2*0.95*5.67E-8*(((CD19+$B$7)+273)^4-(U19+273)^4)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MAX(0,($B$13+$C$13*CI19)/(1+$D$13*CI19)*CB19/(CD19+273)*$E$13)</f>
        <v>0</v>
      </c>
      <c r="AJ19" t="s">
        <v>291</v>
      </c>
      <c r="AK19">
        <v>15552.9</v>
      </c>
      <c r="AL19">
        <v>715.476923076923</v>
      </c>
      <c r="AM19">
        <v>3262.08</v>
      </c>
      <c r="AN19">
        <f>AM19-AL19</f>
        <v>0</v>
      </c>
      <c r="AO19">
        <f>AN19/AM19</f>
        <v>0</v>
      </c>
      <c r="AP19">
        <v>-0.577747479816223</v>
      </c>
      <c r="AQ19" t="s">
        <v>304</v>
      </c>
      <c r="AR19">
        <v>15407.4</v>
      </c>
      <c r="AS19">
        <v>700.0485</v>
      </c>
      <c r="AT19">
        <v>894.64</v>
      </c>
      <c r="AU19">
        <f>1-AS19/AT19</f>
        <v>0</v>
      </c>
      <c r="AV19">
        <v>0.5</v>
      </c>
      <c r="AW19">
        <f>BM19</f>
        <v>0</v>
      </c>
      <c r="AX19">
        <f>J19</f>
        <v>0</v>
      </c>
      <c r="AY19">
        <f>AU19*AV19*AW19</f>
        <v>0</v>
      </c>
      <c r="AZ19">
        <f>BE19/AT19</f>
        <v>0</v>
      </c>
      <c r="BA19">
        <f>(AX19-AP19)/AW19</f>
        <v>0</v>
      </c>
      <c r="BB19">
        <f>(AM19-AT19)/AT19</f>
        <v>0</v>
      </c>
      <c r="BC19" t="s">
        <v>305</v>
      </c>
      <c r="BD19">
        <v>562.23</v>
      </c>
      <c r="BE19">
        <f>AT19-BD19</f>
        <v>0</v>
      </c>
      <c r="BF19">
        <f>(AT19-AS19)/(AT19-BD19)</f>
        <v>0</v>
      </c>
      <c r="BG19">
        <f>(AM19-AT19)/(AM19-BD19)</f>
        <v>0</v>
      </c>
      <c r="BH19">
        <f>(AT19-AS19)/(AT19-AL19)</f>
        <v>0</v>
      </c>
      <c r="BI19">
        <f>(AM19-AT19)/(AM19-AL19)</f>
        <v>0</v>
      </c>
      <c r="BJ19">
        <f>(BF19*BD19/AS19)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294</v>
      </c>
      <c r="BS19">
        <v>2</v>
      </c>
      <c r="BT19">
        <v>1603824583.1</v>
      </c>
      <c r="BU19">
        <v>388.581451612903</v>
      </c>
      <c r="BV19">
        <v>399.973</v>
      </c>
      <c r="BW19">
        <v>35.6090258064516</v>
      </c>
      <c r="BX19">
        <v>32.9465580645161</v>
      </c>
      <c r="BY19">
        <v>388.426548387097</v>
      </c>
      <c r="BZ19">
        <v>35.1254161290323</v>
      </c>
      <c r="CA19">
        <v>500.021258064516</v>
      </c>
      <c r="CB19">
        <v>101.916677419355</v>
      </c>
      <c r="CC19">
        <v>0.100009232258065</v>
      </c>
      <c r="CD19">
        <v>36.2961161290323</v>
      </c>
      <c r="CE19">
        <v>36.0624612903226</v>
      </c>
      <c r="CF19">
        <v>999.9</v>
      </c>
      <c r="CG19">
        <v>0</v>
      </c>
      <c r="CH19">
        <v>0</v>
      </c>
      <c r="CI19">
        <v>9998.71290322581</v>
      </c>
      <c r="CJ19">
        <v>0</v>
      </c>
      <c r="CK19">
        <v>400.564451612903</v>
      </c>
      <c r="CL19">
        <v>1300.00387096774</v>
      </c>
      <c r="CM19">
        <v>0.899997903225806</v>
      </c>
      <c r="CN19">
        <v>0.100001961290323</v>
      </c>
      <c r="CO19">
        <v>0</v>
      </c>
      <c r="CP19">
        <v>700.007806451613</v>
      </c>
      <c r="CQ19">
        <v>4.99979</v>
      </c>
      <c r="CR19">
        <v>9138.78096774194</v>
      </c>
      <c r="CS19">
        <v>11051.3129032258</v>
      </c>
      <c r="CT19">
        <v>46.8668709677419</v>
      </c>
      <c r="CU19">
        <v>49.284</v>
      </c>
      <c r="CV19">
        <v>47.8221612903226</v>
      </c>
      <c r="CW19">
        <v>48.905</v>
      </c>
      <c r="CX19">
        <v>48.8587419354839</v>
      </c>
      <c r="CY19">
        <v>1165.50193548387</v>
      </c>
      <c r="CZ19">
        <v>129.501935483871</v>
      </c>
      <c r="DA19">
        <v>0</v>
      </c>
      <c r="DB19">
        <v>233.899999856949</v>
      </c>
      <c r="DC19">
        <v>0</v>
      </c>
      <c r="DD19">
        <v>700.0485</v>
      </c>
      <c r="DE19">
        <v>1.80591453424291</v>
      </c>
      <c r="DF19">
        <v>-21.5911109738296</v>
      </c>
      <c r="DG19">
        <v>9138.82846153846</v>
      </c>
      <c r="DH19">
        <v>15</v>
      </c>
      <c r="DI19">
        <v>0</v>
      </c>
      <c r="DJ19" t="s">
        <v>295</v>
      </c>
      <c r="DK19">
        <v>1603752045</v>
      </c>
      <c r="DL19">
        <v>1603752055.5</v>
      </c>
      <c r="DM19">
        <v>0</v>
      </c>
      <c r="DN19">
        <v>0.13</v>
      </c>
      <c r="DO19">
        <v>-0.194</v>
      </c>
      <c r="DP19">
        <v>0.157</v>
      </c>
      <c r="DQ19">
        <v>0.262</v>
      </c>
      <c r="DR19">
        <v>400</v>
      </c>
      <c r="DS19">
        <v>36</v>
      </c>
      <c r="DT19">
        <v>0.14</v>
      </c>
      <c r="DU19">
        <v>0.01</v>
      </c>
      <c r="DV19">
        <v>8.59138399996572</v>
      </c>
      <c r="DW19">
        <v>0.596847820052467</v>
      </c>
      <c r="DX19">
        <v>0.0476913576299502</v>
      </c>
      <c r="DY19">
        <v>0</v>
      </c>
      <c r="DZ19">
        <v>-11.3883633333333</v>
      </c>
      <c r="EA19">
        <v>-0.776716351501678</v>
      </c>
      <c r="EB19">
        <v>0.061308414231291</v>
      </c>
      <c r="EC19">
        <v>0</v>
      </c>
      <c r="ED19">
        <v>2.661862</v>
      </c>
      <c r="EE19">
        <v>0.159991101223579</v>
      </c>
      <c r="EF19">
        <v>0.0115614299576941</v>
      </c>
      <c r="EG19">
        <v>1</v>
      </c>
      <c r="EH19">
        <v>1</v>
      </c>
      <c r="EI19">
        <v>3</v>
      </c>
      <c r="EJ19" t="s">
        <v>306</v>
      </c>
      <c r="EK19">
        <v>100</v>
      </c>
      <c r="EL19">
        <v>100</v>
      </c>
      <c r="EM19">
        <v>0.155</v>
      </c>
      <c r="EN19">
        <v>0.4841</v>
      </c>
      <c r="EO19">
        <v>0.00434760679329105</v>
      </c>
      <c r="EP19">
        <v>0.000608231501840576</v>
      </c>
      <c r="EQ19">
        <v>-6.15721122119998e-07</v>
      </c>
      <c r="ER19">
        <v>1.2304956265122e-10</v>
      </c>
      <c r="ES19">
        <v>0.262</v>
      </c>
      <c r="ET19">
        <v>0</v>
      </c>
      <c r="EU19">
        <v>0</v>
      </c>
      <c r="EV19">
        <v>0</v>
      </c>
      <c r="EW19">
        <v>4</v>
      </c>
      <c r="EX19">
        <v>2168</v>
      </c>
      <c r="EY19">
        <v>1</v>
      </c>
      <c r="EZ19">
        <v>28</v>
      </c>
      <c r="FA19">
        <v>1209.1</v>
      </c>
      <c r="FB19">
        <v>1208.9</v>
      </c>
      <c r="FC19">
        <v>2</v>
      </c>
      <c r="FD19">
        <v>508.6</v>
      </c>
      <c r="FE19">
        <v>119.756</v>
      </c>
      <c r="FF19">
        <v>35.0592</v>
      </c>
      <c r="FG19">
        <v>32.8482</v>
      </c>
      <c r="FH19">
        <v>29.9999</v>
      </c>
      <c r="FI19">
        <v>32.5842</v>
      </c>
      <c r="FJ19">
        <v>32.5292</v>
      </c>
      <c r="FK19">
        <v>19.8506</v>
      </c>
      <c r="FL19">
        <v>0</v>
      </c>
      <c r="FM19">
        <v>100</v>
      </c>
      <c r="FN19">
        <v>-999.9</v>
      </c>
      <c r="FO19">
        <v>400</v>
      </c>
      <c r="FP19">
        <v>35.1512</v>
      </c>
      <c r="FQ19">
        <v>100.944</v>
      </c>
      <c r="FR19">
        <v>101.1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2020-10-27T11:51:34Z</dcterms:created>
  <dcterms:modified xsi:type="dcterms:W3CDTF">2020-10-27T11:51:34Z</dcterms:modified>
</cp:coreProperties>
</file>